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showInkAnnotation="0" codeName="ThisWorkbook" defaultThemeVersion="124226"/>
  <mc:AlternateContent xmlns:mc="http://schemas.openxmlformats.org/markup-compatibility/2006">
    <mc:Choice Requires="x15">
      <x15ac:absPath xmlns:x15ac="http://schemas.microsoft.com/office/spreadsheetml/2010/11/ac" url="C:\Users\114929\Box\【02_課所共有】05_02_温暖化対策課\R04年度\中小担当\22_事業者支援\22_05_CO2排出削減設備導入補助\22_05_070_設備補助　6月補正対応\要綱・様式改正\"/>
    </mc:Choice>
  </mc:AlternateContent>
  <xr:revisionPtr revIDLastSave="0" documentId="13_ncr:1_{BF8F4A51-F9BD-4A41-9AF4-BB20A9C9CDFB}" xr6:coauthVersionLast="36" xr6:coauthVersionMax="36" xr10:uidLastSave="{00000000-0000-0000-0000-000000000000}"/>
  <bookViews>
    <workbookView xWindow="0" yWindow="0" windowWidth="20490" windowHeight="7790" tabRatio="885" activeTab="5" xr2:uid="{00000000-000D-0000-FFFF-FFFF00000000}"/>
  </bookViews>
  <sheets>
    <sheet name="交付申請書・重要事項確認書" sheetId="48" r:id="rId1"/>
    <sheet name="事業実施者・事業内容" sheetId="10" r:id="rId2"/>
    <sheet name="事業費内訳" sheetId="4" r:id="rId3"/>
    <sheet name="ボイラ排出量算定（追加)" sheetId="39" state="hidden" r:id="rId4"/>
    <sheet name="Sheet1" sheetId="40" state="hidden" r:id="rId5"/>
    <sheet name="導入設備詳細" sheetId="43" r:id="rId6"/>
    <sheet name="省エネ計画書" sheetId="46" r:id="rId7"/>
    <sheet name="CO2換算シート" sheetId="47" r:id="rId8"/>
    <sheet name="現況写真" sheetId="45" r:id="rId9"/>
    <sheet name="省エネ計画書 (記入例)" sheetId="49" r:id="rId10"/>
  </sheets>
  <definedNames>
    <definedName name="inv補正COP" localSheetId="0">#REF!</definedName>
    <definedName name="inv補正COP">#REF!</definedName>
    <definedName name="_xlnm.Print_Area" localSheetId="7">CO2換算シート!$A$1:$O$80</definedName>
    <definedName name="_xlnm.Print_Area" localSheetId="3">'ボイラ排出量算定（追加)'!$A$1:$AI$64</definedName>
    <definedName name="_xlnm.Print_Area" localSheetId="8">現況写真!$A$1:$AI$63</definedName>
    <definedName name="_xlnm.Print_Area" localSheetId="0">交付申請書・重要事項確認書!$A$1:$AH$56</definedName>
    <definedName name="_xlnm.Print_Area" localSheetId="1">事業実施者・事業内容!$A$1:$AH$42</definedName>
    <definedName name="_xlnm.Print_Area" localSheetId="2">事業費内訳!$A$1:$AH$53</definedName>
    <definedName name="_xlnm.Print_Area" localSheetId="6">省エネ計画書!$A$1:$I$41</definedName>
    <definedName name="_xlnm.Print_Area" localSheetId="9">'省エネ計画書 (記入例)'!$A$1:$I$41</definedName>
    <definedName name="_xlnm.Print_Area" localSheetId="5">導入設備詳細!$A$1:$AI$56</definedName>
    <definedName name="Z_26C24DC6_626C_4A55_BA7B_D773309B51E5_.wvu.PrintArea" localSheetId="7" hidden="1">CO2換算シート!$A$1:$O$65</definedName>
    <definedName name="Z_26C24DC6_626C_4A55_BA7B_D773309B51E5_.wvu.Rows" localSheetId="7" hidden="1">CO2換算シート!$9:$9,CO2換算シート!$11:$11,CO2換算シート!$15:$16,CO2換算シート!$19:$19,CO2換算シート!$21:$25,CO2換算シート!$27:$30,CO2換算シート!$32:$34,CO2換算シート!$36:$36</definedName>
    <definedName name="サービス業" localSheetId="0">交付申請書・重要事項確認書!$R$73:$R$77</definedName>
    <definedName name="サービス業">事業実施者・事業内容!$R$76:$R$80</definedName>
    <definedName name="医療・福祉" localSheetId="0">交付申請書・重要事項確認書!$P$73:$P$75</definedName>
    <definedName name="医療・福祉">事業実施者・事業内容!$P$76:$P$78</definedName>
    <definedName name="運輸業・郵便業" localSheetId="0">交付申請書・重要事項確認書!$H$73:$H$80</definedName>
    <definedName name="運輸業・郵便業">事業実施者・事業内容!$H$76:$H$83</definedName>
    <definedName name="卸売業・小売業" localSheetId="0">交付申請書・重要事項確認書!$I$73:$I$84</definedName>
    <definedName name="卸売業・小売業">事業実施者・事業内容!$I$76:$I$87</definedName>
    <definedName name="学術研究・専門・技術サービス業" localSheetId="0">交付申請書・重要事項確認書!$L$73:$L$76</definedName>
    <definedName name="学術研究・専門・技術サービス業">事業実施者・事業内容!$L$76:$L$79</definedName>
    <definedName name="漁業" localSheetId="0">交付申請書・重要事項確認書!$B$73:$B$74</definedName>
    <definedName name="漁業">事業実施者・事業内容!$B$76:$B$77</definedName>
    <definedName name="教育・学習支援業" localSheetId="0">交付申請書・重要事項確認書!$O$73:$O$74</definedName>
    <definedName name="教育・学習支援業">事業実施者・事業内容!$O$76:$O$77</definedName>
    <definedName name="金融業・保険業" localSheetId="0">交付申請書・重要事項確認書!$J$73:$J$78</definedName>
    <definedName name="金融業・保険業">事業実施者・事業内容!$J$76:$J$81</definedName>
    <definedName name="建設業" localSheetId="0">交付申請書・重要事項確認書!$D$73:$D$75</definedName>
    <definedName name="建設業">事業実施者・事業内容!$D$76:$D$78</definedName>
    <definedName name="鉱業・採石業・砂利採取業" localSheetId="0">交付申請書・重要事項確認書!$C$73</definedName>
    <definedName name="鉱業・採石業・砂利採取業">事業実施者・事業内容!$C$76</definedName>
    <definedName name="宿泊業・飲食サービス業" localSheetId="0">交付申請書・重要事項確認書!$M$73:$M$75</definedName>
    <definedName name="宿泊業・飲食サービス業">事業実施者・事業内容!$M$76:$M$78</definedName>
    <definedName name="情報通信業" localSheetId="0">交付申請書・重要事項確認書!$G$73:$G$77</definedName>
    <definedName name="情報通信業">事業実施者・事業内容!$G$76:$G$80</definedName>
    <definedName name="生活関連サービス業・娯楽業" localSheetId="0">交付申請書・重要事項確認書!$N$73:$N$74</definedName>
    <definedName name="生活関連サービス業・娯楽業">事業実施者・事業内容!$N$76:$N$77</definedName>
    <definedName name="製造業" localSheetId="0">交付申請書・重要事項確認書!$E$73:$E$96</definedName>
    <definedName name="製造業">事業実施者・事業内容!$E$76:$E$99</definedName>
    <definedName name="大分類" localSheetId="0">交付申請書・重要事項確認書!$A$72:$R$72</definedName>
    <definedName name="大分類">事業実施者・事業内容!$A$75:$R$75</definedName>
    <definedName name="電気・ガス・熱供給・水道業" localSheetId="0">交付申請書・重要事項確認書!$F$73:$F$76</definedName>
    <definedName name="電気・ガス・熱供給・水道業">事業実施者・事業内容!$F$76:$F$79</definedName>
    <definedName name="燃料" localSheetId="0">交付申請書・重要事項確認書!$AA$83:$AA$88</definedName>
    <definedName name="燃料">事業実施者・事業内容!$AA$86:$AA$91</definedName>
    <definedName name="農業_林業" localSheetId="0">交付申請書・重要事項確認書!$A$73:$A$74</definedName>
    <definedName name="農業_林業">事業実施者・事業内容!$A$76:$A$77</definedName>
    <definedName name="農業・林業" localSheetId="0">交付申請書・重要事項確認書!$A$73:$A$74</definedName>
    <definedName name="農業・林業">事業実施者・事業内容!$A$76:$A$77</definedName>
    <definedName name="不動産業・物品賃貸業" localSheetId="0">交付申請書・重要事項確認書!$K$73:$K$75</definedName>
    <definedName name="不動産業・物品賃貸業">事業実施者・事業内容!$K$76:$K$78</definedName>
    <definedName name="複合サービス事業" localSheetId="0">交付申請書・重要事項確認書!$Q$73:$Q$74</definedName>
    <definedName name="複合サービス事業">事業実施者・事業内容!$Q$76:$Q$77</definedName>
  </definedNames>
  <calcPr calcId="191029"/>
</workbook>
</file>

<file path=xl/calcChain.xml><?xml version="1.0" encoding="utf-8"?>
<calcChain xmlns="http://schemas.openxmlformats.org/spreadsheetml/2006/main">
  <c r="B35" i="43" l="1"/>
  <c r="M18" i="47" l="1"/>
  <c r="E16" i="49" l="1"/>
  <c r="E14" i="49" s="1"/>
  <c r="V35" i="43" l="1"/>
  <c r="J51" i="4" l="1"/>
  <c r="Q35" i="43"/>
  <c r="AA35" i="43" l="1"/>
  <c r="Q47" i="4" s="1"/>
  <c r="X44" i="4"/>
  <c r="J47" i="4" s="1"/>
  <c r="X47" i="4" l="1"/>
  <c r="Q51" i="4" s="1"/>
  <c r="X51" i="4" s="1"/>
  <c r="S18" i="4"/>
  <c r="AC18" i="4" s="1"/>
  <c r="L62" i="47"/>
  <c r="I62" i="47"/>
  <c r="O35" i="47"/>
  <c r="M35" i="47"/>
  <c r="L35" i="47"/>
  <c r="J35" i="47"/>
  <c r="O34" i="47"/>
  <c r="M34" i="47"/>
  <c r="L34" i="47"/>
  <c r="J34" i="47"/>
  <c r="O33" i="47"/>
  <c r="M33" i="47"/>
  <c r="L33" i="47"/>
  <c r="J33" i="47"/>
  <c r="M30" i="47"/>
  <c r="L30" i="47"/>
  <c r="J30" i="47"/>
  <c r="O29" i="47"/>
  <c r="M29" i="47"/>
  <c r="L29" i="47"/>
  <c r="J29" i="47"/>
  <c r="O28" i="47"/>
  <c r="M28" i="47"/>
  <c r="L28" i="47"/>
  <c r="J28" i="47"/>
  <c r="O27" i="47"/>
  <c r="M27" i="47"/>
  <c r="L27" i="47"/>
  <c r="J27" i="47"/>
  <c r="O26" i="47"/>
  <c r="M26" i="47"/>
  <c r="L26" i="47"/>
  <c r="J26" i="47"/>
  <c r="O25" i="47"/>
  <c r="M25" i="47"/>
  <c r="L25" i="47"/>
  <c r="J25" i="47"/>
  <c r="O24" i="47"/>
  <c r="M24" i="47"/>
  <c r="L24" i="47"/>
  <c r="J24" i="47"/>
  <c r="O23" i="47"/>
  <c r="M23" i="47"/>
  <c r="L23" i="47"/>
  <c r="J23" i="47"/>
  <c r="O22" i="47"/>
  <c r="M22" i="47"/>
  <c r="L22" i="47"/>
  <c r="J22" i="47"/>
  <c r="O21" i="47"/>
  <c r="M21" i="47"/>
  <c r="L21" i="47"/>
  <c r="J21" i="47"/>
  <c r="O20" i="47"/>
  <c r="M20" i="47"/>
  <c r="L20" i="47"/>
  <c r="J20" i="47"/>
  <c r="O19" i="47"/>
  <c r="M19" i="47"/>
  <c r="L19" i="47"/>
  <c r="J19" i="47"/>
  <c r="O18" i="47"/>
  <c r="L18" i="47"/>
  <c r="J18" i="47"/>
  <c r="O17" i="47"/>
  <c r="M17" i="47"/>
  <c r="L17" i="47"/>
  <c r="J17" i="47"/>
  <c r="O16" i="47"/>
  <c r="M16" i="47"/>
  <c r="L16" i="47"/>
  <c r="J16" i="47"/>
  <c r="O15" i="47"/>
  <c r="M15" i="47"/>
  <c r="L15" i="47"/>
  <c r="J15" i="47"/>
  <c r="O14" i="47"/>
  <c r="M14" i="47"/>
  <c r="L14" i="47"/>
  <c r="J14" i="47"/>
  <c r="O13" i="47"/>
  <c r="M13" i="47"/>
  <c r="L13" i="47"/>
  <c r="J13" i="47"/>
  <c r="O12" i="47"/>
  <c r="M12" i="47"/>
  <c r="L12" i="47"/>
  <c r="J12" i="47"/>
  <c r="O11" i="47"/>
  <c r="M11" i="47"/>
  <c r="L11" i="47"/>
  <c r="J11" i="47"/>
  <c r="O10" i="47"/>
  <c r="M10" i="47"/>
  <c r="L10" i="47"/>
  <c r="J10" i="47"/>
  <c r="O9" i="47"/>
  <c r="M9" i="47"/>
  <c r="L9" i="47"/>
  <c r="J9" i="47"/>
  <c r="O31" i="47" l="1"/>
  <c r="J31" i="47"/>
  <c r="J36" i="47"/>
  <c r="M36" i="47" s="1"/>
  <c r="O36" i="47"/>
  <c r="M31" i="47"/>
  <c r="M37" i="47" s="1"/>
  <c r="O37" i="47" l="1"/>
  <c r="C14" i="46" s="1"/>
  <c r="E16" i="46" s="1"/>
  <c r="E14" i="46" s="1"/>
  <c r="J37" i="47"/>
  <c r="S7" i="4" l="1"/>
  <c r="S5" i="4" l="1"/>
  <c r="AC5" i="4" s="1"/>
  <c r="S6" i="4"/>
  <c r="S13" i="4" l="1"/>
  <c r="S15" i="4"/>
  <c r="S17" i="4"/>
  <c r="AC17" i="4" s="1"/>
  <c r="X20" i="4" l="1"/>
  <c r="X12" i="4"/>
  <c r="S14" i="4"/>
  <c r="S16" i="4"/>
  <c r="AC16" i="4" s="1"/>
  <c r="S19" i="4"/>
  <c r="AC19" i="4" s="1"/>
  <c r="S11" i="4"/>
  <c r="S20" i="4" l="1"/>
  <c r="AC7" i="4" l="1"/>
  <c r="S8" i="4"/>
  <c r="AC8" i="4" s="1"/>
  <c r="AC15" i="4"/>
  <c r="AC14" i="4"/>
  <c r="AC13" i="4"/>
  <c r="AC11" i="4"/>
  <c r="S10" i="4"/>
  <c r="S9" i="4"/>
  <c r="AC9" i="4" s="1"/>
  <c r="AC20" i="4" l="1"/>
  <c r="AC6" i="4"/>
  <c r="S12" i="4"/>
  <c r="AC10" i="4"/>
  <c r="AC12" i="4" l="1"/>
  <c r="B32" i="4" s="1"/>
  <c r="P32" i="4" s="1"/>
  <c r="Z37" i="4" s="1"/>
  <c r="J22" i="48" s="1"/>
  <c r="AC21" i="4" l="1"/>
  <c r="AR20" i="39"/>
  <c r="AR21" i="39"/>
  <c r="AR22" i="39"/>
  <c r="AR19" i="39"/>
  <c r="AC41" i="39"/>
  <c r="Z50" i="39" s="1"/>
  <c r="N54" i="39" s="1"/>
  <c r="AT22" i="39"/>
  <c r="AT21" i="39"/>
  <c r="AT20" i="39"/>
  <c r="AT19" i="39"/>
  <c r="AE22" i="39"/>
  <c r="AE21" i="39"/>
  <c r="AE20" i="39"/>
  <c r="AE19" i="39"/>
  <c r="AL41" i="39"/>
  <c r="AL22" i="39"/>
  <c r="AL21" i="39"/>
  <c r="AL20" i="39"/>
  <c r="AL19" i="39"/>
  <c r="AC22" i="4" l="1"/>
  <c r="AC23" i="4" s="1"/>
  <c r="Z27" i="39"/>
  <c r="AI6" i="39" l="1"/>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J110" i="40" l="1"/>
  <c r="C89" i="40"/>
  <c r="I119" i="40"/>
  <c r="D88" i="40"/>
  <c r="J148" i="40"/>
  <c r="J149" i="40" s="1"/>
  <c r="J150" i="40" s="1"/>
  <c r="J151" i="40" s="1"/>
  <c r="J152" i="40" s="1"/>
  <c r="J153" i="40" s="1"/>
  <c r="J154" i="40" s="1"/>
  <c r="J155" i="40" s="1"/>
  <c r="J156" i="40" s="1"/>
  <c r="J157" i="40" s="1"/>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J158" i="40" l="1"/>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W32" i="40" s="1"/>
  <c r="P33" i="40"/>
  <c r="U33" i="40" s="1"/>
  <c r="P34" i="40"/>
  <c r="P35" i="40"/>
  <c r="U35" i="40" s="1"/>
  <c r="P36" i="40"/>
  <c r="U36" i="40" s="1"/>
  <c r="P37" i="40"/>
  <c r="U37" i="40" s="1"/>
  <c r="P26" i="40"/>
  <c r="U26" i="40" s="1"/>
  <c r="U34" i="40" l="1"/>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46" i="40" l="1"/>
  <c r="Y54" i="40"/>
  <c r="AR23" i="39"/>
  <c r="AR44" i="39" s="1"/>
  <c r="V38" i="40"/>
  <c r="AA48" i="40"/>
  <c r="AA52" i="40"/>
  <c r="AA44" i="40"/>
  <c r="AA46" i="40"/>
  <c r="AA50" i="40"/>
  <c r="AA54" i="40"/>
  <c r="W27" i="40"/>
  <c r="W38" i="40" s="1"/>
  <c r="AR41" i="39" l="1"/>
  <c r="AR43" i="39"/>
  <c r="AR42" i="39"/>
  <c r="AA56" i="40"/>
  <c r="B54" i="39"/>
  <c r="Z54" i="39" s="1"/>
  <c r="Z58" i="39" s="1"/>
  <c r="AR45" i="39" l="1"/>
  <c r="W4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10" authorId="0" shapeId="0" xr:uid="{0B2585C5-4E8E-4A77-944C-8B941E979C1D}">
      <text>
        <r>
          <rPr>
            <b/>
            <sz val="11"/>
            <color indexed="10"/>
            <rFont val="MS P ゴシック"/>
            <family val="3"/>
            <charset val="128"/>
          </rPr>
          <t>単位を必ずご確認のうえで入力してください！</t>
        </r>
      </text>
    </comment>
    <comment ref="F12" authorId="0" shapeId="0" xr:uid="{BC558651-A5CE-4CE4-BAF7-098B46F7A390}">
      <text>
        <r>
          <rPr>
            <b/>
            <sz val="11"/>
            <color indexed="10"/>
            <rFont val="MS P ゴシック"/>
            <family val="3"/>
            <charset val="128"/>
          </rPr>
          <t>単位を必ずご確認のうえで入力してください！</t>
        </r>
      </text>
    </comment>
    <comment ref="F13" authorId="0" shapeId="0" xr:uid="{A1CBB80F-6A1C-47E0-A7F5-13B2E6E8BBE9}">
      <text>
        <r>
          <rPr>
            <b/>
            <sz val="11"/>
            <color indexed="10"/>
            <rFont val="MS P ゴシック"/>
            <family val="3"/>
            <charset val="128"/>
          </rPr>
          <t>単位を必ずご確認のうえで入力してください！</t>
        </r>
      </text>
    </comment>
    <comment ref="F14" authorId="0" shapeId="0" xr:uid="{3A46CBFE-7008-4E62-9BEB-55BFCE51612D}">
      <text>
        <r>
          <rPr>
            <b/>
            <sz val="11"/>
            <color indexed="10"/>
            <rFont val="MS P ゴシック"/>
            <family val="3"/>
            <charset val="128"/>
          </rPr>
          <t>単位を必ずご確認のうえで入力してください！</t>
        </r>
      </text>
    </comment>
    <comment ref="F15" authorId="0" shapeId="0" xr:uid="{44BB90D2-17EB-4B52-B5A1-EA0EEFF5C86B}">
      <text>
        <r>
          <rPr>
            <b/>
            <sz val="11"/>
            <color indexed="10"/>
            <rFont val="MS P ゴシック"/>
            <family val="3"/>
            <charset val="128"/>
          </rPr>
          <t>単位を必ずご確認のうえで入力してください！</t>
        </r>
      </text>
    </comment>
    <comment ref="F16" authorId="0" shapeId="0" xr:uid="{1DB3BDD1-7D2C-417F-BC90-6669D9C008AB}">
      <text>
        <r>
          <rPr>
            <b/>
            <sz val="11"/>
            <color indexed="10"/>
            <rFont val="MS P ゴシック"/>
            <family val="3"/>
            <charset val="128"/>
          </rPr>
          <t>単位を必ずご確認のうえで入力してください！</t>
        </r>
      </text>
    </comment>
    <comment ref="D17" authorId="0" shapeId="0" xr:uid="{E875F591-CEB6-4A9A-BC37-9E15FECFB2E1}">
      <text>
        <r>
          <rPr>
            <sz val="10"/>
            <color indexed="81"/>
            <rFont val="MS P ゴシック"/>
            <family val="3"/>
            <charset val="128"/>
          </rPr>
          <t>ＬＰＧについては、
使用料の確認ができる
いずれかの単位（トンor立米）の欄のみ入力してください。</t>
        </r>
      </text>
    </comment>
    <comment ref="F17" authorId="0" shapeId="0" xr:uid="{F1DB850A-5A17-4507-BEE3-EB23032AD577}">
      <text>
        <r>
          <rPr>
            <b/>
            <sz val="11"/>
            <color indexed="10"/>
            <rFont val="MS P ゴシック"/>
            <family val="3"/>
            <charset val="128"/>
          </rPr>
          <t>単位を必ずご確認のうえで入力してください！</t>
        </r>
      </text>
    </comment>
    <comment ref="D18" authorId="0" shapeId="0" xr:uid="{64A4A044-A5C1-41E4-8EC0-9E25E862660F}">
      <text>
        <r>
          <rPr>
            <sz val="10"/>
            <color indexed="81"/>
            <rFont val="MS P ゴシック"/>
            <family val="3"/>
            <charset val="128"/>
          </rPr>
          <t>ＬＰＧについては、
使用料の確認ができる
いずれかの単位（トンor立米）の欄のみ入力してください。</t>
        </r>
      </text>
    </comment>
    <comment ref="F18" authorId="0" shapeId="0" xr:uid="{D87482A3-0E38-4E69-AC14-7D251F24F299}">
      <text>
        <r>
          <rPr>
            <b/>
            <sz val="11"/>
            <color indexed="10"/>
            <rFont val="MS P ゴシック"/>
            <family val="3"/>
            <charset val="128"/>
          </rPr>
          <t>単位を必ずご確認のうえで入力してください！</t>
        </r>
      </text>
    </comment>
    <comment ref="F19" authorId="0" shapeId="0" xr:uid="{52156767-B575-4BB5-8920-1E3E43C7BDCD}">
      <text>
        <r>
          <rPr>
            <b/>
            <sz val="11"/>
            <color indexed="10"/>
            <rFont val="MS P ゴシック"/>
            <family val="3"/>
            <charset val="128"/>
          </rPr>
          <t>単位を必ずご確認のうえで入力してください！</t>
        </r>
      </text>
    </comment>
    <comment ref="F20" authorId="0" shapeId="0" xr:uid="{7B5BEBAD-9F88-46DA-ACBC-85BE0B25CD30}">
      <text>
        <r>
          <rPr>
            <b/>
            <sz val="11"/>
            <color indexed="10"/>
            <rFont val="MS P ゴシック"/>
            <family val="3"/>
            <charset val="128"/>
          </rPr>
          <t>単位を必ずご確認のうえで入力してください！</t>
        </r>
      </text>
    </comment>
    <comment ref="F21" authorId="0" shapeId="0" xr:uid="{48BD3D71-ECA6-4D94-81AD-21DA7F7D6779}">
      <text>
        <r>
          <rPr>
            <b/>
            <sz val="11"/>
            <color indexed="10"/>
            <rFont val="MS P ゴシック"/>
            <family val="3"/>
            <charset val="128"/>
          </rPr>
          <t>単位を必ずご確認のうえで入力してください！</t>
        </r>
      </text>
    </comment>
    <comment ref="F22" authorId="0" shapeId="0" xr:uid="{76A49772-83B3-4A95-964B-2C9919D0F8AB}">
      <text>
        <r>
          <rPr>
            <b/>
            <sz val="11"/>
            <color indexed="10"/>
            <rFont val="MS P ゴシック"/>
            <family val="3"/>
            <charset val="128"/>
          </rPr>
          <t>単位を必ずご確認のうえで入力してください！</t>
        </r>
      </text>
    </comment>
    <comment ref="F23" authorId="0" shapeId="0" xr:uid="{64162C46-02EA-4604-938D-0B444A25D139}">
      <text>
        <r>
          <rPr>
            <b/>
            <sz val="11"/>
            <color indexed="10"/>
            <rFont val="MS P ゴシック"/>
            <family val="3"/>
            <charset val="128"/>
          </rPr>
          <t>単位を必ずご確認のうえで入力してください！</t>
        </r>
      </text>
    </comment>
    <comment ref="F24" authorId="0" shapeId="0" xr:uid="{3377554A-6174-45CD-BF14-05FFA8BAAFE0}">
      <text>
        <r>
          <rPr>
            <b/>
            <sz val="11"/>
            <color indexed="10"/>
            <rFont val="MS P ゴシック"/>
            <family val="3"/>
            <charset val="128"/>
          </rPr>
          <t>単位を必ずご確認のうえで入力してください！</t>
        </r>
      </text>
    </comment>
    <comment ref="F25" authorId="0" shapeId="0" xr:uid="{1660BD30-7A6C-4538-A41E-B8B101BEE9AC}">
      <text>
        <r>
          <rPr>
            <b/>
            <sz val="11"/>
            <color indexed="10"/>
            <rFont val="MS P ゴシック"/>
            <family val="3"/>
            <charset val="128"/>
          </rPr>
          <t>単位を必ずご確認のうえで入力してください！</t>
        </r>
      </text>
    </comment>
    <comment ref="F26" authorId="0" shapeId="0" xr:uid="{702D0A02-6714-43F4-9675-6E1FAE358A33}">
      <text>
        <r>
          <rPr>
            <b/>
            <sz val="11"/>
            <color indexed="10"/>
            <rFont val="MS P ゴシック"/>
            <family val="3"/>
            <charset val="128"/>
          </rPr>
          <t>単位を必ずご確認のうえで入力してください！</t>
        </r>
      </text>
    </comment>
    <comment ref="F35" authorId="0" shapeId="0" xr:uid="{E37A66D1-D062-4E67-BC9D-5924B10CC334}">
      <text>
        <r>
          <rPr>
            <b/>
            <sz val="11"/>
            <color indexed="10"/>
            <rFont val="MS P ゴシック"/>
            <family val="3"/>
            <charset val="128"/>
          </rPr>
          <t>単位を必ずご確認のうえで入力してください！</t>
        </r>
      </text>
    </comment>
  </commentList>
</comments>
</file>

<file path=xl/sharedStrings.xml><?xml version="1.0" encoding="utf-8"?>
<sst xmlns="http://schemas.openxmlformats.org/spreadsheetml/2006/main" count="1113" uniqueCount="699">
  <si>
    <t>１　事業実施者</t>
    <rPh sb="2" eb="4">
      <t>ジギョウ</t>
    </rPh>
    <rPh sb="4" eb="6">
      <t>ジッシ</t>
    </rPh>
    <rPh sb="6" eb="7">
      <t>シャ</t>
    </rPh>
    <phoneticPr fontId="3"/>
  </si>
  <si>
    <t>実施場所</t>
    <rPh sb="0" eb="2">
      <t>ジッシ</t>
    </rPh>
    <rPh sb="2" eb="4">
      <t>バショ</t>
    </rPh>
    <phoneticPr fontId="3"/>
  </si>
  <si>
    <t>事業実施者</t>
    <rPh sb="0" eb="2">
      <t>ジギョウ</t>
    </rPh>
    <rPh sb="2" eb="4">
      <t>ジッシ</t>
    </rPh>
    <rPh sb="4" eb="5">
      <t>シャ</t>
    </rPh>
    <phoneticPr fontId="3"/>
  </si>
  <si>
    <t>事業所名称</t>
    <rPh sb="0" eb="3">
      <t>ジギョウショ</t>
    </rPh>
    <rPh sb="3" eb="5">
      <t>メイショウ</t>
    </rPh>
    <phoneticPr fontId="3"/>
  </si>
  <si>
    <t>事業所所在地</t>
    <rPh sb="0" eb="3">
      <t>ジギョウショ</t>
    </rPh>
    <rPh sb="3" eb="6">
      <t>ショザイチ</t>
    </rPh>
    <phoneticPr fontId="3"/>
  </si>
  <si>
    <t>電話</t>
    <rPh sb="0" eb="2">
      <t>デンワ</t>
    </rPh>
    <phoneticPr fontId="3"/>
  </si>
  <si>
    <t>所属名</t>
    <rPh sb="0" eb="2">
      <t>ショゾク</t>
    </rPh>
    <rPh sb="2" eb="3">
      <t>ナ</t>
    </rPh>
    <phoneticPr fontId="3"/>
  </si>
  <si>
    <t>職　名</t>
    <rPh sb="0" eb="1">
      <t>ショク</t>
    </rPh>
    <rPh sb="2" eb="3">
      <t>ナ</t>
    </rPh>
    <phoneticPr fontId="3"/>
  </si>
  <si>
    <t>氏　名</t>
    <rPh sb="0" eb="1">
      <t>シ</t>
    </rPh>
    <rPh sb="2" eb="3">
      <t>ナ</t>
    </rPh>
    <phoneticPr fontId="3"/>
  </si>
  <si>
    <t>連絡先住所
（郵送先）</t>
    <rPh sb="0" eb="3">
      <t>レンラクサキ</t>
    </rPh>
    <rPh sb="3" eb="5">
      <t>ジュウショ</t>
    </rPh>
    <rPh sb="7" eb="9">
      <t>ユウソウ</t>
    </rPh>
    <rPh sb="9" eb="10">
      <t>サキ</t>
    </rPh>
    <phoneticPr fontId="3"/>
  </si>
  <si>
    <t>２　事業内容</t>
    <rPh sb="2" eb="4">
      <t>ジギョウ</t>
    </rPh>
    <rPh sb="4" eb="6">
      <t>ナイヨウ</t>
    </rPh>
    <phoneticPr fontId="3"/>
  </si>
  <si>
    <t>導入設備</t>
    <rPh sb="0" eb="2">
      <t>ドウニュウ</t>
    </rPh>
    <rPh sb="2" eb="4">
      <t>セツビ</t>
    </rPh>
    <phoneticPr fontId="3"/>
  </si>
  <si>
    <t>年</t>
    <rPh sb="0" eb="1">
      <t>ネン</t>
    </rPh>
    <phoneticPr fontId="3"/>
  </si>
  <si>
    <t>導入前</t>
    <rPh sb="0" eb="2">
      <t>ドウニュウ</t>
    </rPh>
    <rPh sb="2" eb="3">
      <t>マエ</t>
    </rPh>
    <phoneticPr fontId="3"/>
  </si>
  <si>
    <t>導入後</t>
    <rPh sb="0" eb="2">
      <t>ドウニュウ</t>
    </rPh>
    <rPh sb="2" eb="3">
      <t>ゴ</t>
    </rPh>
    <phoneticPr fontId="3"/>
  </si>
  <si>
    <t>総事業費</t>
    <rPh sb="0" eb="4">
      <t>ソウジギョウヒ</t>
    </rPh>
    <phoneticPr fontId="3"/>
  </si>
  <si>
    <t>補助対象外経費</t>
    <rPh sb="0" eb="2">
      <t>ホジョ</t>
    </rPh>
    <rPh sb="2" eb="5">
      <t>タイショウガイ</t>
    </rPh>
    <rPh sb="5" eb="7">
      <t>ケイヒ</t>
    </rPh>
    <phoneticPr fontId="3"/>
  </si>
  <si>
    <t>t-CO2/年</t>
    <rPh sb="6" eb="7">
      <t>ネン</t>
    </rPh>
    <phoneticPr fontId="3"/>
  </si>
  <si>
    <t>CO2排出削減予測量</t>
    <rPh sb="3" eb="5">
      <t>ハイシュツ</t>
    </rPh>
    <rPh sb="5" eb="7">
      <t>サクゲン</t>
    </rPh>
    <rPh sb="7" eb="9">
      <t>ヨソク</t>
    </rPh>
    <rPh sb="9" eb="10">
      <t>リョウ</t>
    </rPh>
    <phoneticPr fontId="3"/>
  </si>
  <si>
    <t>＝</t>
    <phoneticPr fontId="3"/>
  </si>
  <si>
    <t>導入前のCO2排出量</t>
    <rPh sb="0" eb="2">
      <t>ドウニュウ</t>
    </rPh>
    <rPh sb="2" eb="3">
      <t>マエ</t>
    </rPh>
    <rPh sb="7" eb="9">
      <t>ハイシュツ</t>
    </rPh>
    <rPh sb="9" eb="10">
      <t>リョウ</t>
    </rPh>
    <phoneticPr fontId="3"/>
  </si>
  <si>
    <t>導入後のCO2排出量</t>
    <rPh sb="0" eb="2">
      <t>ドウニュウ</t>
    </rPh>
    <rPh sb="2" eb="3">
      <t>ゴ</t>
    </rPh>
    <rPh sb="7" eb="9">
      <t>ハイシュツ</t>
    </rPh>
    <rPh sb="9" eb="10">
      <t>リョウ</t>
    </rPh>
    <phoneticPr fontId="3"/>
  </si>
  <si>
    <t>－</t>
    <phoneticPr fontId="3"/>
  </si>
  <si>
    <t>※</t>
    <phoneticPr fontId="3"/>
  </si>
  <si>
    <t>補助対象経費</t>
    <rPh sb="0" eb="2">
      <t>ホジョ</t>
    </rPh>
    <rPh sb="2" eb="4">
      <t>タイショウ</t>
    </rPh>
    <rPh sb="4" eb="6">
      <t>ケイヒ</t>
    </rPh>
    <phoneticPr fontId="3"/>
  </si>
  <si>
    <t>区　　分</t>
    <rPh sb="0" eb="1">
      <t>ク</t>
    </rPh>
    <rPh sb="3" eb="4">
      <t>フン</t>
    </rPh>
    <phoneticPr fontId="3"/>
  </si>
  <si>
    <t>消費税及び地方消費税額</t>
    <rPh sb="0" eb="3">
      <t>ショウヒゼイ</t>
    </rPh>
    <rPh sb="3" eb="4">
      <t>オヨ</t>
    </rPh>
    <rPh sb="5" eb="7">
      <t>チホウ</t>
    </rPh>
    <rPh sb="7" eb="10">
      <t>ショウヒゼイ</t>
    </rPh>
    <rPh sb="10" eb="11">
      <t>ガク</t>
    </rPh>
    <phoneticPr fontId="3"/>
  </si>
  <si>
    <t>総計（税抜き額）</t>
    <rPh sb="0" eb="2">
      <t>ソウケイ</t>
    </rPh>
    <rPh sb="3" eb="4">
      <t>ゼイ</t>
    </rPh>
    <rPh sb="4" eb="5">
      <t>ヌ</t>
    </rPh>
    <rPh sb="6" eb="7">
      <t>ガク</t>
    </rPh>
    <phoneticPr fontId="3"/>
  </si>
  <si>
    <t>単位</t>
    <rPh sb="0" eb="2">
      <t>タンイ</t>
    </rPh>
    <phoneticPr fontId="3"/>
  </si>
  <si>
    <t>kL</t>
    <phoneticPr fontId="3"/>
  </si>
  <si>
    <t>灯油</t>
    <rPh sb="0" eb="2">
      <t>トウユ</t>
    </rPh>
    <phoneticPr fontId="3"/>
  </si>
  <si>
    <t>合計</t>
    <rPh sb="0" eb="2">
      <t>ゴウケイ</t>
    </rPh>
    <phoneticPr fontId="3"/>
  </si>
  <si>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3"/>
  </si>
  <si>
    <t>計</t>
    <rPh sb="0" eb="1">
      <t>ケイ</t>
    </rPh>
    <phoneticPr fontId="3"/>
  </si>
  <si>
    <t>ＦＡＸ</t>
    <phoneticPr fontId="3"/>
  </si>
  <si>
    <t>リース会社</t>
    <rPh sb="3" eb="5">
      <t>カイシャ</t>
    </rPh>
    <phoneticPr fontId="3"/>
  </si>
  <si>
    <t>代表者役職名</t>
    <rPh sb="0" eb="3">
      <t>ダイヒョウシャ</t>
    </rPh>
    <rPh sb="3" eb="5">
      <t>ヤクショク</t>
    </rPh>
    <rPh sb="5" eb="6">
      <t>メイ</t>
    </rPh>
    <phoneticPr fontId="5"/>
  </si>
  <si>
    <t>主たる事務所
の所在地</t>
    <rPh sb="0" eb="1">
      <t>シュ</t>
    </rPh>
    <rPh sb="3" eb="5">
      <t>ジム</t>
    </rPh>
    <rPh sb="5" eb="6">
      <t>ショ</t>
    </rPh>
    <rPh sb="8" eb="11">
      <t>ショザイチ</t>
    </rPh>
    <phoneticPr fontId="3"/>
  </si>
  <si>
    <t>名称</t>
    <rPh sb="0" eb="2">
      <t>メイショウ</t>
    </rPh>
    <phoneticPr fontId="3"/>
  </si>
  <si>
    <t>人</t>
    <rPh sb="0" eb="1">
      <t>ニン</t>
    </rPh>
    <phoneticPr fontId="3"/>
  </si>
  <si>
    <t>円</t>
    <rPh sb="0" eb="1">
      <t>エン</t>
    </rPh>
    <phoneticPr fontId="3"/>
  </si>
  <si>
    <t>メール</t>
    <phoneticPr fontId="3"/>
  </si>
  <si>
    <t>大分類</t>
    <rPh sb="0" eb="3">
      <t>ダイブンルイ</t>
    </rPh>
    <phoneticPr fontId="5"/>
  </si>
  <si>
    <t>中分類</t>
    <rPh sb="0" eb="3">
      <t>チュウブンルイ</t>
    </rPh>
    <phoneticPr fontId="5"/>
  </si>
  <si>
    <t>漁業</t>
    <rPh sb="0" eb="2">
      <t>ギョギョウ</t>
    </rPh>
    <phoneticPr fontId="9"/>
  </si>
  <si>
    <t>鉱業，採石業，砂利採取業</t>
  </si>
  <si>
    <t>建設業</t>
    <rPh sb="0" eb="3">
      <t>ケンセツギョウ</t>
    </rPh>
    <phoneticPr fontId="9"/>
  </si>
  <si>
    <t>製造業</t>
    <rPh sb="0" eb="3">
      <t>セイゾウギョウ</t>
    </rPh>
    <phoneticPr fontId="9"/>
  </si>
  <si>
    <t>電気・ガス・熱供給・水道業</t>
  </si>
  <si>
    <t>情報通信業</t>
  </si>
  <si>
    <t>卸売業・小売業</t>
  </si>
  <si>
    <t>金融業・保険業</t>
  </si>
  <si>
    <t>複合サービス事業</t>
  </si>
  <si>
    <t>サービス業</t>
    <phoneticPr fontId="5"/>
  </si>
  <si>
    <t>農業</t>
    <rPh sb="0" eb="2">
      <t>ノウギョウ</t>
    </rPh>
    <phoneticPr fontId="9"/>
  </si>
  <si>
    <t>林業</t>
    <rPh sb="0" eb="2">
      <t>ノウリンギョウ</t>
    </rPh>
    <phoneticPr fontId="9"/>
  </si>
  <si>
    <t>水産養殖業</t>
    <rPh sb="0" eb="2">
      <t>スイサン</t>
    </rPh>
    <rPh sb="2" eb="4">
      <t>ヨウショク</t>
    </rPh>
    <rPh sb="4" eb="5">
      <t>ギョウ</t>
    </rPh>
    <phoneticPr fontId="9"/>
  </si>
  <si>
    <t>総合工事業</t>
    <rPh sb="0" eb="2">
      <t>ソウゴウ</t>
    </rPh>
    <rPh sb="2" eb="5">
      <t>コウジギョウ</t>
    </rPh>
    <phoneticPr fontId="9"/>
  </si>
  <si>
    <t>設備工事業</t>
    <rPh sb="0" eb="2">
      <t>セツビ</t>
    </rPh>
    <rPh sb="2" eb="4">
      <t>コウジ</t>
    </rPh>
    <rPh sb="4" eb="5">
      <t>ギョウ</t>
    </rPh>
    <phoneticPr fontId="9"/>
  </si>
  <si>
    <t>職別工事業</t>
    <rPh sb="0" eb="1">
      <t>ショク</t>
    </rPh>
    <rPh sb="1" eb="2">
      <t>ベツ</t>
    </rPh>
    <rPh sb="2" eb="5">
      <t>コウジギョウ</t>
    </rPh>
    <phoneticPr fontId="9"/>
  </si>
  <si>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</si>
  <si>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</si>
  <si>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</si>
  <si>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</si>
  <si>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</si>
  <si>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</si>
  <si>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</si>
  <si>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</si>
  <si>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</si>
  <si>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</si>
  <si>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</si>
  <si>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</si>
  <si>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</si>
  <si>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</si>
  <si>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</si>
  <si>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</si>
  <si>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</si>
  <si>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</si>
  <si>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</si>
  <si>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</si>
  <si>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</si>
  <si>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</si>
  <si>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</si>
  <si>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</si>
  <si>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5"/>
  </si>
  <si>
    <t>ガス業</t>
    <phoneticPr fontId="5"/>
  </si>
  <si>
    <t>熱供給業</t>
    <phoneticPr fontId="5"/>
  </si>
  <si>
    <t>水道業</t>
    <phoneticPr fontId="5"/>
  </si>
  <si>
    <t>通信業</t>
    <phoneticPr fontId="5"/>
  </si>
  <si>
    <t>放送業</t>
    <rPh sb="0" eb="2">
      <t>ホウソウ</t>
    </rPh>
    <phoneticPr fontId="5"/>
  </si>
  <si>
    <t>情報サービス業</t>
    <phoneticPr fontId="5"/>
  </si>
  <si>
    <t>インターネット附随サービス業</t>
    <phoneticPr fontId="5"/>
  </si>
  <si>
    <t>映像・音声・文字情報制作業</t>
    <phoneticPr fontId="5"/>
  </si>
  <si>
    <t>鉄道業</t>
    <phoneticPr fontId="5"/>
  </si>
  <si>
    <t>道路旅客運送業</t>
    <phoneticPr fontId="5"/>
  </si>
  <si>
    <t>道路貨物運送業</t>
    <phoneticPr fontId="5"/>
  </si>
  <si>
    <t>水運業</t>
    <phoneticPr fontId="5"/>
  </si>
  <si>
    <t>航空運輸業</t>
    <phoneticPr fontId="5"/>
  </si>
  <si>
    <t>倉庫業</t>
    <phoneticPr fontId="5"/>
  </si>
  <si>
    <t>運輸に附帯するサービス業</t>
    <phoneticPr fontId="5"/>
  </si>
  <si>
    <t>郵便業</t>
    <rPh sb="0" eb="2">
      <t>ユウビン</t>
    </rPh>
    <rPh sb="2" eb="3">
      <t>ギョウ</t>
    </rPh>
    <phoneticPr fontId="5"/>
  </si>
  <si>
    <t>各種商品卸売業</t>
    <phoneticPr fontId="5"/>
  </si>
  <si>
    <t>繊維・衣服等卸売業</t>
    <phoneticPr fontId="5"/>
  </si>
  <si>
    <t>飲食料品卸売業</t>
    <phoneticPr fontId="5"/>
  </si>
  <si>
    <t>建築材料，鉱物・金属材料等卸売業</t>
    <phoneticPr fontId="5"/>
  </si>
  <si>
    <t>機械器具卸売業</t>
    <phoneticPr fontId="5"/>
  </si>
  <si>
    <t>その他の卸売業</t>
    <phoneticPr fontId="5"/>
  </si>
  <si>
    <t>各種商品小売業</t>
    <phoneticPr fontId="5"/>
  </si>
  <si>
    <t>織物・衣服・身の回り品小売業</t>
    <phoneticPr fontId="5"/>
  </si>
  <si>
    <t>飲食料品小売業</t>
    <phoneticPr fontId="5"/>
  </si>
  <si>
    <t>機械器具小売業</t>
    <phoneticPr fontId="5"/>
  </si>
  <si>
    <t>その他の小売業</t>
    <phoneticPr fontId="5"/>
  </si>
  <si>
    <t>無店舗小売業</t>
    <phoneticPr fontId="5"/>
  </si>
  <si>
    <t>銀行業</t>
    <phoneticPr fontId="5"/>
  </si>
  <si>
    <t>協同組織金融業</t>
    <phoneticPr fontId="5"/>
  </si>
  <si>
    <t>貸金業，クレジットカード業等非預金信用機関</t>
    <phoneticPr fontId="5"/>
  </si>
  <si>
    <t>金融商品取引業，商品先物取引業</t>
    <phoneticPr fontId="5"/>
  </si>
  <si>
    <t>補助的金融業等</t>
    <phoneticPr fontId="5"/>
  </si>
  <si>
    <t>保険業</t>
    <phoneticPr fontId="5"/>
  </si>
  <si>
    <t>不動産取引業</t>
    <phoneticPr fontId="5"/>
  </si>
  <si>
    <t>不動産賃貸業・管理業</t>
    <phoneticPr fontId="5"/>
  </si>
  <si>
    <t>物品賃貸業</t>
    <phoneticPr fontId="5"/>
  </si>
  <si>
    <t>学術・開発研究機関</t>
    <phoneticPr fontId="5"/>
  </si>
  <si>
    <t>専門サービス業</t>
    <phoneticPr fontId="5"/>
  </si>
  <si>
    <t>広告業</t>
    <phoneticPr fontId="5"/>
  </si>
  <si>
    <t>技術サービス業</t>
    <phoneticPr fontId="5"/>
  </si>
  <si>
    <t>宿泊業</t>
    <phoneticPr fontId="5"/>
  </si>
  <si>
    <t>飲食店</t>
    <phoneticPr fontId="5"/>
  </si>
  <si>
    <t>持ち帰り・配達飲食サービス業</t>
    <phoneticPr fontId="5"/>
  </si>
  <si>
    <t>洗濯・理容・美容・浴場業</t>
    <phoneticPr fontId="5"/>
  </si>
  <si>
    <t>その他の生活関連サービス業</t>
    <phoneticPr fontId="5"/>
  </si>
  <si>
    <t>娯楽業</t>
    <phoneticPr fontId="5"/>
  </si>
  <si>
    <t>学校教育</t>
    <phoneticPr fontId="5"/>
  </si>
  <si>
    <t>その他の教育，学習支援業</t>
    <phoneticPr fontId="5"/>
  </si>
  <si>
    <t>医療業</t>
    <phoneticPr fontId="5"/>
  </si>
  <si>
    <t>保健衛生</t>
    <phoneticPr fontId="5"/>
  </si>
  <si>
    <t>社会保険・社会福祉・介護事業</t>
    <phoneticPr fontId="5"/>
  </si>
  <si>
    <t>郵便局</t>
    <phoneticPr fontId="5"/>
  </si>
  <si>
    <t>協同組合</t>
    <phoneticPr fontId="5"/>
  </si>
  <si>
    <t>廃棄物処理業</t>
    <phoneticPr fontId="5"/>
  </si>
  <si>
    <t>自動車整備業</t>
    <phoneticPr fontId="5"/>
  </si>
  <si>
    <t>機械等修理業</t>
    <phoneticPr fontId="5"/>
  </si>
  <si>
    <t>職業紹介・労働者派遣業</t>
    <phoneticPr fontId="5"/>
  </si>
  <si>
    <t>その他の事業サービス業</t>
    <phoneticPr fontId="5"/>
  </si>
  <si>
    <t>産業分類</t>
    <rPh sb="0" eb="2">
      <t>サンギョウ</t>
    </rPh>
    <rPh sb="2" eb="4">
      <t>ブンルイ</t>
    </rPh>
    <phoneticPr fontId="3"/>
  </si>
  <si>
    <t>農業・林業</t>
    <rPh sb="0" eb="2">
      <t>ノウギョウ</t>
    </rPh>
    <rPh sb="3" eb="5">
      <t>リンギョウ</t>
    </rPh>
    <phoneticPr fontId="9"/>
  </si>
  <si>
    <t>鉱業・採石業・砂利採取業</t>
    <phoneticPr fontId="5"/>
  </si>
  <si>
    <t>運輸業・郵便業</t>
    <phoneticPr fontId="5"/>
  </si>
  <si>
    <t>不動産業・物品賃貸業</t>
    <phoneticPr fontId="5"/>
  </si>
  <si>
    <t>学術研究・専門・技術サービス業</t>
    <phoneticPr fontId="5"/>
  </si>
  <si>
    <t>宿泊業・飲食サービス業</t>
    <phoneticPr fontId="5"/>
  </si>
  <si>
    <t>生活関連サービス業・娯楽業</t>
    <phoneticPr fontId="5"/>
  </si>
  <si>
    <t>教育・学習支援業</t>
    <phoneticPr fontId="5"/>
  </si>
  <si>
    <t>医療・福祉</t>
    <phoneticPr fontId="5"/>
  </si>
  <si>
    <t>〒</t>
  </si>
  <si>
    <t>〒</t>
    <phoneticPr fontId="3"/>
  </si>
  <si>
    <t>照明設備</t>
  </si>
  <si>
    <t>空調設備</t>
  </si>
  <si>
    <t>ボイラー(設備更新)</t>
  </si>
  <si>
    <t>ボイラー(燃料転換のみ)</t>
  </si>
  <si>
    <t>コンプレッサー</t>
  </si>
  <si>
    <t>太陽光発電設備</t>
  </si>
  <si>
    <t>コージェネレーション</t>
  </si>
  <si>
    <t>W数</t>
    <rPh sb="1" eb="2">
      <t>スウ</t>
    </rPh>
    <phoneticPr fontId="5"/>
  </si>
  <si>
    <t>常時使用する
従業員数</t>
    <rPh sb="0" eb="2">
      <t>ジョウジ</t>
    </rPh>
    <rPh sb="2" eb="4">
      <t>シヨウ</t>
    </rPh>
    <rPh sb="7" eb="10">
      <t>ジュウギョウイン</t>
    </rPh>
    <rPh sb="10" eb="11">
      <t>スウ</t>
    </rPh>
    <phoneticPr fontId="3"/>
  </si>
  <si>
    <t>（役職名）</t>
    <rPh sb="1" eb="4">
      <t>ヤクショクメイ</t>
    </rPh>
    <phoneticPr fontId="5"/>
  </si>
  <si>
    <t>（代表者名）</t>
    <rPh sb="1" eb="4">
      <t>ダイヒョウシャ</t>
    </rPh>
    <rPh sb="4" eb="5">
      <t>メイ</t>
    </rPh>
    <phoneticPr fontId="5"/>
  </si>
  <si>
    <t xml:space="preserve">連絡先
</t>
    <rPh sb="0" eb="3">
      <t>レンラクサキ</t>
    </rPh>
    <phoneticPr fontId="3"/>
  </si>
  <si>
    <t>燃料</t>
    <rPh sb="0" eb="2">
      <t>ネンリョウ</t>
    </rPh>
    <phoneticPr fontId="5"/>
  </si>
  <si>
    <t>照明</t>
    <rPh sb="0" eb="2">
      <t>ショウメイ</t>
    </rPh>
    <phoneticPr fontId="5"/>
  </si>
  <si>
    <t>蛍光灯</t>
    <rPh sb="0" eb="3">
      <t>ケイコウトウ</t>
    </rPh>
    <phoneticPr fontId="5"/>
  </si>
  <si>
    <t>水銀灯</t>
    <rPh sb="0" eb="3">
      <t>スイギントウ</t>
    </rPh>
    <phoneticPr fontId="5"/>
  </si>
  <si>
    <t>LED</t>
    <phoneticPr fontId="5"/>
  </si>
  <si>
    <t>その他（右に設備記載）</t>
    <phoneticPr fontId="5"/>
  </si>
  <si>
    <r>
      <t>リース事業者</t>
    </r>
    <r>
      <rPr>
        <b/>
        <sz val="11"/>
        <color theme="1"/>
        <rFont val="ＭＳ Ｐゴシック"/>
        <family val="3"/>
        <charset val="128"/>
        <scheme val="minor"/>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3"/>
  </si>
  <si>
    <t>所有
状況</t>
    <rPh sb="0" eb="2">
      <t>ショユウ</t>
    </rPh>
    <rPh sb="3" eb="5">
      <t>ジョウキョウ</t>
    </rPh>
    <phoneticPr fontId="3"/>
  </si>
  <si>
    <t>氏名</t>
    <rPh sb="0" eb="1">
      <t>シ</t>
    </rPh>
    <rPh sb="1" eb="2">
      <t>ナ</t>
    </rPh>
    <phoneticPr fontId="3"/>
  </si>
  <si>
    <t>メール</t>
    <phoneticPr fontId="3"/>
  </si>
  <si>
    <t>導入後</t>
    <rPh sb="0" eb="2">
      <t>ドウニュウ</t>
    </rPh>
    <rPh sb="2" eb="3">
      <t>ゴ</t>
    </rPh>
    <phoneticPr fontId="5"/>
  </si>
  <si>
    <t>月</t>
    <rPh sb="0" eb="1">
      <t>ガツ</t>
    </rPh>
    <phoneticPr fontId="5"/>
  </si>
  <si>
    <t>事業期間</t>
    <rPh sb="0" eb="2">
      <t>ジギョウ</t>
    </rPh>
    <rPh sb="2" eb="4">
      <t>キカン</t>
    </rPh>
    <phoneticPr fontId="5"/>
  </si>
  <si>
    <t>令和</t>
    <rPh sb="0" eb="2">
      <t>レイワ</t>
    </rPh>
    <phoneticPr fontId="5"/>
  </si>
  <si>
    <t>年</t>
    <rPh sb="0" eb="1">
      <t>ネン</t>
    </rPh>
    <phoneticPr fontId="5"/>
  </si>
  <si>
    <t>～</t>
    <phoneticPr fontId="5"/>
  </si>
  <si>
    <t>シート名</t>
    <rPh sb="3" eb="4">
      <t>メイ</t>
    </rPh>
    <phoneticPr fontId="22"/>
  </si>
  <si>
    <t>その他</t>
    <rPh sb="2" eb="3">
      <t>タ</t>
    </rPh>
    <phoneticPr fontId="22"/>
  </si>
  <si>
    <t>燃料の種類</t>
    <rPh sb="0" eb="2">
      <t>ネンリョウ</t>
    </rPh>
    <rPh sb="3" eb="5">
      <t>シュルイ</t>
    </rPh>
    <phoneticPr fontId="3"/>
  </si>
  <si>
    <t>台数</t>
    <rPh sb="0" eb="2">
      <t>ダイスウ</t>
    </rPh>
    <phoneticPr fontId="3"/>
  </si>
  <si>
    <t>排出係数</t>
    <rPh sb="0" eb="2">
      <t>ハイシュツ</t>
    </rPh>
    <rPh sb="2" eb="4">
      <t>ケイスウ</t>
    </rPh>
    <phoneticPr fontId="3"/>
  </si>
  <si>
    <t>省エネ手法</t>
    <rPh sb="0" eb="1">
      <t>ショウ</t>
    </rPh>
    <rPh sb="3" eb="5">
      <t>シュホウ</t>
    </rPh>
    <phoneticPr fontId="3"/>
  </si>
  <si>
    <t>設備の高効率化</t>
    <rPh sb="0" eb="2">
      <t>セツビ</t>
    </rPh>
    <rPh sb="3" eb="7">
      <t>コウコウリツカ</t>
    </rPh>
    <phoneticPr fontId="3"/>
  </si>
  <si>
    <t>A重油</t>
    <rPh sb="1" eb="3">
      <t>ジュウユ</t>
    </rPh>
    <phoneticPr fontId="3"/>
  </si>
  <si>
    <t>燃料転換</t>
    <rPh sb="0" eb="2">
      <t>ネンリョウ</t>
    </rPh>
    <rPh sb="2" eb="4">
      <t>テンカン</t>
    </rPh>
    <phoneticPr fontId="3"/>
  </si>
  <si>
    <t>B・C重油</t>
    <rPh sb="3" eb="5">
      <t>ジュウユ</t>
    </rPh>
    <phoneticPr fontId="3"/>
  </si>
  <si>
    <t>燃料転換・設備の高効率化</t>
    <rPh sb="0" eb="2">
      <t>ネンリョウ</t>
    </rPh>
    <rPh sb="2" eb="4">
      <t>テンカン</t>
    </rPh>
    <rPh sb="5" eb="7">
      <t>セツビ</t>
    </rPh>
    <rPh sb="8" eb="12">
      <t>コウコウリツカ</t>
    </rPh>
    <phoneticPr fontId="3"/>
  </si>
  <si>
    <t>LPG</t>
    <phoneticPr fontId="3"/>
  </si>
  <si>
    <t>ｔ</t>
    <phoneticPr fontId="3"/>
  </si>
  <si>
    <t>LNG</t>
    <phoneticPr fontId="3"/>
  </si>
  <si>
    <t>都市ガス(13A:45MJ/m3)</t>
    <rPh sb="0" eb="2">
      <t>トシ</t>
    </rPh>
    <phoneticPr fontId="3"/>
  </si>
  <si>
    <t>千Nm3</t>
    <rPh sb="0" eb="1">
      <t>セン</t>
    </rPh>
    <phoneticPr fontId="3"/>
  </si>
  <si>
    <t>高効率タイプに更新</t>
    <rPh sb="0" eb="3">
      <t>コウコウリツ</t>
    </rPh>
    <rPh sb="7" eb="9">
      <t>コウシン</t>
    </rPh>
    <phoneticPr fontId="3"/>
  </si>
  <si>
    <t>都市ガス(13A:43.12MJ/m3)</t>
    <rPh sb="0" eb="2">
      <t>トシ</t>
    </rPh>
    <phoneticPr fontId="3"/>
  </si>
  <si>
    <t>同効率タイプに更新</t>
    <rPh sb="0" eb="1">
      <t>ドウ</t>
    </rPh>
    <rPh sb="1" eb="3">
      <t>コウリツ</t>
    </rPh>
    <rPh sb="7" eb="9">
      <t>コウシン</t>
    </rPh>
    <phoneticPr fontId="3"/>
  </si>
  <si>
    <t>都市ガス(13A:46.04MJ/m3)</t>
    <rPh sb="0" eb="2">
      <t>トシ</t>
    </rPh>
    <phoneticPr fontId="3"/>
  </si>
  <si>
    <t>バーナー交換</t>
    <rPh sb="4" eb="6">
      <t>コウカン</t>
    </rPh>
    <phoneticPr fontId="3"/>
  </si>
  <si>
    <t>都市ガス(12A:41.86MJ/m3)</t>
    <rPh sb="0" eb="2">
      <t>トシ</t>
    </rPh>
    <phoneticPr fontId="3"/>
  </si>
  <si>
    <t>その他</t>
    <rPh sb="2" eb="3">
      <t>タ</t>
    </rPh>
    <phoneticPr fontId="3"/>
  </si>
  <si>
    <t>都市ガス(6A:29.30MJ/m3)</t>
    <rPh sb="0" eb="2">
      <t>トシ</t>
    </rPh>
    <phoneticPr fontId="3"/>
  </si>
  <si>
    <t>2019年</t>
    <rPh sb="4" eb="5">
      <t>ネン</t>
    </rPh>
    <phoneticPr fontId="22"/>
  </si>
  <si>
    <t>貫流ボイラ</t>
    <rPh sb="0" eb="2">
      <t>カンリュウ</t>
    </rPh>
    <phoneticPr fontId="22"/>
  </si>
  <si>
    <t>2018年</t>
    <rPh sb="4" eb="5">
      <t>ネン</t>
    </rPh>
    <phoneticPr fontId="22"/>
  </si>
  <si>
    <t>強制循環ボイラ</t>
    <rPh sb="0" eb="2">
      <t>キョウセイ</t>
    </rPh>
    <rPh sb="2" eb="4">
      <t>ジュンカン</t>
    </rPh>
    <phoneticPr fontId="22"/>
  </si>
  <si>
    <t>2017年</t>
    <rPh sb="4" eb="5">
      <t>ネン</t>
    </rPh>
    <phoneticPr fontId="22"/>
  </si>
  <si>
    <t>自然循環ボイラ</t>
    <rPh sb="0" eb="2">
      <t>シゼン</t>
    </rPh>
    <rPh sb="2" eb="4">
      <t>ジュンカン</t>
    </rPh>
    <phoneticPr fontId="22"/>
  </si>
  <si>
    <t>2016年</t>
    <rPh sb="4" eb="5">
      <t>ネン</t>
    </rPh>
    <phoneticPr fontId="22"/>
  </si>
  <si>
    <t>煙管ボイラ</t>
    <rPh sb="0" eb="2">
      <t>エンカン</t>
    </rPh>
    <phoneticPr fontId="22"/>
  </si>
  <si>
    <t>名称・型式等</t>
    <rPh sb="0" eb="2">
      <t>メイショウ</t>
    </rPh>
    <rPh sb="3" eb="5">
      <t>カタシキ</t>
    </rPh>
    <rPh sb="5" eb="6">
      <t>トウ</t>
    </rPh>
    <phoneticPr fontId="22"/>
  </si>
  <si>
    <t>方式</t>
    <rPh sb="0" eb="2">
      <t>ホウシキ</t>
    </rPh>
    <phoneticPr fontId="22"/>
  </si>
  <si>
    <t>年式等</t>
    <rPh sb="0" eb="2">
      <t>ネンシキ</t>
    </rPh>
    <rPh sb="2" eb="3">
      <t>トウ</t>
    </rPh>
    <phoneticPr fontId="22"/>
  </si>
  <si>
    <t>昨年度燃料使用量</t>
    <rPh sb="0" eb="3">
      <t>サクネンド</t>
    </rPh>
    <rPh sb="3" eb="5">
      <t>ネンリョウ</t>
    </rPh>
    <rPh sb="5" eb="8">
      <t>シヨウリョウ</t>
    </rPh>
    <phoneticPr fontId="3"/>
  </si>
  <si>
    <t>ボイラ効率</t>
    <rPh sb="3" eb="5">
      <t>コウリツ</t>
    </rPh>
    <phoneticPr fontId="3"/>
  </si>
  <si>
    <t>ｔ-ＣＯ₂／年</t>
    <rPh sb="6" eb="7">
      <t>ネン</t>
    </rPh>
    <phoneticPr fontId="22"/>
  </si>
  <si>
    <t>2015年</t>
    <rPh sb="4" eb="5">
      <t>ネン</t>
    </rPh>
    <phoneticPr fontId="22"/>
  </si>
  <si>
    <t>炉筒ボイラ</t>
    <rPh sb="0" eb="2">
      <t>ロトウ</t>
    </rPh>
    <phoneticPr fontId="22"/>
  </si>
  <si>
    <t>2014年</t>
    <rPh sb="4" eb="5">
      <t>ネン</t>
    </rPh>
    <phoneticPr fontId="22"/>
  </si>
  <si>
    <t>炉筒煙管ボイラ</t>
    <rPh sb="0" eb="2">
      <t>ロトウ</t>
    </rPh>
    <rPh sb="2" eb="4">
      <t>エンカン</t>
    </rPh>
    <phoneticPr fontId="22"/>
  </si>
  <si>
    <t>2013年</t>
    <rPh sb="4" eb="5">
      <t>ネン</t>
    </rPh>
    <phoneticPr fontId="22"/>
  </si>
  <si>
    <t>立てボイラ</t>
    <rPh sb="0" eb="1">
      <t>タ</t>
    </rPh>
    <phoneticPr fontId="22"/>
  </si>
  <si>
    <t>2012年</t>
    <rPh sb="4" eb="5">
      <t>ネン</t>
    </rPh>
    <phoneticPr fontId="22"/>
  </si>
  <si>
    <t>セクショナルボイラ</t>
    <phoneticPr fontId="22"/>
  </si>
  <si>
    <t>2011年</t>
    <rPh sb="4" eb="5">
      <t>ネン</t>
    </rPh>
    <phoneticPr fontId="22"/>
  </si>
  <si>
    <t>2010年</t>
    <rPh sb="4" eb="5">
      <t>ネン</t>
    </rPh>
    <phoneticPr fontId="22"/>
  </si>
  <si>
    <t>2009年</t>
    <rPh sb="4" eb="5">
      <t>ネン</t>
    </rPh>
    <phoneticPr fontId="22"/>
  </si>
  <si>
    <t>2008年</t>
    <rPh sb="4" eb="5">
      <t>ネン</t>
    </rPh>
    <phoneticPr fontId="22"/>
  </si>
  <si>
    <t>2007年</t>
    <rPh sb="4" eb="5">
      <t>ネン</t>
    </rPh>
    <phoneticPr fontId="22"/>
  </si>
  <si>
    <t>2006年</t>
    <rPh sb="4" eb="5">
      <t>ネン</t>
    </rPh>
    <phoneticPr fontId="22"/>
  </si>
  <si>
    <t>2005年</t>
    <rPh sb="4" eb="5">
      <t>ネン</t>
    </rPh>
    <phoneticPr fontId="22"/>
  </si>
  <si>
    <t>2004年</t>
    <rPh sb="4" eb="5">
      <t>ネン</t>
    </rPh>
    <phoneticPr fontId="22"/>
  </si>
  <si>
    <t>2003年</t>
    <rPh sb="4" eb="5">
      <t>ネン</t>
    </rPh>
    <phoneticPr fontId="22"/>
  </si>
  <si>
    <t>2002年</t>
    <rPh sb="4" eb="5">
      <t>ネン</t>
    </rPh>
    <phoneticPr fontId="22"/>
  </si>
  <si>
    <t>2001年</t>
    <rPh sb="4" eb="5">
      <t>ネン</t>
    </rPh>
    <phoneticPr fontId="22"/>
  </si>
  <si>
    <t>2000年</t>
    <rPh sb="4" eb="5">
      <t>ネン</t>
    </rPh>
    <phoneticPr fontId="22"/>
  </si>
  <si>
    <t>1999年</t>
    <rPh sb="4" eb="5">
      <t>ネン</t>
    </rPh>
    <phoneticPr fontId="22"/>
  </si>
  <si>
    <t>1998年</t>
    <rPh sb="4" eb="5">
      <t>ネン</t>
    </rPh>
    <phoneticPr fontId="22"/>
  </si>
  <si>
    <t>1997年</t>
    <rPh sb="4" eb="5">
      <t>ネン</t>
    </rPh>
    <phoneticPr fontId="22"/>
  </si>
  <si>
    <t>1996年</t>
    <rPh sb="4" eb="5">
      <t>ネン</t>
    </rPh>
    <phoneticPr fontId="22"/>
  </si>
  <si>
    <t>1995年</t>
    <rPh sb="4" eb="5">
      <t>ネン</t>
    </rPh>
    <phoneticPr fontId="22"/>
  </si>
  <si>
    <t>1994年</t>
    <rPh sb="4" eb="5">
      <t>ネン</t>
    </rPh>
    <phoneticPr fontId="22"/>
  </si>
  <si>
    <t>1993年</t>
    <rPh sb="4" eb="5">
      <t>ネン</t>
    </rPh>
    <phoneticPr fontId="22"/>
  </si>
  <si>
    <t>1992年</t>
    <rPh sb="4" eb="5">
      <t>ネン</t>
    </rPh>
    <phoneticPr fontId="22"/>
  </si>
  <si>
    <t>1991年</t>
    <rPh sb="4" eb="5">
      <t>ネン</t>
    </rPh>
    <phoneticPr fontId="22"/>
  </si>
  <si>
    <t>1990年</t>
    <rPh sb="4" eb="5">
      <t>ネン</t>
    </rPh>
    <phoneticPr fontId="22"/>
  </si>
  <si>
    <t>1989年</t>
    <rPh sb="4" eb="5">
      <t>ネン</t>
    </rPh>
    <phoneticPr fontId="22"/>
  </si>
  <si>
    <t>1988年</t>
    <rPh sb="4" eb="5">
      <t>ネン</t>
    </rPh>
    <phoneticPr fontId="22"/>
  </si>
  <si>
    <t>1987年</t>
    <rPh sb="4" eb="5">
      <t>ネン</t>
    </rPh>
    <phoneticPr fontId="22"/>
  </si>
  <si>
    <t>1986年</t>
    <rPh sb="4" eb="5">
      <t>ネン</t>
    </rPh>
    <phoneticPr fontId="22"/>
  </si>
  <si>
    <t>1985年</t>
    <rPh sb="4" eb="5">
      <t>ネン</t>
    </rPh>
    <phoneticPr fontId="22"/>
  </si>
  <si>
    <t>1984年</t>
    <rPh sb="4" eb="5">
      <t>ネン</t>
    </rPh>
    <phoneticPr fontId="22"/>
  </si>
  <si>
    <t>1983年</t>
    <rPh sb="4" eb="5">
      <t>ネン</t>
    </rPh>
    <phoneticPr fontId="22"/>
  </si>
  <si>
    <t>1982年</t>
    <rPh sb="4" eb="5">
      <t>ネン</t>
    </rPh>
    <phoneticPr fontId="22"/>
  </si>
  <si>
    <t>1981年</t>
    <rPh sb="4" eb="5">
      <t>ネン</t>
    </rPh>
    <phoneticPr fontId="22"/>
  </si>
  <si>
    <t>1980年</t>
    <rPh sb="4" eb="5">
      <t>ネン</t>
    </rPh>
    <phoneticPr fontId="22"/>
  </si>
  <si>
    <t>1979年</t>
    <rPh sb="4" eb="5">
      <t>ネン</t>
    </rPh>
    <phoneticPr fontId="22"/>
  </si>
  <si>
    <t>1978年</t>
    <rPh sb="4" eb="5">
      <t>ネン</t>
    </rPh>
    <phoneticPr fontId="22"/>
  </si>
  <si>
    <t>1977年</t>
    <rPh sb="4" eb="5">
      <t>ネン</t>
    </rPh>
    <phoneticPr fontId="22"/>
  </si>
  <si>
    <t>1976年</t>
    <rPh sb="4" eb="5">
      <t>ネン</t>
    </rPh>
    <phoneticPr fontId="22"/>
  </si>
  <si>
    <t>1975年</t>
    <rPh sb="4" eb="5">
      <t>ネン</t>
    </rPh>
    <phoneticPr fontId="22"/>
  </si>
  <si>
    <t>1974年</t>
    <rPh sb="4" eb="5">
      <t>ネン</t>
    </rPh>
    <phoneticPr fontId="22"/>
  </si>
  <si>
    <t>1973年</t>
    <rPh sb="4" eb="5">
      <t>ネン</t>
    </rPh>
    <phoneticPr fontId="22"/>
  </si>
  <si>
    <t>1970年</t>
    <rPh sb="4" eb="5">
      <t>ネン</t>
    </rPh>
    <phoneticPr fontId="22"/>
  </si>
  <si>
    <t>1969年</t>
    <rPh sb="4" eb="5">
      <t>ネン</t>
    </rPh>
    <phoneticPr fontId="22"/>
  </si>
  <si>
    <t>1968年</t>
    <rPh sb="4" eb="5">
      <t>ネン</t>
    </rPh>
    <phoneticPr fontId="22"/>
  </si>
  <si>
    <t>1967年</t>
    <rPh sb="4" eb="5">
      <t>ネン</t>
    </rPh>
    <phoneticPr fontId="22"/>
  </si>
  <si>
    <t>1966年</t>
    <rPh sb="4" eb="5">
      <t>ネン</t>
    </rPh>
    <phoneticPr fontId="22"/>
  </si>
  <si>
    <t>1965年</t>
    <rPh sb="4" eb="5">
      <t>ネン</t>
    </rPh>
    <phoneticPr fontId="22"/>
  </si>
  <si>
    <t>1964年</t>
    <rPh sb="4" eb="5">
      <t>ネン</t>
    </rPh>
    <phoneticPr fontId="22"/>
  </si>
  <si>
    <t>1963年</t>
    <rPh sb="4" eb="5">
      <t>ネン</t>
    </rPh>
    <phoneticPr fontId="22"/>
  </si>
  <si>
    <t>1962年</t>
    <rPh sb="4" eb="5">
      <t>ネン</t>
    </rPh>
    <phoneticPr fontId="22"/>
  </si>
  <si>
    <t>1961年</t>
    <rPh sb="4" eb="5">
      <t>ネン</t>
    </rPh>
    <phoneticPr fontId="22"/>
  </si>
  <si>
    <t>1960年</t>
    <rPh sb="4" eb="5">
      <t>ネン</t>
    </rPh>
    <phoneticPr fontId="22"/>
  </si>
  <si>
    <t>台数</t>
    <rPh sb="0" eb="2">
      <t>ダイスウ</t>
    </rPh>
    <phoneticPr fontId="22"/>
  </si>
  <si>
    <t>高位発熱量</t>
    <rPh sb="0" eb="2">
      <t>コウイ</t>
    </rPh>
    <rPh sb="2" eb="4">
      <t>ハツネツ</t>
    </rPh>
    <rPh sb="4" eb="5">
      <t>リョウ</t>
    </rPh>
    <phoneticPr fontId="3"/>
  </si>
  <si>
    <t>低位発熱量</t>
    <rPh sb="0" eb="2">
      <t>テイイ</t>
    </rPh>
    <rPh sb="2" eb="4">
      <t>ハツネツ</t>
    </rPh>
    <rPh sb="4" eb="5">
      <t>リョウ</t>
    </rPh>
    <phoneticPr fontId="22"/>
  </si>
  <si>
    <t>使用按分</t>
    <rPh sb="0" eb="2">
      <t>シヨウ</t>
    </rPh>
    <rPh sb="2" eb="4">
      <t>アンブン</t>
    </rPh>
    <phoneticPr fontId="22"/>
  </si>
  <si>
    <t>按分合計</t>
    <rPh sb="0" eb="2">
      <t>アンブン</t>
    </rPh>
    <rPh sb="2" eb="4">
      <t>ゴウケイ</t>
    </rPh>
    <phoneticPr fontId="22"/>
  </si>
  <si>
    <t>導入後想定する
燃料使用量</t>
    <rPh sb="0" eb="2">
      <t>ドウニュウ</t>
    </rPh>
    <rPh sb="2" eb="3">
      <t>ゴ</t>
    </rPh>
    <rPh sb="3" eb="5">
      <t>ソウテイ</t>
    </rPh>
    <rPh sb="8" eb="10">
      <t>ネンリョウ</t>
    </rPh>
    <rPh sb="10" eb="13">
      <t>シヨウリョウ</t>
    </rPh>
    <phoneticPr fontId="3"/>
  </si>
  <si>
    <t>必要熱量GJ</t>
    <rPh sb="0" eb="2">
      <t>ヒツヨウ</t>
    </rPh>
    <rPh sb="2" eb="4">
      <t>ネツリョウ</t>
    </rPh>
    <phoneticPr fontId="22"/>
  </si>
  <si>
    <t>●既存ボイラ</t>
    <rPh sb="1" eb="3">
      <t>キゾン</t>
    </rPh>
    <phoneticPr fontId="3"/>
  </si>
  <si>
    <t>●導入予定ボイラ</t>
    <rPh sb="1" eb="3">
      <t>ドウニュウ</t>
    </rPh>
    <rPh sb="3" eb="5">
      <t>ヨテイ</t>
    </rPh>
    <phoneticPr fontId="3"/>
  </si>
  <si>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3"/>
  </si>
  <si>
    <t>名称・型式等</t>
    <rPh sb="0" eb="2">
      <t>メイショウ</t>
    </rPh>
    <rPh sb="3" eb="5">
      <t>カタシキ</t>
    </rPh>
    <rPh sb="5" eb="6">
      <t>トウ</t>
    </rPh>
    <phoneticPr fontId="22"/>
  </si>
  <si>
    <t>燃料消費量</t>
    <rPh sb="0" eb="2">
      <t>ネンリョウ</t>
    </rPh>
    <rPh sb="2" eb="5">
      <t>ショウヒリョウ</t>
    </rPh>
    <phoneticPr fontId="22"/>
  </si>
  <si>
    <t>年間稼働時間(h/年）</t>
    <rPh sb="0" eb="2">
      <t>ネンカン</t>
    </rPh>
    <rPh sb="2" eb="4">
      <t>カドウ</t>
    </rPh>
    <rPh sb="4" eb="6">
      <t>ジカン</t>
    </rPh>
    <rPh sb="9" eb="10">
      <t>ネン</t>
    </rPh>
    <phoneticPr fontId="22"/>
  </si>
  <si>
    <t>単位</t>
    <rPh sb="0" eb="2">
      <t>タンイ</t>
    </rPh>
    <phoneticPr fontId="22"/>
  </si>
  <si>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2"/>
  </si>
  <si>
    <t>（１）既存ボイラの稼働の情報</t>
    <rPh sb="3" eb="5">
      <t>キゾン</t>
    </rPh>
    <rPh sb="9" eb="11">
      <t>カドウ</t>
    </rPh>
    <rPh sb="12" eb="14">
      <t>ジョウホウ</t>
    </rPh>
    <phoneticPr fontId="22"/>
  </si>
  <si>
    <t>（２）エネルギー使用状況</t>
    <rPh sb="8" eb="10">
      <t>シヨウ</t>
    </rPh>
    <rPh sb="10" eb="12">
      <t>ジョウキョウ</t>
    </rPh>
    <phoneticPr fontId="22"/>
  </si>
  <si>
    <t>（"その他"の場合の説明：　     　　　　　　　　　　　　　　　　）</t>
    <rPh sb="4" eb="5">
      <t>タ</t>
    </rPh>
    <rPh sb="7" eb="9">
      <t>バアイ</t>
    </rPh>
    <rPh sb="10" eb="12">
      <t>セツメイ</t>
    </rPh>
    <phoneticPr fontId="3"/>
  </si>
  <si>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3"/>
  </si>
  <si>
    <t>按分値は合計を １ にすること！</t>
    <rPh sb="0" eb="2">
      <t>アンブン</t>
    </rPh>
    <rPh sb="2" eb="3">
      <t>チ</t>
    </rPh>
    <rPh sb="4" eb="6">
      <t>ゴウケイ</t>
    </rPh>
    <phoneticPr fontId="22"/>
  </si>
  <si>
    <t xml:space="preserve">ボイラCO₂排出量算定用 </t>
    <rPh sb="6" eb="8">
      <t>ハイシュツ</t>
    </rPh>
    <rPh sb="8" eb="9">
      <t>リョウ</t>
    </rPh>
    <rPh sb="9" eb="11">
      <t>サンテイ</t>
    </rPh>
    <phoneticPr fontId="22"/>
  </si>
  <si>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3"/>
  </si>
  <si>
    <t>店舗</t>
    <rPh sb="0" eb="2">
      <t>テンポ</t>
    </rPh>
    <phoneticPr fontId="24"/>
  </si>
  <si>
    <t>事務所</t>
    <rPh sb="0" eb="2">
      <t>ジム</t>
    </rPh>
    <rPh sb="2" eb="3">
      <t>ショ</t>
    </rPh>
    <phoneticPr fontId="24"/>
  </si>
  <si>
    <t>冷房</t>
    <rPh sb="0" eb="2">
      <t>レイボウ</t>
    </rPh>
    <phoneticPr fontId="3"/>
  </si>
  <si>
    <t>冷房</t>
    <rPh sb="0" eb="2">
      <t>レイボウ</t>
    </rPh>
    <phoneticPr fontId="24"/>
  </si>
  <si>
    <t>暖房</t>
    <rPh sb="0" eb="2">
      <t>ダンボウ</t>
    </rPh>
    <phoneticPr fontId="3"/>
  </si>
  <si>
    <t>暖房</t>
    <rPh sb="0" eb="2">
      <t>ダンボウ</t>
    </rPh>
    <phoneticPr fontId="24"/>
  </si>
  <si>
    <t>県北</t>
    <rPh sb="0" eb="2">
      <t>ケンホク</t>
    </rPh>
    <phoneticPr fontId="24"/>
  </si>
  <si>
    <t>県南</t>
    <rPh sb="0" eb="1">
      <t>ケン</t>
    </rPh>
    <rPh sb="1" eb="2">
      <t>ナン</t>
    </rPh>
    <phoneticPr fontId="24"/>
  </si>
  <si>
    <t>4月</t>
    <rPh sb="1" eb="2">
      <t>ガツ</t>
    </rPh>
    <phoneticPr fontId="24"/>
  </si>
  <si>
    <t>5月</t>
  </si>
  <si>
    <t>6月</t>
  </si>
  <si>
    <t>7月</t>
  </si>
  <si>
    <t>8月</t>
  </si>
  <si>
    <t>9月</t>
  </si>
  <si>
    <t>10月</t>
  </si>
  <si>
    <t>11月</t>
  </si>
  <si>
    <t>12月</t>
  </si>
  <si>
    <t>1月</t>
  </si>
  <si>
    <t>2月</t>
  </si>
  <si>
    <t>3月</t>
  </si>
  <si>
    <t>負荷発生</t>
    <rPh sb="0" eb="2">
      <t>フカ</t>
    </rPh>
    <rPh sb="2" eb="4">
      <t>ハッセイ</t>
    </rPh>
    <phoneticPr fontId="24"/>
  </si>
  <si>
    <t>ＪＩＳＢ8616</t>
    <phoneticPr fontId="24"/>
  </si>
  <si>
    <t>稼働割合</t>
    <rPh sb="0" eb="2">
      <t>カドウ</t>
    </rPh>
    <rPh sb="2" eb="4">
      <t>ワリアイ</t>
    </rPh>
    <phoneticPr fontId="24"/>
  </si>
  <si>
    <t>県南・県北負荷率平均</t>
    <rPh sb="0" eb="2">
      <t>ケンナン</t>
    </rPh>
    <rPh sb="3" eb="5">
      <t>ケンホク</t>
    </rPh>
    <rPh sb="5" eb="7">
      <t>フカ</t>
    </rPh>
    <rPh sb="7" eb="8">
      <t>リツ</t>
    </rPh>
    <rPh sb="8" eb="10">
      <t>ヘイキン</t>
    </rPh>
    <phoneticPr fontId="22"/>
  </si>
  <si>
    <t>県南・県北稼働割合平均</t>
    <rPh sb="0" eb="2">
      <t>ケンナン</t>
    </rPh>
    <rPh sb="3" eb="5">
      <t>ケンホク</t>
    </rPh>
    <rPh sb="5" eb="7">
      <t>カドウ</t>
    </rPh>
    <rPh sb="7" eb="9">
      <t>ワリアイ</t>
    </rPh>
    <rPh sb="9" eb="11">
      <t>ヘイキン</t>
    </rPh>
    <phoneticPr fontId="22"/>
  </si>
  <si>
    <t>負荷率×稼働率</t>
    <rPh sb="0" eb="2">
      <t>フカ</t>
    </rPh>
    <rPh sb="2" eb="3">
      <t>リツ</t>
    </rPh>
    <rPh sb="4" eb="6">
      <t>カドウ</t>
    </rPh>
    <rPh sb="6" eb="7">
      <t>リツ</t>
    </rPh>
    <phoneticPr fontId="22"/>
  </si>
  <si>
    <t>店舗・事務所負荷平均</t>
    <rPh sb="0" eb="2">
      <t>テンポ</t>
    </rPh>
    <rPh sb="3" eb="5">
      <t>ジム</t>
    </rPh>
    <rPh sb="5" eb="6">
      <t>ショ</t>
    </rPh>
    <rPh sb="6" eb="8">
      <t>フカ</t>
    </rPh>
    <rPh sb="8" eb="10">
      <t>ヘイキン</t>
    </rPh>
    <phoneticPr fontId="22"/>
  </si>
  <si>
    <t>年平均</t>
    <rPh sb="0" eb="3">
      <t>ネンヘイキン</t>
    </rPh>
    <phoneticPr fontId="22"/>
  </si>
  <si>
    <t>年平均</t>
    <rPh sb="0" eb="1">
      <t>ネン</t>
    </rPh>
    <rPh sb="1" eb="3">
      <t>ヘイキン</t>
    </rPh>
    <phoneticPr fontId="22"/>
  </si>
  <si>
    <t>最大値</t>
    <rPh sb="0" eb="2">
      <t>サイダイ</t>
    </rPh>
    <rPh sb="2" eb="3">
      <t>チ</t>
    </rPh>
    <phoneticPr fontId="22"/>
  </si>
  <si>
    <t>店舗・事務所負荷率平均</t>
    <rPh sb="0" eb="2">
      <t>テンポ</t>
    </rPh>
    <rPh sb="3" eb="5">
      <t>ジム</t>
    </rPh>
    <rPh sb="5" eb="6">
      <t>ショ</t>
    </rPh>
    <rPh sb="6" eb="8">
      <t>フカ</t>
    </rPh>
    <rPh sb="8" eb="9">
      <t>リツ</t>
    </rPh>
    <rPh sb="9" eb="11">
      <t>ヘイキン</t>
    </rPh>
    <phoneticPr fontId="22"/>
  </si>
  <si>
    <t>平均</t>
    <rPh sb="0" eb="2">
      <t>ヘイキン</t>
    </rPh>
    <phoneticPr fontId="22"/>
  </si>
  <si>
    <t>引用値</t>
    <rPh sb="0" eb="2">
      <t>インヨウ</t>
    </rPh>
    <rPh sb="2" eb="3">
      <t>チ</t>
    </rPh>
    <phoneticPr fontId="22"/>
  </si>
  <si>
    <t>4月</t>
    <rPh sb="1" eb="2">
      <t>ガツ</t>
    </rPh>
    <phoneticPr fontId="22"/>
  </si>
  <si>
    <t>負荷×稼働率</t>
    <rPh sb="0" eb="2">
      <t>フカ</t>
    </rPh>
    <rPh sb="3" eb="5">
      <t>カドウ</t>
    </rPh>
    <rPh sb="5" eb="6">
      <t>リツ</t>
    </rPh>
    <phoneticPr fontId="22"/>
  </si>
  <si>
    <t>採用値１</t>
    <rPh sb="0" eb="2">
      <t>サイヨウ</t>
    </rPh>
    <rPh sb="2" eb="3">
      <t>チ</t>
    </rPh>
    <phoneticPr fontId="22"/>
  </si>
  <si>
    <t>採用値２</t>
    <rPh sb="0" eb="2">
      <t>サイヨウ</t>
    </rPh>
    <rPh sb="2" eb="3">
      <t>チ</t>
    </rPh>
    <phoneticPr fontId="22"/>
  </si>
  <si>
    <t>ＪＩＳＢ8616より</t>
    <phoneticPr fontId="22"/>
  </si>
  <si>
    <t>年式</t>
    <rPh sb="0" eb="2">
      <t>ネンシキ</t>
    </rPh>
    <phoneticPr fontId="3"/>
  </si>
  <si>
    <t>種別</t>
    <rPh sb="0" eb="2">
      <t>シュベツ</t>
    </rPh>
    <phoneticPr fontId="3"/>
  </si>
  <si>
    <t>選択対象地域</t>
    <rPh sb="0" eb="2">
      <t>センタク</t>
    </rPh>
    <rPh sb="2" eb="4">
      <t>タイショウ</t>
    </rPh>
    <rPh sb="4" eb="6">
      <t>チイキ</t>
    </rPh>
    <phoneticPr fontId="3"/>
  </si>
  <si>
    <t>列数</t>
    <rPh sb="0" eb="2">
      <t>レツスウ</t>
    </rPh>
    <phoneticPr fontId="3"/>
  </si>
  <si>
    <t>対象負荷列</t>
    <rPh sb="0" eb="2">
      <t>タイショウ</t>
    </rPh>
    <rPh sb="2" eb="4">
      <t>フカ</t>
    </rPh>
    <rPh sb="4" eb="5">
      <t>レツ</t>
    </rPh>
    <phoneticPr fontId="3"/>
  </si>
  <si>
    <t>平均COP計数表ａ</t>
    <rPh sb="0" eb="2">
      <t>ヘイキン</t>
    </rPh>
    <rPh sb="5" eb="7">
      <t>ケイスウ</t>
    </rPh>
    <rPh sb="7" eb="8">
      <t>ピョウ</t>
    </rPh>
    <phoneticPr fontId="24"/>
  </si>
  <si>
    <t>平均COP計数表ｂ</t>
    <rPh sb="0" eb="2">
      <t>ヘイキン</t>
    </rPh>
    <rPh sb="5" eb="7">
      <t>ケイスウ</t>
    </rPh>
    <rPh sb="7" eb="8">
      <t>ピョウ</t>
    </rPh>
    <phoneticPr fontId="24"/>
  </si>
  <si>
    <t>ＩＮＶ</t>
    <phoneticPr fontId="24"/>
  </si>
  <si>
    <t>一定速</t>
    <rPh sb="0" eb="2">
      <t>イッテイ</t>
    </rPh>
    <rPh sb="2" eb="3">
      <t>ソク</t>
    </rPh>
    <phoneticPr fontId="24"/>
  </si>
  <si>
    <t>店舗用</t>
    <rPh sb="0" eb="2">
      <t>テンポ</t>
    </rPh>
    <rPh sb="2" eb="3">
      <t>ヨウ</t>
    </rPh>
    <phoneticPr fontId="24"/>
  </si>
  <si>
    <t>設備用</t>
    <rPh sb="0" eb="2">
      <t>セツビ</t>
    </rPh>
    <rPh sb="2" eb="3">
      <t>ヨウ</t>
    </rPh>
    <phoneticPr fontId="24"/>
  </si>
  <si>
    <t>25%未満</t>
    <rPh sb="3" eb="5">
      <t>ミマン</t>
    </rPh>
    <phoneticPr fontId="24"/>
  </si>
  <si>
    <t>25%以上</t>
    <rPh sb="3" eb="5">
      <t>イジョウ</t>
    </rPh>
    <phoneticPr fontId="24"/>
  </si>
  <si>
    <t>a 冷房</t>
    <rPh sb="2" eb="4">
      <t>レイボウ</t>
    </rPh>
    <phoneticPr fontId="24"/>
  </si>
  <si>
    <t>a 暖房</t>
    <rPh sb="2" eb="3">
      <t>ダン</t>
    </rPh>
    <phoneticPr fontId="24"/>
  </si>
  <si>
    <t>b　冷房</t>
    <rPh sb="2" eb="4">
      <t>レイボウ</t>
    </rPh>
    <phoneticPr fontId="24"/>
  </si>
  <si>
    <t>ｂ　暖房</t>
    <rPh sb="2" eb="4">
      <t>ダンボウ</t>
    </rPh>
    <phoneticPr fontId="24"/>
  </si>
  <si>
    <t>y = a x + b</t>
    <phoneticPr fontId="22"/>
  </si>
  <si>
    <t>INV</t>
  </si>
  <si>
    <t>INV</t>
    <phoneticPr fontId="22"/>
  </si>
  <si>
    <t>一定速</t>
    <rPh sb="0" eb="2">
      <t>イッテイ</t>
    </rPh>
    <rPh sb="2" eb="3">
      <t>ソク</t>
    </rPh>
    <phoneticPr fontId="22"/>
  </si>
  <si>
    <t>y = a x + b　店舗・事務所平均</t>
    <rPh sb="12" eb="14">
      <t>テンポ</t>
    </rPh>
    <rPh sb="15" eb="17">
      <t>ジム</t>
    </rPh>
    <rPh sb="17" eb="18">
      <t>ショ</t>
    </rPh>
    <rPh sb="18" eb="20">
      <t>ヘイキン</t>
    </rPh>
    <phoneticPr fontId="22"/>
  </si>
  <si>
    <t>平均COP計数表b</t>
    <rPh sb="0" eb="2">
      <t>ヘイキン</t>
    </rPh>
    <rPh sb="5" eb="7">
      <t>ケイスウ</t>
    </rPh>
    <rPh sb="7" eb="8">
      <t>ピョウ</t>
    </rPh>
    <phoneticPr fontId="24"/>
  </si>
  <si>
    <t>COP補正</t>
    <rPh sb="3" eb="5">
      <t>ホセイ</t>
    </rPh>
    <phoneticPr fontId="22"/>
  </si>
  <si>
    <t>1995年以前</t>
    <rPh sb="4" eb="5">
      <t>ネン</t>
    </rPh>
    <rPh sb="5" eb="7">
      <t>イゼン</t>
    </rPh>
    <phoneticPr fontId="22"/>
  </si>
  <si>
    <t>取得値</t>
    <rPh sb="0" eb="2">
      <t>シュトク</t>
    </rPh>
    <rPh sb="2" eb="3">
      <t>トクネ</t>
    </rPh>
    <phoneticPr fontId="22"/>
  </si>
  <si>
    <t>冷房</t>
    <rPh sb="0" eb="2">
      <t>レイボウ</t>
    </rPh>
    <phoneticPr fontId="22"/>
  </si>
  <si>
    <t>暖房</t>
    <rPh sb="0" eb="2">
      <t>ダンボウ</t>
    </rPh>
    <phoneticPr fontId="22"/>
  </si>
  <si>
    <t>冷暖房平均</t>
    <rPh sb="0" eb="3">
      <t>レイダンボウ</t>
    </rPh>
    <rPh sb="3" eb="5">
      <t>ヘイキン</t>
    </rPh>
    <phoneticPr fontId="22"/>
  </si>
  <si>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</si>
  <si>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2"/>
  </si>
  <si>
    <t>（単位　円）</t>
    <rPh sb="1" eb="3">
      <t>タンイ</t>
    </rPh>
    <rPh sb="4" eb="5">
      <t>エン</t>
    </rPh>
    <phoneticPr fontId="3"/>
  </si>
  <si>
    <t>機器費</t>
    <rPh sb="0" eb="2">
      <t>キキ</t>
    </rPh>
    <rPh sb="2" eb="3">
      <t>ヒ</t>
    </rPh>
    <phoneticPr fontId="3"/>
  </si>
  <si>
    <t>工事費</t>
    <rPh sb="0" eb="3">
      <t>コウジヒ</t>
    </rPh>
    <phoneticPr fontId="3"/>
  </si>
  <si>
    <t>単価</t>
    <rPh sb="0" eb="2">
      <t>タンカ</t>
    </rPh>
    <phoneticPr fontId="3"/>
  </si>
  <si>
    <t>数量</t>
    <rPh sb="0" eb="2">
      <t>スウリョウ</t>
    </rPh>
    <phoneticPr fontId="3"/>
  </si>
  <si>
    <t>既存設備撤去費</t>
    <rPh sb="0" eb="2">
      <t>キソン</t>
    </rPh>
    <rPh sb="2" eb="4">
      <t>セツビ</t>
    </rPh>
    <rPh sb="4" eb="6">
      <t>テッキョ</t>
    </rPh>
    <rPh sb="6" eb="7">
      <t>ヒ</t>
    </rPh>
    <phoneticPr fontId="3"/>
  </si>
  <si>
    <t>既存設備移設費</t>
    <rPh sb="0" eb="2">
      <t>キソン</t>
    </rPh>
    <rPh sb="2" eb="4">
      <t>セツビ</t>
    </rPh>
    <rPh sb="4" eb="6">
      <t>イセツ</t>
    </rPh>
    <rPh sb="6" eb="7">
      <t>ヒ</t>
    </rPh>
    <phoneticPr fontId="3"/>
  </si>
  <si>
    <t>既存設備にかかる処分費</t>
    <rPh sb="0" eb="2">
      <t>キソン</t>
    </rPh>
    <rPh sb="2" eb="4">
      <t>セツビ</t>
    </rPh>
    <rPh sb="8" eb="10">
      <t>ショブン</t>
    </rPh>
    <rPh sb="10" eb="11">
      <t>ヒ</t>
    </rPh>
    <phoneticPr fontId="3"/>
  </si>
  <si>
    <t>見積書の合計額（税抜額）と一致すること。</t>
    <rPh sb="0" eb="3">
      <t>ミツモリショ</t>
    </rPh>
    <rPh sb="4" eb="6">
      <t>ゴウケイ</t>
    </rPh>
    <rPh sb="6" eb="7">
      <t>ガク</t>
    </rPh>
    <rPh sb="8" eb="9">
      <t>ゼイ</t>
    </rPh>
    <rPh sb="9" eb="10">
      <t>ヌ</t>
    </rPh>
    <rPh sb="10" eb="11">
      <t>ガク</t>
    </rPh>
    <rPh sb="13" eb="15">
      <t>イッチ</t>
    </rPh>
    <phoneticPr fontId="3"/>
  </si>
  <si>
    <t>見積書の合計額（税込額）と一致すること。</t>
    <rPh sb="0" eb="3">
      <t>ミツモリショ</t>
    </rPh>
    <rPh sb="4" eb="6">
      <t>ゴウケイ</t>
    </rPh>
    <rPh sb="6" eb="7">
      <t>ガク</t>
    </rPh>
    <rPh sb="8" eb="10">
      <t>ゼイコミ</t>
    </rPh>
    <rPh sb="10" eb="11">
      <t>ガク</t>
    </rPh>
    <rPh sb="13" eb="15">
      <t>イッチ</t>
    </rPh>
    <phoneticPr fontId="3"/>
  </si>
  <si>
    <t>（注）</t>
    <rPh sb="1" eb="2">
      <t>チュウ</t>
    </rPh>
    <phoneticPr fontId="3"/>
  </si>
  <si>
    <t>(補助対象経費)</t>
    <rPh sb="1" eb="3">
      <t>ホジョ</t>
    </rPh>
    <rPh sb="3" eb="5">
      <t>タイショウ</t>
    </rPh>
    <rPh sb="5" eb="7">
      <t>ケイヒ</t>
    </rPh>
    <phoneticPr fontId="3"/>
  </si>
  <si>
    <t>補助率</t>
    <rPh sb="0" eb="3">
      <t>ホジョリツ</t>
    </rPh>
    <phoneticPr fontId="3"/>
  </si>
  <si>
    <t>算出結果</t>
    <rPh sb="0" eb="2">
      <t>サンシュツ</t>
    </rPh>
    <rPh sb="2" eb="4">
      <t>ケッカ</t>
    </rPh>
    <phoneticPr fontId="3"/>
  </si>
  <si>
    <t>いずれか
低い額</t>
    <rPh sb="5" eb="6">
      <t>ヒク</t>
    </rPh>
    <rPh sb="7" eb="8">
      <t>ガク</t>
    </rPh>
    <phoneticPr fontId="3"/>
  </si>
  <si>
    <t>上限額</t>
    <rPh sb="0" eb="3">
      <t>ジョウゲンガク</t>
    </rPh>
    <phoneticPr fontId="3"/>
  </si>
  <si>
    <t>×</t>
    <phoneticPr fontId="3"/>
  </si>
  <si>
    <t>※１万円未満切り捨て</t>
    <phoneticPr fontId="3"/>
  </si>
  <si>
    <t>対象設備の財産処分制限期間</t>
    <rPh sb="0" eb="2">
      <t>タイショウ</t>
    </rPh>
    <rPh sb="2" eb="4">
      <t>セツビ</t>
    </rPh>
    <rPh sb="5" eb="7">
      <t>ザイサン</t>
    </rPh>
    <rPh sb="7" eb="9">
      <t>ショブン</t>
    </rPh>
    <rPh sb="9" eb="11">
      <t>セイゲン</t>
    </rPh>
    <rPh sb="11" eb="13">
      <t>キカン</t>
    </rPh>
    <phoneticPr fontId="3"/>
  </si>
  <si>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3"/>
  </si>
  <si>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2"/>
  </si>
  <si>
    <t>※</t>
    <phoneticPr fontId="22"/>
  </si>
  <si>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</si>
  <si>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3"/>
  </si>
  <si>
    <t>CO2の削減量</t>
    <rPh sb="4" eb="6">
      <t>サクゲン</t>
    </rPh>
    <rPh sb="6" eb="7">
      <t>リョウ</t>
    </rPh>
    <phoneticPr fontId="3"/>
  </si>
  <si>
    <t>小　計</t>
    <rPh sb="0" eb="1">
      <t>ショウ</t>
    </rPh>
    <rPh sb="2" eb="3">
      <t>ケイ</t>
    </rPh>
    <phoneticPr fontId="3"/>
  </si>
  <si>
    <t>諸経費
（共通仮設費、一般管理費等）</t>
    <rPh sb="0" eb="1">
      <t>ショ</t>
    </rPh>
    <rPh sb="1" eb="3">
      <t>ケイヒ</t>
    </rPh>
    <rPh sb="5" eb="7">
      <t>キョウツウ</t>
    </rPh>
    <rPh sb="7" eb="9">
      <t>カセツ</t>
    </rPh>
    <rPh sb="9" eb="10">
      <t>ヒ</t>
    </rPh>
    <rPh sb="11" eb="13">
      <t>イッパン</t>
    </rPh>
    <rPh sb="13" eb="16">
      <t>カンリヒ</t>
    </rPh>
    <rPh sb="16" eb="17">
      <t>トウ</t>
    </rPh>
    <phoneticPr fontId="3"/>
  </si>
  <si>
    <t>（1）緊急対策枠</t>
    <rPh sb="3" eb="5">
      <t>キンキュウ</t>
    </rPh>
    <rPh sb="5" eb="7">
      <t>タイサク</t>
    </rPh>
    <rPh sb="7" eb="8">
      <t>ワク</t>
    </rPh>
    <phoneticPr fontId="3"/>
  </si>
  <si>
    <t>事業概要</t>
    <rPh sb="0" eb="4">
      <t>ジギョウガイヨウ</t>
    </rPh>
    <phoneticPr fontId="3"/>
  </si>
  <si>
    <t>対象設備</t>
    <rPh sb="0" eb="4">
      <t>タイショウセツビ</t>
    </rPh>
    <phoneticPr fontId="22"/>
  </si>
  <si>
    <t>型番</t>
    <rPh sb="0" eb="2">
      <t>カタバン</t>
    </rPh>
    <phoneticPr fontId="22"/>
  </si>
  <si>
    <t>燃料の種類</t>
    <rPh sb="0" eb="2">
      <t>ネンリョウ</t>
    </rPh>
    <rPh sb="3" eb="5">
      <t>シュルイ</t>
    </rPh>
    <phoneticPr fontId="22"/>
  </si>
  <si>
    <t>空調</t>
    <rPh sb="0" eb="2">
      <t>クウチョウ</t>
    </rPh>
    <phoneticPr fontId="22"/>
  </si>
  <si>
    <t>ボイラー</t>
    <phoneticPr fontId="22"/>
  </si>
  <si>
    <t>省エネ計画書</t>
    <rPh sb="0" eb="1">
      <t>ショウ</t>
    </rPh>
    <phoneticPr fontId="34"/>
  </si>
  <si>
    <t>事業者</t>
    <rPh sb="0" eb="3">
      <t>ジギョウシャ</t>
    </rPh>
    <phoneticPr fontId="34"/>
  </si>
  <si>
    <t>事業所</t>
    <rPh sb="0" eb="3">
      <t>ジギョウショ</t>
    </rPh>
    <phoneticPr fontId="34"/>
  </si>
  <si>
    <t>事業所所在地</t>
    <phoneticPr fontId="34"/>
  </si>
  <si>
    <t>主要エネルギー</t>
    <phoneticPr fontId="34"/>
  </si>
  <si>
    <t>主要設備</t>
    <phoneticPr fontId="34"/>
  </si>
  <si>
    <t>CO2削減目標</t>
    <rPh sb="3" eb="5">
      <t>サクゲン</t>
    </rPh>
    <rPh sb="5" eb="7">
      <t>モクヒョウ</t>
    </rPh>
    <phoneticPr fontId="34"/>
  </si>
  <si>
    <t>２０２１年度</t>
    <rPh sb="4" eb="6">
      <t>ネンド</t>
    </rPh>
    <phoneticPr fontId="34"/>
  </si>
  <si>
    <t>２０３０年度までの目標</t>
    <rPh sb="4" eb="6">
      <t>ネンド</t>
    </rPh>
    <rPh sb="9" eb="11">
      <t>モクヒョウ</t>
    </rPh>
    <phoneticPr fontId="34"/>
  </si>
  <si>
    <t>CO2排出量(t)</t>
    <rPh sb="3" eb="6">
      <t>ハイシュツリョウ</t>
    </rPh>
    <phoneticPr fontId="34"/>
  </si>
  <si>
    <t>削減率</t>
    <rPh sb="0" eb="3">
      <t>サクゲンリツ</t>
    </rPh>
    <phoneticPr fontId="34"/>
  </si>
  <si>
    <t>-</t>
    <phoneticPr fontId="34"/>
  </si>
  <si>
    <t>削減量(t)</t>
    <rPh sb="0" eb="3">
      <t>サクゲンリョウ</t>
    </rPh>
    <phoneticPr fontId="34"/>
  </si>
  <si>
    <t>※「2021年度」CO2排出量は別紙CO2換算シートにより算出</t>
    <rPh sb="6" eb="7">
      <t>ネン</t>
    </rPh>
    <rPh sb="7" eb="8">
      <t>ド</t>
    </rPh>
    <rPh sb="12" eb="14">
      <t>ハイシュツ</t>
    </rPh>
    <rPh sb="14" eb="15">
      <t>リョウ</t>
    </rPh>
    <rPh sb="16" eb="18">
      <t>ベッシ</t>
    </rPh>
    <rPh sb="21" eb="23">
      <t>カンサン</t>
    </rPh>
    <rPh sb="29" eb="31">
      <t>サンシュツ</t>
    </rPh>
    <phoneticPr fontId="34"/>
  </si>
  <si>
    <t>　任意の目標削減率を入力。</t>
    <phoneticPr fontId="34"/>
  </si>
  <si>
    <t>具体的な対策</t>
    <rPh sb="0" eb="3">
      <t>グタイテキ</t>
    </rPh>
    <rPh sb="4" eb="6">
      <t>タイサク</t>
    </rPh>
    <phoneticPr fontId="34"/>
  </si>
  <si>
    <t>対　策</t>
    <rPh sb="0" eb="1">
      <t>タイ</t>
    </rPh>
    <rPh sb="2" eb="3">
      <t>サク</t>
    </rPh>
    <phoneticPr fontId="34"/>
  </si>
  <si>
    <t>取組時期</t>
    <rPh sb="0" eb="2">
      <t>トリクミ</t>
    </rPh>
    <rPh sb="2" eb="4">
      <t>ジキ</t>
    </rPh>
    <phoneticPr fontId="34"/>
  </si>
  <si>
    <t>省エネ対策</t>
    <rPh sb="0" eb="1">
      <t>ショウ</t>
    </rPh>
    <rPh sb="3" eb="5">
      <t>タイサク</t>
    </rPh>
    <phoneticPr fontId="34"/>
  </si>
  <si>
    <t>再エネ利用</t>
    <rPh sb="0" eb="1">
      <t>サイ</t>
    </rPh>
    <rPh sb="3" eb="5">
      <t>リヨウ</t>
    </rPh>
    <phoneticPr fontId="34"/>
  </si>
  <si>
    <t>ガス化・電化　等</t>
    <rPh sb="2" eb="3">
      <t>カ</t>
    </rPh>
    <rPh sb="4" eb="6">
      <t>デンカ</t>
    </rPh>
    <rPh sb="7" eb="8">
      <t>トウ</t>
    </rPh>
    <phoneticPr fontId="34"/>
  </si>
  <si>
    <t>※「実施済」の対策は任意</t>
    <rPh sb="2" eb="4">
      <t>ジッシ</t>
    </rPh>
    <rPh sb="4" eb="5">
      <t>スミ</t>
    </rPh>
    <rPh sb="7" eb="9">
      <t>タイサク</t>
    </rPh>
    <rPh sb="10" eb="12">
      <t>ニンイ</t>
    </rPh>
    <phoneticPr fontId="34"/>
  </si>
  <si>
    <t>（自由記述）
脱炭素化やSDGｓ取組への意欲　等</t>
    <rPh sb="1" eb="5">
      <t>ジユウキジュツ</t>
    </rPh>
    <phoneticPr fontId="34"/>
  </si>
  <si>
    <t>ＣＯ₂排出量換算チェックシート</t>
    <rPh sb="3" eb="5">
      <t>ハイシュツ</t>
    </rPh>
    <rPh sb="5" eb="6">
      <t>リョウ</t>
    </rPh>
    <rPh sb="6" eb="8">
      <t>カンサン</t>
    </rPh>
    <phoneticPr fontId="3"/>
  </si>
  <si>
    <t>１．CO₂排出量換算計算</t>
    <rPh sb="5" eb="7">
      <t>ハイシュツ</t>
    </rPh>
    <rPh sb="7" eb="8">
      <t>リョウ</t>
    </rPh>
    <rPh sb="8" eb="10">
      <t>カンサン</t>
    </rPh>
    <rPh sb="10" eb="12">
      <t>ケイサン</t>
    </rPh>
    <phoneticPr fontId="40"/>
  </si>
  <si>
    <t>事業者名：</t>
    <rPh sb="0" eb="1">
      <t>ジ</t>
    </rPh>
    <rPh sb="1" eb="2">
      <t>ギョウ</t>
    </rPh>
    <rPh sb="2" eb="3">
      <t>シャ</t>
    </rPh>
    <rPh sb="3" eb="4">
      <t>メイ</t>
    </rPh>
    <phoneticPr fontId="3"/>
  </si>
  <si>
    <t>○○○○○○ 様</t>
    <rPh sb="7" eb="8">
      <t>サマ</t>
    </rPh>
    <phoneticPr fontId="3"/>
  </si>
  <si>
    <t>作成日：</t>
    <rPh sb="0" eb="2">
      <t>サクセイ</t>
    </rPh>
    <rPh sb="2" eb="3">
      <t>ヒ</t>
    </rPh>
    <phoneticPr fontId="3"/>
  </si>
  <si>
    <t>令和○○年 ○月○○日</t>
    <rPh sb="0" eb="1">
      <t>レイ</t>
    </rPh>
    <rPh sb="1" eb="2">
      <t>ワ</t>
    </rPh>
    <phoneticPr fontId="3"/>
  </si>
  <si>
    <t>期  間：</t>
    <rPh sb="0" eb="1">
      <t>キ</t>
    </rPh>
    <rPh sb="3" eb="4">
      <t>アイダ</t>
    </rPh>
    <phoneticPr fontId="3"/>
  </si>
  <si>
    <t>○○○○年４月～○○○○年３月</t>
  </si>
  <si>
    <t>係数：埼玉県目標設定型排出量取引制度で使用している換算係数</t>
    <phoneticPr fontId="40"/>
  </si>
  <si>
    <t>種　　　類</t>
    <rPh sb="0" eb="1">
      <t>シュ</t>
    </rPh>
    <rPh sb="4" eb="5">
      <t>ルイ</t>
    </rPh>
    <phoneticPr fontId="3"/>
  </si>
  <si>
    <t>使用量</t>
    <rPh sb="0" eb="3">
      <t>シヨウリョウ</t>
    </rPh>
    <phoneticPr fontId="3"/>
  </si>
  <si>
    <t>単位当たり
発熱量</t>
    <rPh sb="0" eb="2">
      <t>タンイ</t>
    </rPh>
    <rPh sb="2" eb="3">
      <t>ア</t>
    </rPh>
    <rPh sb="6" eb="9">
      <t>ハツネツリョウ</t>
    </rPh>
    <phoneticPr fontId="3"/>
  </si>
  <si>
    <t>熱量</t>
    <phoneticPr fontId="3"/>
  </si>
  <si>
    <t>原油換算</t>
    <rPh sb="0" eb="2">
      <t>ゲンユ</t>
    </rPh>
    <rPh sb="2" eb="4">
      <t>カンサン</t>
    </rPh>
    <phoneticPr fontId="3"/>
  </si>
  <si>
    <t>原油換算係数</t>
    <rPh sb="0" eb="2">
      <t>ゲンユ</t>
    </rPh>
    <rPh sb="2" eb="4">
      <t>カンサン</t>
    </rPh>
    <rPh sb="4" eb="6">
      <t>ケイスウ</t>
    </rPh>
    <phoneticPr fontId="3"/>
  </si>
  <si>
    <t>原油換算使用量</t>
    <rPh sb="0" eb="2">
      <t>ゲンユ</t>
    </rPh>
    <rPh sb="2" eb="4">
      <t>カンサン</t>
    </rPh>
    <rPh sb="4" eb="7">
      <t>シヨウリョウ</t>
    </rPh>
    <phoneticPr fontId="3"/>
  </si>
  <si>
    <t>ＣＯ₂排出係数</t>
    <phoneticPr fontId="3"/>
  </si>
  <si>
    <t>ＣＯ₂排出量</t>
    <rPh sb="3" eb="5">
      <t>ハイシュツ</t>
    </rPh>
    <rPh sb="5" eb="6">
      <t>リョウ</t>
    </rPh>
    <phoneticPr fontId="3"/>
  </si>
  <si>
    <t>①</t>
    <phoneticPr fontId="3"/>
  </si>
  <si>
    <t>②</t>
    <phoneticPr fontId="3"/>
  </si>
  <si>
    <t>①×②</t>
    <phoneticPr fontId="3"/>
  </si>
  <si>
    <t>③</t>
    <phoneticPr fontId="3"/>
  </si>
  <si>
    <t>②×③</t>
    <phoneticPr fontId="3"/>
  </si>
  <si>
    <t>①×②×③</t>
    <phoneticPr fontId="3"/>
  </si>
  <si>
    <t>④</t>
    <phoneticPr fontId="3"/>
  </si>
  <si>
    <t>①×④</t>
    <phoneticPr fontId="3"/>
  </si>
  <si>
    <t>数値</t>
    <rPh sb="0" eb="2">
      <t>スウチ</t>
    </rPh>
    <phoneticPr fontId="3"/>
  </si>
  <si>
    <t>単位</t>
    <phoneticPr fontId="3"/>
  </si>
  <si>
    <t>GJ</t>
    <phoneticPr fontId="3"/>
  </si>
  <si>
    <t>kL/GJ</t>
    <phoneticPr fontId="3"/>
  </si>
  <si>
    <t>t-ＣＯ₂</t>
    <phoneticPr fontId="3"/>
  </si>
  <si>
    <t>燃料及び熱</t>
    <rPh sb="0" eb="2">
      <t>ネンリョウ</t>
    </rPh>
    <rPh sb="2" eb="3">
      <t>オヨ</t>
    </rPh>
    <rPh sb="4" eb="5">
      <t>ネツ</t>
    </rPh>
    <phoneticPr fontId="3"/>
  </si>
  <si>
    <t>原油
（コンデンセートを除く）</t>
    <rPh sb="0" eb="2">
      <t>ゲンユ</t>
    </rPh>
    <rPh sb="12" eb="13">
      <t>ノゾ</t>
    </rPh>
    <phoneticPr fontId="3"/>
  </si>
  <si>
    <t>GJ/kL</t>
    <phoneticPr fontId="3"/>
  </si>
  <si>
    <t>揮発油
（ガソリン）</t>
    <rPh sb="0" eb="3">
      <t>キハツユ</t>
    </rPh>
    <phoneticPr fontId="3"/>
  </si>
  <si>
    <t>ナフサ</t>
    <phoneticPr fontId="3"/>
  </si>
  <si>
    <t>軽油</t>
    <rPh sb="0" eb="2">
      <t>ケイユ</t>
    </rPh>
    <phoneticPr fontId="3"/>
  </si>
  <si>
    <t>Ａ重油</t>
    <rPh sb="1" eb="3">
      <t>ジュウユ</t>
    </rPh>
    <phoneticPr fontId="3"/>
  </si>
  <si>
    <t>Ｂ・Ｃ重油</t>
    <rPh sb="3" eb="5">
      <t>ジュウユ</t>
    </rPh>
    <phoneticPr fontId="3"/>
  </si>
  <si>
    <t>石油アスファルト</t>
    <rPh sb="0" eb="2">
      <t>セキユ</t>
    </rPh>
    <phoneticPr fontId="3"/>
  </si>
  <si>
    <t>t</t>
    <phoneticPr fontId="3"/>
  </si>
  <si>
    <t>GJ/t</t>
    <phoneticPr fontId="3"/>
  </si>
  <si>
    <t>石油ガス</t>
    <rPh sb="0" eb="2">
      <t>セキユ</t>
    </rPh>
    <phoneticPr fontId="3"/>
  </si>
  <si>
    <r>
      <t xml:space="preserve">液化石油ガス
（ＬＰＧ： </t>
    </r>
    <r>
      <rPr>
        <b/>
        <sz val="10"/>
        <rFont val="ＭＳ Ｐゴシック"/>
        <family val="3"/>
        <charset val="128"/>
      </rPr>
      <t>ｔ</t>
    </r>
    <r>
      <rPr>
        <sz val="9"/>
        <rFont val="ＭＳ Ｐゴシック"/>
        <family val="3"/>
        <charset val="128"/>
      </rPr>
      <t>）</t>
    </r>
    <phoneticPr fontId="3"/>
  </si>
  <si>
    <r>
      <t xml:space="preserve">液化石油ガス
（ＬＰＧ： </t>
    </r>
    <r>
      <rPr>
        <b/>
        <sz val="10"/>
        <rFont val="ＭＳ Ｐゴシック"/>
        <family val="3"/>
        <charset val="128"/>
      </rPr>
      <t>㎥</t>
    </r>
    <r>
      <rPr>
        <sz val="9"/>
        <rFont val="ＭＳ Ｐゴシック"/>
        <family val="3"/>
        <charset val="128"/>
      </rPr>
      <t>）</t>
    </r>
    <phoneticPr fontId="3"/>
  </si>
  <si>
    <t>㎥</t>
    <phoneticPr fontId="3"/>
  </si>
  <si>
    <t>GJ/㎥</t>
    <phoneticPr fontId="3"/>
  </si>
  <si>
    <t>石油系炭化水素ガス</t>
    <rPh sb="0" eb="3">
      <t>セキユケイ</t>
    </rPh>
    <rPh sb="3" eb="5">
      <t>タンカ</t>
    </rPh>
    <rPh sb="5" eb="7">
      <t>スイソ</t>
    </rPh>
    <phoneticPr fontId="3"/>
  </si>
  <si>
    <r>
      <t>千Nｍ</t>
    </r>
    <r>
      <rPr>
        <b/>
        <vertAlign val="superscript"/>
        <sz val="11"/>
        <rFont val="ＭＳ Ｐ明朝"/>
        <family val="1"/>
        <charset val="128"/>
      </rPr>
      <t>3</t>
    </r>
    <rPh sb="0" eb="1">
      <t>セン</t>
    </rPh>
    <phoneticPr fontId="3"/>
  </si>
  <si>
    <r>
      <t>GJ/千Nｍ</t>
    </r>
    <r>
      <rPr>
        <vertAlign val="superscript"/>
        <sz val="9"/>
        <rFont val="ＭＳ Ｐ明朝"/>
        <family val="1"/>
        <charset val="128"/>
      </rPr>
      <t>3</t>
    </r>
    <phoneticPr fontId="3"/>
  </si>
  <si>
    <t>液化天然ガス
(LNG)</t>
    <rPh sb="0" eb="2">
      <t>エキカ</t>
    </rPh>
    <rPh sb="2" eb="4">
      <t>テンネン</t>
    </rPh>
    <phoneticPr fontId="3"/>
  </si>
  <si>
    <t>石炭</t>
    <rPh sb="0" eb="2">
      <t>セキタン</t>
    </rPh>
    <phoneticPr fontId="3"/>
  </si>
  <si>
    <t>原料炭</t>
    <rPh sb="0" eb="2">
      <t>ゲンリョウ</t>
    </rPh>
    <rPh sb="2" eb="3">
      <t>タン</t>
    </rPh>
    <phoneticPr fontId="3"/>
  </si>
  <si>
    <t>一般炭</t>
    <rPh sb="0" eb="2">
      <t>イッパン</t>
    </rPh>
    <rPh sb="2" eb="3">
      <t>タン</t>
    </rPh>
    <phoneticPr fontId="3"/>
  </si>
  <si>
    <t>無煙炭</t>
    <rPh sb="0" eb="3">
      <t>ムエンタン</t>
    </rPh>
    <phoneticPr fontId="3"/>
  </si>
  <si>
    <t>石炭コークス</t>
    <rPh sb="0" eb="2">
      <t>セキタン</t>
    </rPh>
    <phoneticPr fontId="3"/>
  </si>
  <si>
    <t>都市ガス</t>
    <rPh sb="0" eb="2">
      <t>トシ</t>
    </rPh>
    <phoneticPr fontId="3"/>
  </si>
  <si>
    <r>
      <t>千ｍ</t>
    </r>
    <r>
      <rPr>
        <b/>
        <vertAlign val="superscript"/>
        <sz val="11"/>
        <rFont val="ＭＳ Ｐ明朝"/>
        <family val="1"/>
        <charset val="128"/>
      </rPr>
      <t>3</t>
    </r>
    <rPh sb="0" eb="1">
      <t>セン</t>
    </rPh>
    <phoneticPr fontId="3"/>
  </si>
  <si>
    <r>
      <t>GJ/千ｍ</t>
    </r>
    <r>
      <rPr>
        <vertAlign val="superscript"/>
        <sz val="9"/>
        <rFont val="ＭＳ Ｐ明朝"/>
        <family val="1"/>
        <charset val="128"/>
      </rPr>
      <t>3</t>
    </r>
    <phoneticPr fontId="3"/>
  </si>
  <si>
    <r>
      <t>千Nｍ</t>
    </r>
    <r>
      <rPr>
        <vertAlign val="superscript"/>
        <sz val="10"/>
        <rFont val="ＭＳ Ｐ明朝"/>
        <family val="1"/>
        <charset val="128"/>
      </rPr>
      <t>3</t>
    </r>
    <rPh sb="0" eb="1">
      <t>セン</t>
    </rPh>
    <phoneticPr fontId="3"/>
  </si>
  <si>
    <t>産業用蒸気</t>
    <rPh sb="0" eb="3">
      <t>サンギョウヨウ</t>
    </rPh>
    <rPh sb="3" eb="5">
      <t>ジョウキ</t>
    </rPh>
    <phoneticPr fontId="3"/>
  </si>
  <si>
    <t>GJ/GJ</t>
    <phoneticPr fontId="3"/>
  </si>
  <si>
    <t>小計</t>
    <phoneticPr fontId="3"/>
  </si>
  <si>
    <t>電気</t>
    <rPh sb="0" eb="2">
      <t>デンキ</t>
    </rPh>
    <phoneticPr fontId="3"/>
  </si>
  <si>
    <t>①</t>
  </si>
  <si>
    <t>③=①×②</t>
    <phoneticPr fontId="3"/>
  </si>
  <si>
    <t>⑤=①×②×④</t>
    <phoneticPr fontId="3"/>
  </si>
  <si>
    <t>千kWh</t>
    <rPh sb="0" eb="1">
      <t>セン</t>
    </rPh>
    <phoneticPr fontId="3"/>
  </si>
  <si>
    <t>GJ/千kWh</t>
    <rPh sb="3" eb="4">
      <t>セン</t>
    </rPh>
    <phoneticPr fontId="3"/>
  </si>
  <si>
    <t>※「種類」は主なもののみ、これ以外は省略</t>
    <rPh sb="2" eb="4">
      <t>シュルイ</t>
    </rPh>
    <rPh sb="6" eb="7">
      <t>オモ</t>
    </rPh>
    <rPh sb="15" eb="17">
      <t>イガイ</t>
    </rPh>
    <rPh sb="18" eb="20">
      <t>ショウリャク</t>
    </rPh>
    <phoneticPr fontId="24"/>
  </si>
  <si>
    <t>※都市ガス、電気の「単位当たり発熱量」は、便宜的に上記数値で計算</t>
    <rPh sb="1" eb="3">
      <t>トシ</t>
    </rPh>
    <rPh sb="6" eb="8">
      <t>デンキ</t>
    </rPh>
    <rPh sb="10" eb="12">
      <t>タンイ</t>
    </rPh>
    <rPh sb="12" eb="13">
      <t>ア</t>
    </rPh>
    <rPh sb="15" eb="17">
      <t>ハツネツ</t>
    </rPh>
    <rPh sb="17" eb="18">
      <t>リョウ</t>
    </rPh>
    <rPh sb="21" eb="24">
      <t>ベンギテキ</t>
    </rPh>
    <rPh sb="25" eb="27">
      <t>ジョウキ</t>
    </rPh>
    <rPh sb="27" eb="29">
      <t>スウチ</t>
    </rPh>
    <rPh sb="30" eb="32">
      <t>ケイサン</t>
    </rPh>
    <phoneticPr fontId="24"/>
  </si>
  <si>
    <t>※LPG：1㎥＝１．９９２㎏</t>
    <phoneticPr fontId="24"/>
  </si>
  <si>
    <r>
      <t xml:space="preserve">２．効果計算係数
</t>
    </r>
    <r>
      <rPr>
        <sz val="9"/>
        <color theme="1"/>
        <rFont val="ＭＳ Ｐ明朝"/>
        <family val="1"/>
        <charset val="128"/>
      </rPr>
      <t/>
    </r>
    <rPh sb="2" eb="4">
      <t>コウカ</t>
    </rPh>
    <rPh sb="4" eb="6">
      <t>ケイサン</t>
    </rPh>
    <rPh sb="6" eb="8">
      <t>ケイスウ</t>
    </rPh>
    <phoneticPr fontId="40"/>
  </si>
  <si>
    <t>（個票シート等で、エネルギー使用量、ＣＯ２排出量、削減金額等の算出には下表の係数を使用しています。）</t>
  </si>
  <si>
    <t>エネルギー
の種類</t>
    <rPh sb="7" eb="9">
      <t>シュルイ</t>
    </rPh>
    <phoneticPr fontId="40"/>
  </si>
  <si>
    <t>単価</t>
    <rPh sb="0" eb="2">
      <t>タンカ</t>
    </rPh>
    <phoneticPr fontId="40"/>
  </si>
  <si>
    <t>原油換算係数 *2</t>
    <rPh sb="0" eb="2">
      <t>ゲンユ</t>
    </rPh>
    <rPh sb="2" eb="4">
      <t>カンサン</t>
    </rPh>
    <rPh sb="4" eb="6">
      <t>ケイスウ</t>
    </rPh>
    <phoneticPr fontId="40"/>
  </si>
  <si>
    <r>
      <t>CO</t>
    </r>
    <r>
      <rPr>
        <vertAlign val="subscript"/>
        <sz val="10"/>
        <color theme="1"/>
        <rFont val="ＭＳ Ｐ明朝"/>
        <family val="1"/>
        <charset val="128"/>
      </rPr>
      <t>2</t>
    </r>
    <r>
      <rPr>
        <sz val="10"/>
        <color theme="1"/>
        <rFont val="ＭＳ Ｐ明朝"/>
        <family val="2"/>
        <charset val="128"/>
      </rPr>
      <t>排出係数</t>
    </r>
    <r>
      <rPr>
        <sz val="10"/>
        <color theme="1"/>
        <rFont val="ＭＳ Ｐ明朝"/>
        <family val="1"/>
        <charset val="128"/>
      </rPr>
      <t xml:space="preserve"> *2</t>
    </r>
    <rPh sb="3" eb="5">
      <t>ハイシュツ</t>
    </rPh>
    <rPh sb="5" eb="7">
      <t>ケイスウ</t>
    </rPh>
    <phoneticPr fontId="40"/>
  </si>
  <si>
    <t>記号</t>
    <rPh sb="0" eb="2">
      <t>キゴウ</t>
    </rPh>
    <phoneticPr fontId="40"/>
  </si>
  <si>
    <t>数値</t>
    <rPh sb="0" eb="2">
      <t>スウチ</t>
    </rPh>
    <phoneticPr fontId="40"/>
  </si>
  <si>
    <t>単位</t>
    <rPh sb="0" eb="2">
      <t>タンイ</t>
    </rPh>
    <phoneticPr fontId="40"/>
  </si>
  <si>
    <r>
      <t>電力</t>
    </r>
    <r>
      <rPr>
        <sz val="8"/>
        <color theme="1"/>
        <rFont val="ＭＳ Ｐ明朝"/>
        <family val="1"/>
        <charset val="128"/>
      </rPr>
      <t>　＊１</t>
    </r>
    <rPh sb="0" eb="2">
      <t>デンリョク</t>
    </rPh>
    <phoneticPr fontId="40"/>
  </si>
  <si>
    <t>dy</t>
    <phoneticPr fontId="40"/>
  </si>
  <si>
    <t>円/ｋWh</t>
    <rPh sb="0" eb="1">
      <t>エン</t>
    </rPh>
    <phoneticPr fontId="40"/>
  </si>
  <si>
    <t>do</t>
    <phoneticPr fontId="40"/>
  </si>
  <si>
    <t>ｋL/千ｋWh</t>
    <rPh sb="3" eb="4">
      <t>セン</t>
    </rPh>
    <phoneticPr fontId="40"/>
  </si>
  <si>
    <t>dc</t>
    <phoneticPr fontId="40"/>
  </si>
  <si>
    <r>
      <t>t-CO</t>
    </r>
    <r>
      <rPr>
        <vertAlign val="subscript"/>
        <sz val="10"/>
        <color theme="1"/>
        <rFont val="ＭＳ Ｐ明朝"/>
        <family val="1"/>
        <charset val="128"/>
      </rPr>
      <t>2</t>
    </r>
    <r>
      <rPr>
        <sz val="10"/>
        <color theme="1"/>
        <rFont val="ＭＳ Ｐ明朝"/>
        <family val="2"/>
        <charset val="128"/>
      </rPr>
      <t>/千ｋWh</t>
    </r>
    <rPh sb="6" eb="7">
      <t>セン</t>
    </rPh>
    <phoneticPr fontId="40"/>
  </si>
  <si>
    <t>灯油</t>
    <rPh sb="0" eb="2">
      <t>トウユ</t>
    </rPh>
    <phoneticPr fontId="40"/>
  </si>
  <si>
    <t>ｔｙ</t>
    <phoneticPr fontId="40"/>
  </si>
  <si>
    <t>円/L</t>
    <rPh sb="0" eb="1">
      <t>エン</t>
    </rPh>
    <phoneticPr fontId="40"/>
  </si>
  <si>
    <t>to</t>
    <phoneticPr fontId="40"/>
  </si>
  <si>
    <t>ｋL/ｋL</t>
    <phoneticPr fontId="40"/>
  </si>
  <si>
    <t>ｔｃ</t>
    <phoneticPr fontId="40"/>
  </si>
  <si>
    <r>
      <t>t-CO</t>
    </r>
    <r>
      <rPr>
        <vertAlign val="subscript"/>
        <sz val="10"/>
        <color theme="1"/>
        <rFont val="ＭＳ Ｐ明朝"/>
        <family val="1"/>
        <charset val="128"/>
      </rPr>
      <t>2</t>
    </r>
    <r>
      <rPr>
        <sz val="10"/>
        <color theme="1"/>
        <rFont val="ＭＳ Ｐ明朝"/>
        <family val="2"/>
        <charset val="128"/>
      </rPr>
      <t>/ｋL</t>
    </r>
    <phoneticPr fontId="40"/>
  </si>
  <si>
    <t>A重油</t>
    <rPh sb="1" eb="3">
      <t>ジュウユ</t>
    </rPh>
    <phoneticPr fontId="40"/>
  </si>
  <si>
    <t>ay</t>
    <phoneticPr fontId="40"/>
  </si>
  <si>
    <t>ao</t>
    <phoneticPr fontId="40"/>
  </si>
  <si>
    <t>ac</t>
    <phoneticPr fontId="40"/>
  </si>
  <si>
    <t>LPG(ｋｇ）</t>
    <phoneticPr fontId="40"/>
  </si>
  <si>
    <t>ｋy</t>
    <phoneticPr fontId="40"/>
  </si>
  <si>
    <t>円/ｋｇ</t>
    <phoneticPr fontId="40"/>
  </si>
  <si>
    <t>ｋo</t>
    <phoneticPr fontId="40"/>
  </si>
  <si>
    <r>
      <t>ｋL/</t>
    </r>
    <r>
      <rPr>
        <sz val="10"/>
        <rFont val="ＭＳ Ｐ明朝"/>
        <family val="1"/>
        <charset val="128"/>
      </rPr>
      <t>t</t>
    </r>
    <phoneticPr fontId="40"/>
  </si>
  <si>
    <t>ｋc</t>
    <phoneticPr fontId="40"/>
  </si>
  <si>
    <r>
      <t>t-CO</t>
    </r>
    <r>
      <rPr>
        <vertAlign val="subscript"/>
        <sz val="10"/>
        <color theme="1"/>
        <rFont val="ＭＳ Ｐ明朝"/>
        <family val="1"/>
        <charset val="128"/>
      </rPr>
      <t>2</t>
    </r>
    <r>
      <rPr>
        <sz val="10"/>
        <color theme="1"/>
        <rFont val="ＭＳ Ｐ明朝"/>
        <family val="2"/>
        <charset val="128"/>
      </rPr>
      <t>/</t>
    </r>
    <r>
      <rPr>
        <sz val="10"/>
        <rFont val="ＭＳ Ｐ明朝"/>
        <family val="1"/>
        <charset val="128"/>
      </rPr>
      <t>ｔ</t>
    </r>
    <phoneticPr fontId="40"/>
  </si>
  <si>
    <t>ガソリン</t>
    <phoneticPr fontId="40"/>
  </si>
  <si>
    <t>ｋL/ｋL</t>
  </si>
  <si>
    <t>t-CO2/ｋL</t>
  </si>
  <si>
    <t>LPG（㎥）</t>
    <phoneticPr fontId="40"/>
  </si>
  <si>
    <t>ｍy</t>
    <phoneticPr fontId="40"/>
  </si>
  <si>
    <t>円/㎥</t>
    <phoneticPr fontId="40"/>
  </si>
  <si>
    <t>ｍo</t>
    <phoneticPr fontId="40"/>
  </si>
  <si>
    <t>ｋL/㎥</t>
    <phoneticPr fontId="40"/>
  </si>
  <si>
    <t>ｍc</t>
    <phoneticPr fontId="40"/>
  </si>
  <si>
    <r>
      <t>t-CO</t>
    </r>
    <r>
      <rPr>
        <vertAlign val="subscript"/>
        <sz val="10"/>
        <rFont val="ＭＳ Ｐ明朝"/>
        <family val="1"/>
        <charset val="128"/>
      </rPr>
      <t>2</t>
    </r>
    <r>
      <rPr>
        <sz val="10"/>
        <rFont val="ＭＳ Ｐ明朝"/>
        <family val="1"/>
        <charset val="128"/>
      </rPr>
      <t>/㎥</t>
    </r>
    <phoneticPr fontId="40"/>
  </si>
  <si>
    <t>軽油</t>
    <rPh sb="0" eb="2">
      <t>ケイユ</t>
    </rPh>
    <phoneticPr fontId="40"/>
  </si>
  <si>
    <t>円/㎥</t>
  </si>
  <si>
    <t>ｋL/㎥</t>
  </si>
  <si>
    <t>t-CO2/㎥</t>
  </si>
  <si>
    <t>都市ガス　１３A</t>
    <rPh sb="0" eb="2">
      <t>トシ</t>
    </rPh>
    <phoneticPr fontId="40"/>
  </si>
  <si>
    <t>gy</t>
    <phoneticPr fontId="40"/>
  </si>
  <si>
    <t>円/㎥</t>
    <rPh sb="0" eb="1">
      <t>エン</t>
    </rPh>
    <phoneticPr fontId="40"/>
  </si>
  <si>
    <t>go</t>
    <phoneticPr fontId="40"/>
  </si>
  <si>
    <t>ｋL/千㎥</t>
    <rPh sb="3" eb="4">
      <t>セン</t>
    </rPh>
    <phoneticPr fontId="40"/>
  </si>
  <si>
    <t>gc</t>
    <phoneticPr fontId="40"/>
  </si>
  <si>
    <r>
      <t>t-CO</t>
    </r>
    <r>
      <rPr>
        <vertAlign val="subscript"/>
        <sz val="10"/>
        <color theme="1"/>
        <rFont val="ＭＳ Ｐ明朝"/>
        <family val="1"/>
        <charset val="128"/>
      </rPr>
      <t>2</t>
    </r>
    <r>
      <rPr>
        <sz val="10"/>
        <color theme="1"/>
        <rFont val="ＭＳ Ｐ明朝"/>
        <family val="2"/>
        <charset val="128"/>
      </rPr>
      <t>/千㎥</t>
    </r>
    <rPh sb="6" eb="7">
      <t>セン</t>
    </rPh>
    <phoneticPr fontId="40"/>
  </si>
  <si>
    <t>円/ｋｇ</t>
  </si>
  <si>
    <t>ｘｙ</t>
    <phoneticPr fontId="40"/>
  </si>
  <si>
    <t>ｘｏ</t>
    <phoneticPr fontId="40"/>
  </si>
  <si>
    <t>ｘｃ</t>
    <phoneticPr fontId="40"/>
  </si>
  <si>
    <t>ｋL/t</t>
  </si>
  <si>
    <t>t-CO2/ｔ</t>
  </si>
  <si>
    <t>＊１：単価は Ⅲ.エネルギーの使用状況シートの表より。　　＊２：係数は埼玉県排出量取引制度ガイドラインによります。</t>
    <rPh sb="3" eb="5">
      <t>タンカ</t>
    </rPh>
    <rPh sb="15" eb="17">
      <t>シヨウ</t>
    </rPh>
    <rPh sb="17" eb="19">
      <t>ジョウキョウ</t>
    </rPh>
    <rPh sb="23" eb="24">
      <t>ヒョウ</t>
    </rPh>
    <rPh sb="32" eb="34">
      <t>ケイスウ</t>
    </rPh>
    <rPh sb="35" eb="38">
      <t>サイタマケン</t>
    </rPh>
    <rPh sb="38" eb="40">
      <t>ハイシュツ</t>
    </rPh>
    <rPh sb="40" eb="41">
      <t>リョウ</t>
    </rPh>
    <rPh sb="41" eb="43">
      <t>トリヒキ</t>
    </rPh>
    <rPh sb="43" eb="45">
      <t>セイド</t>
    </rPh>
    <phoneticPr fontId="40"/>
  </si>
  <si>
    <t>原油のうちコンデンセート（ＮＧＬ）、石油コークス、コークス炉ガス、高炉ガス、転炉ガス、コールタール、都市ガス（６A)、産業用以外の蒸気、温水、冷水の行を削除し、ＣＯ₂排出量の列を追加した。</t>
    <rPh sb="59" eb="62">
      <t>サンギョウヨウ</t>
    </rPh>
    <rPh sb="62" eb="64">
      <t>イガイ</t>
    </rPh>
    <rPh sb="65" eb="67">
      <t>ジョウキ</t>
    </rPh>
    <rPh sb="68" eb="70">
      <t>オンスイ</t>
    </rPh>
    <rPh sb="71" eb="73">
      <t>レイスイ</t>
    </rPh>
    <phoneticPr fontId="3"/>
  </si>
  <si>
    <t>＊１　　都市ガスの「②単位当たり発熱量」については、標準状態（０℃、１気圧）を使用状態（１５℃）に換算する係数（０．９６６65）を
         標準状態における発熱量に掛けている。</t>
    <rPh sb="4" eb="6">
      <t>トシ</t>
    </rPh>
    <rPh sb="11" eb="13">
      <t>タンイ</t>
    </rPh>
    <rPh sb="13" eb="14">
      <t>ア</t>
    </rPh>
    <rPh sb="16" eb="17">
      <t>ハツ</t>
    </rPh>
    <rPh sb="17" eb="18">
      <t>ネツ</t>
    </rPh>
    <rPh sb="18" eb="19">
      <t>リョウ</t>
    </rPh>
    <rPh sb="26" eb="28">
      <t>ヒョウジュン</t>
    </rPh>
    <rPh sb="28" eb="30">
      <t>ジョウタイ</t>
    </rPh>
    <rPh sb="35" eb="37">
      <t>キアツ</t>
    </rPh>
    <rPh sb="39" eb="41">
      <t>シヨウ</t>
    </rPh>
    <rPh sb="41" eb="43">
      <t>ジョウタイ</t>
    </rPh>
    <rPh sb="49" eb="51">
      <t>カンサン</t>
    </rPh>
    <rPh sb="53" eb="55">
      <t>ケイスウ</t>
    </rPh>
    <rPh sb="75" eb="77">
      <t>ヒョウジュン</t>
    </rPh>
    <rPh sb="77" eb="79">
      <t>ジョウタイ</t>
    </rPh>
    <rPh sb="83" eb="85">
      <t>ハツネツ</t>
    </rPh>
    <rPh sb="85" eb="86">
      <t>リョウ</t>
    </rPh>
    <rPh sb="87" eb="88">
      <t>カ</t>
    </rPh>
    <phoneticPr fontId="3"/>
  </si>
  <si>
    <r>
      <t>＊２　　１３A(４５MJ/㎥）：東京ガス、武州ガス、大東ガス、伊</t>
    </r>
    <r>
      <rPr>
        <sz val="10"/>
        <color rgb="FFFF0000"/>
        <rFont val="ＭＳ Ｐ明朝"/>
        <family val="1"/>
        <charset val="128"/>
      </rPr>
      <t>奈</t>
    </r>
    <r>
      <rPr>
        <sz val="10"/>
        <color indexed="8"/>
        <rFont val="ＭＳ Ｐ明朝"/>
        <family val="1"/>
        <charset val="128"/>
      </rPr>
      <t>都市ガス、角栄ガス、幸手都市ガス、松栄ガス、
　　　　　　　　　　　　　　　坂戸ガス、日高都市ガス、鷺宮ガス</t>
    </r>
    <r>
      <rPr>
        <sz val="10"/>
        <color rgb="FFFF0000"/>
        <rFont val="ＭＳ Ｐ明朝"/>
        <family val="1"/>
        <charset val="128"/>
      </rPr>
      <t>、東彩ガス、武蔵野ガス、太田都市ガス</t>
    </r>
    <rPh sb="16" eb="18">
      <t>トウキョウ</t>
    </rPh>
    <rPh sb="21" eb="23">
      <t>ブシュウ</t>
    </rPh>
    <rPh sb="26" eb="28">
      <t>ダイトウ</t>
    </rPh>
    <rPh sb="31" eb="33">
      <t>イナ</t>
    </rPh>
    <rPh sb="33" eb="35">
      <t>トシ</t>
    </rPh>
    <rPh sb="38" eb="40">
      <t>カクエイ</t>
    </rPh>
    <rPh sb="43" eb="45">
      <t>サッテ</t>
    </rPh>
    <rPh sb="45" eb="47">
      <t>トシ</t>
    </rPh>
    <rPh sb="50" eb="51">
      <t>マツ</t>
    </rPh>
    <rPh sb="51" eb="52">
      <t>サカエ</t>
    </rPh>
    <rPh sb="88" eb="89">
      <t>トウ</t>
    </rPh>
    <rPh sb="89" eb="90">
      <t>サイ</t>
    </rPh>
    <rPh sb="93" eb="96">
      <t>ムサシノ</t>
    </rPh>
    <rPh sb="99" eb="101">
      <t>オオタ</t>
    </rPh>
    <rPh sb="101" eb="103">
      <t>トシ</t>
    </rPh>
    <phoneticPr fontId="3"/>
  </si>
  <si>
    <r>
      <t>　　　　１３A(４３．１２MJ/㎥）：入間ガス、新日本瓦斯、西武ガス</t>
    </r>
    <r>
      <rPr>
        <sz val="10"/>
        <color rgb="FFFF0000"/>
        <rFont val="ＭＳ Ｐ明朝"/>
        <family val="1"/>
        <charset val="128"/>
      </rPr>
      <t>、埼玉ガス、本庄ガスの一部</t>
    </r>
    <rPh sb="19" eb="21">
      <t>イルマ</t>
    </rPh>
    <rPh sb="24" eb="27">
      <t>シンニホン</t>
    </rPh>
    <rPh sb="27" eb="29">
      <t>ガス</t>
    </rPh>
    <rPh sb="30" eb="32">
      <t>セイブ</t>
    </rPh>
    <rPh sb="40" eb="42">
      <t>ホンジョウ</t>
    </rPh>
    <rPh sb="45" eb="47">
      <t>イチブ</t>
    </rPh>
    <phoneticPr fontId="3"/>
  </si>
  <si>
    <t>　　　　１３A(４６．０４MJ/㎥）：秩父ガス</t>
    <rPh sb="19" eb="21">
      <t>チチブ</t>
    </rPh>
    <phoneticPr fontId="3"/>
  </si>
  <si>
    <r>
      <t>　　　　１２A（４１．８６MJ/㎥）：</t>
    </r>
    <r>
      <rPr>
        <sz val="10"/>
        <color rgb="FFFF0000"/>
        <rFont val="ＭＳ Ｐ明朝"/>
        <family val="1"/>
        <charset val="128"/>
      </rPr>
      <t>本庄ガスの一部</t>
    </r>
    <rPh sb="19" eb="21">
      <t>ホンジョウ</t>
    </rPh>
    <rPh sb="24" eb="26">
      <t>イチブ</t>
    </rPh>
    <phoneticPr fontId="3"/>
  </si>
  <si>
    <t>２　事業費内訳</t>
    <rPh sb="2" eb="5">
      <t>ジギョウヒ</t>
    </rPh>
    <rPh sb="5" eb="7">
      <t>ウチワケ</t>
    </rPh>
    <phoneticPr fontId="3"/>
  </si>
  <si>
    <t>３　補助金申請可能額の算出</t>
    <rPh sb="2" eb="5">
      <t>ホジョキン</t>
    </rPh>
    <rPh sb="5" eb="7">
      <t>シンセイ</t>
    </rPh>
    <rPh sb="7" eb="9">
      <t>カノウ</t>
    </rPh>
    <rPh sb="9" eb="10">
      <t>ガク</t>
    </rPh>
    <rPh sb="11" eb="13">
      <t>サンシュツ</t>
    </rPh>
    <phoneticPr fontId="3"/>
  </si>
  <si>
    <t>現況写真</t>
    <rPh sb="0" eb="4">
      <t>ゲンキョウシャシン</t>
    </rPh>
    <phoneticPr fontId="22"/>
  </si>
  <si>
    <t>備考</t>
    <rPh sb="0" eb="2">
      <t>ビコウ</t>
    </rPh>
    <phoneticPr fontId="22"/>
  </si>
  <si>
    <t>補助申請額</t>
    <rPh sb="0" eb="2">
      <t>ホジョ</t>
    </rPh>
    <rPh sb="2" eb="4">
      <t>シンセイ</t>
    </rPh>
    <rPh sb="4" eb="5">
      <t>ガク</t>
    </rPh>
    <phoneticPr fontId="3"/>
  </si>
  <si>
    <t>シミュレーション値</t>
    <rPh sb="8" eb="9">
      <t>チ</t>
    </rPh>
    <phoneticPr fontId="22"/>
  </si>
  <si>
    <t>燃料の種類・電気</t>
    <rPh sb="0" eb="2">
      <t>ネンリョウ</t>
    </rPh>
    <rPh sb="3" eb="5">
      <t>シュルイ</t>
    </rPh>
    <rPh sb="6" eb="8">
      <t>デンキ</t>
    </rPh>
    <phoneticPr fontId="22"/>
  </si>
  <si>
    <t>見積額</t>
    <rPh sb="0" eb="3">
      <t>ミツモリガク</t>
    </rPh>
    <phoneticPr fontId="4"/>
  </si>
  <si>
    <t>補助対象経費</t>
    <rPh sb="0" eb="6">
      <t>ホジョタイショウケイヒ</t>
    </rPh>
    <phoneticPr fontId="4"/>
  </si>
  <si>
    <t>補助対象外経費</t>
    <rPh sb="0" eb="5">
      <t>ホジョタイショウガイ</t>
    </rPh>
    <rPh sb="5" eb="7">
      <t>ケイヒ</t>
    </rPh>
    <phoneticPr fontId="4"/>
  </si>
  <si>
    <t>円</t>
    <rPh sb="0" eb="1">
      <t>エン</t>
    </rPh>
    <phoneticPr fontId="4"/>
  </si>
  <si>
    <t>×</t>
    <phoneticPr fontId="4"/>
  </si>
  <si>
    <t>補助対象経費割合</t>
    <rPh sb="0" eb="4">
      <t>ホジョタイショウ</t>
    </rPh>
    <rPh sb="4" eb="6">
      <t>ケイヒ</t>
    </rPh>
    <rPh sb="6" eb="8">
      <t>ワリアイ</t>
    </rPh>
    <phoneticPr fontId="4"/>
  </si>
  <si>
    <t>％</t>
    <phoneticPr fontId="4"/>
  </si>
  <si>
    <t>＝</t>
    <phoneticPr fontId="4"/>
  </si>
  <si>
    <t>－</t>
    <phoneticPr fontId="4"/>
  </si>
  <si>
    <t>補助対象経費</t>
    <rPh sb="0" eb="4">
      <t>ホジョタイショウ</t>
    </rPh>
    <rPh sb="4" eb="6">
      <t>ケイヒ</t>
    </rPh>
    <phoneticPr fontId="4"/>
  </si>
  <si>
    <t>令和　　年　　月　　日</t>
  </si>
  <si>
    <t>（あて先）</t>
  </si>
  <si>
    <t>埼玉県知事　　　　　　　　あて</t>
  </si>
  <si>
    <t>（民間事業者）</t>
  </si>
  <si>
    <t>所在地　</t>
  </si>
  <si>
    <t>団体名　</t>
  </si>
  <si>
    <t>役職・代表者名　　　　　　　　　　　　　　　　　　</t>
  </si>
  <si>
    <t>（リース事業者）</t>
  </si>
  <si>
    <t>役職・代表者名　　　　　　　　　　　　　　　　</t>
  </si>
  <si>
    <t>２　関係書類</t>
  </si>
  <si>
    <t>　　（発行後３ヶ月以内のもの）</t>
  </si>
  <si>
    <t>　　（個人事業者の場合は個人県民税・個人事業税）（発行後３ヶ月以内のもの）</t>
  </si>
  <si>
    <t>　　私（たち）は、本補助金の申請にあたり、次の事項を確認しました。</t>
  </si>
  <si>
    <t>　埼玉県民間事業者ＣＯ２排出削減設備導入補助金　交付申請書</t>
  </si>
  <si>
    <t>令和４年度埼玉県民間事業者ＣＯ２排出削減設備導入補助金</t>
  </si>
  <si>
    <t>本補助金にかかる各種の条件や県からの指示事項を財産処分制限期間が完了するまで順守します。</t>
    <phoneticPr fontId="22"/>
  </si>
  <si>
    <t>１　交付申請額　　金</t>
    <phoneticPr fontId="22"/>
  </si>
  <si>
    <t>円</t>
    <rPh sb="0" eb="1">
      <t>エン</t>
    </rPh>
    <phoneticPr fontId="22"/>
  </si>
  <si>
    <t>本補助金と、本補助金の要綱で定める補助金以外の補助金等を重複して受給できないことを理解しました。</t>
    <rPh sb="41" eb="43">
      <t>リカイ</t>
    </rPh>
    <phoneticPr fontId="22"/>
  </si>
  <si>
    <t>要綱等の内容を理解し、虚偽の記載なく本事業計画書を作成しました。</t>
    <phoneticPr fontId="22"/>
  </si>
  <si>
    <t>４　導入設備詳細</t>
    <rPh sb="2" eb="6">
      <t>ドウニュウセツビ</t>
    </rPh>
    <rPh sb="6" eb="8">
      <t>ショウサイ</t>
    </rPh>
    <phoneticPr fontId="22"/>
  </si>
  <si>
    <t>（ＣＯ₂排出削減設備導入事業　緊急対策枠）</t>
    <rPh sb="15" eb="20">
      <t>キンキュウタイサクワク</t>
    </rPh>
    <phoneticPr fontId="22"/>
  </si>
  <si>
    <t>　埼玉県民間事業者ＣＯ２排出削減設備導入補助金（緊急対策枠）交付要綱第８条第１項の規定に基づき、補助金の交付について関係書類を添えて、次のとおり申請します。</t>
    <rPh sb="24" eb="29">
      <t>キンキュウタイサクワク</t>
    </rPh>
    <phoneticPr fontId="22"/>
  </si>
  <si>
    <t>※太陽光発電設備等の新設や燃料転換等は除く</t>
    <rPh sb="1" eb="8">
      <t>タイヨウコウハツデンセツビ</t>
    </rPh>
    <rPh sb="8" eb="9">
      <t>トウ</t>
    </rPh>
    <rPh sb="10" eb="12">
      <t>シンセツ</t>
    </rPh>
    <rPh sb="13" eb="17">
      <t>ネンリョウテンカン</t>
    </rPh>
    <rPh sb="17" eb="18">
      <t>トウ</t>
    </rPh>
    <rPh sb="19" eb="20">
      <t>ノゾ</t>
    </rPh>
    <phoneticPr fontId="22"/>
  </si>
  <si>
    <r>
      <t>〇「出精値引き」「端数値引き」など、内訳が明確でない値引きについては、</t>
    </r>
    <r>
      <rPr>
        <b/>
        <u/>
        <sz val="10"/>
        <color theme="1"/>
        <rFont val="ＭＳ Ｐゴシック"/>
        <family val="3"/>
        <charset val="128"/>
        <scheme val="minor"/>
      </rPr>
      <t>すべて対象経費から差し引く</t>
    </r>
    <r>
      <rPr>
        <u/>
        <sz val="10"/>
        <color theme="1"/>
        <rFont val="ＭＳ Ｐゴシック"/>
        <family val="3"/>
        <charset val="128"/>
        <scheme val="minor"/>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4"/>
  </si>
  <si>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4"/>
  </si>
  <si>
    <t>－</t>
    <phoneticPr fontId="4"/>
  </si>
  <si>
    <t>円</t>
    <rPh sb="0" eb="1">
      <t>エン</t>
    </rPh>
    <phoneticPr fontId="4"/>
  </si>
  <si>
    <t>＝</t>
    <phoneticPr fontId="4"/>
  </si>
  <si>
    <t>対象外経費</t>
    <rPh sb="0" eb="3">
      <t>タイショウガイ</t>
    </rPh>
    <rPh sb="3" eb="5">
      <t>ケイヒ</t>
    </rPh>
    <phoneticPr fontId="4"/>
  </si>
  <si>
    <t>算定基礎額</t>
    <rPh sb="0" eb="5">
      <t>サンテイキソガク</t>
    </rPh>
    <phoneticPr fontId="4"/>
  </si>
  <si>
    <t>算定基礎額</t>
    <rPh sb="0" eb="5">
      <t>サンテイキソガク</t>
    </rPh>
    <phoneticPr fontId="4"/>
  </si>
  <si>
    <t>「補助対象外経費欄に入力</t>
    <rPh sb="1" eb="5">
      <t>ホジョタイショウ</t>
    </rPh>
    <rPh sb="5" eb="9">
      <t>ガイケイヒラン</t>
    </rPh>
    <rPh sb="10" eb="12">
      <t>ニュウリョク</t>
    </rPh>
    <phoneticPr fontId="4"/>
  </si>
  <si>
    <t>補助対象経費欄に入力</t>
    <rPh sb="0" eb="2">
      <t>ホジョ</t>
    </rPh>
    <rPh sb="2" eb="4">
      <t>タイショウ</t>
    </rPh>
    <rPh sb="4" eb="7">
      <t>ケイヒラン</t>
    </rPh>
    <rPh sb="8" eb="10">
      <t>ニュウリョク</t>
    </rPh>
    <phoneticPr fontId="4"/>
  </si>
  <si>
    <t>単位</t>
    <rPh sb="0" eb="2">
      <t>タンイ</t>
    </rPh>
    <phoneticPr fontId="22"/>
  </si>
  <si>
    <t>既存ボイラーの燃料の種類</t>
    <rPh sb="0" eb="2">
      <t>キゾン</t>
    </rPh>
    <rPh sb="7" eb="9">
      <t>ネンリョウ</t>
    </rPh>
    <rPh sb="10" eb="12">
      <t>シュルイ</t>
    </rPh>
    <phoneticPr fontId="22"/>
  </si>
  <si>
    <t>太陽光</t>
    <rPh sb="0" eb="3">
      <t>タイヨウコウ</t>
    </rPh>
    <phoneticPr fontId="22"/>
  </si>
  <si>
    <t>※シミュレーション値がない場合は、カタログ等でエネルギー使用量の単位（○○kwなど）を確認し、備考欄に記載してください。</t>
    <rPh sb="9" eb="10">
      <t>チ</t>
    </rPh>
    <rPh sb="13" eb="15">
      <t>バアイ</t>
    </rPh>
    <rPh sb="21" eb="22">
      <t>トウ</t>
    </rPh>
    <rPh sb="28" eb="31">
      <t>シヨウリョウ</t>
    </rPh>
    <rPh sb="32" eb="34">
      <t>タンイ</t>
    </rPh>
    <rPh sb="43" eb="45">
      <t>カクニン</t>
    </rPh>
    <rPh sb="47" eb="50">
      <t>ビコウラン</t>
    </rPh>
    <rPh sb="51" eb="53">
      <t>キサイ</t>
    </rPh>
    <phoneticPr fontId="22"/>
  </si>
  <si>
    <t>※太陽光発電設備に係る補助対象経費は、太陽光発電量と自家消費分の割合により算出</t>
    <rPh sb="1" eb="4">
      <t>タイヨウコウ</t>
    </rPh>
    <rPh sb="4" eb="6">
      <t>ハツデン</t>
    </rPh>
    <rPh sb="6" eb="8">
      <t>セツビ</t>
    </rPh>
    <rPh sb="9" eb="10">
      <t>カカ</t>
    </rPh>
    <rPh sb="11" eb="13">
      <t>ホジョ</t>
    </rPh>
    <rPh sb="13" eb="15">
      <t>タイショウ</t>
    </rPh>
    <rPh sb="15" eb="17">
      <t>ケイヒ</t>
    </rPh>
    <rPh sb="19" eb="22">
      <t>タイヨウコウ</t>
    </rPh>
    <rPh sb="22" eb="25">
      <t>ハツデンリョウ</t>
    </rPh>
    <rPh sb="26" eb="31">
      <t>ジカショウヒブン</t>
    </rPh>
    <rPh sb="32" eb="34">
      <t>ワリアイ</t>
    </rPh>
    <rPh sb="37" eb="39">
      <t>サンシュツ</t>
    </rPh>
    <phoneticPr fontId="5"/>
  </si>
  <si>
    <t>事業所全体の電力使用量</t>
    <rPh sb="0" eb="3">
      <t>ジギョウショ</t>
    </rPh>
    <rPh sb="3" eb="5">
      <t>ゼンタイ</t>
    </rPh>
    <rPh sb="6" eb="8">
      <t>デンリョク</t>
    </rPh>
    <rPh sb="8" eb="11">
      <t>シヨウリョウ</t>
    </rPh>
    <phoneticPr fontId="22"/>
  </si>
  <si>
    <t>※シミュレーション値の欄には、メーカー等が提供する資料や、省エネ診断レポートにある年間の燃料・電気使用量を記載してください。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6">
      <t>ネンリョウ</t>
    </rPh>
    <rPh sb="47" eb="52">
      <t>デンキシヨウリョウ</t>
    </rPh>
    <rPh sb="53" eb="55">
      <t>キサイ</t>
    </rPh>
    <phoneticPr fontId="22"/>
  </si>
  <si>
    <t>蓄電池</t>
    <rPh sb="0" eb="3">
      <t>チクデンチ</t>
    </rPh>
    <phoneticPr fontId="22"/>
  </si>
  <si>
    <t>型番</t>
    <rPh sb="0" eb="2">
      <t>カタバン</t>
    </rPh>
    <phoneticPr fontId="22"/>
  </si>
  <si>
    <t>定格容量（kwh）</t>
    <rPh sb="0" eb="4">
      <t>テイカクヨウリョウ</t>
    </rPh>
    <phoneticPr fontId="22"/>
  </si>
  <si>
    <t>※再エネ設備（既設含む）と組み合わせての導入に限る</t>
    <rPh sb="1" eb="2">
      <t>サイ</t>
    </rPh>
    <rPh sb="4" eb="6">
      <t>セツビ</t>
    </rPh>
    <rPh sb="7" eb="9">
      <t>キセツ</t>
    </rPh>
    <rPh sb="9" eb="10">
      <t>フク</t>
    </rPh>
    <rPh sb="13" eb="14">
      <t>ク</t>
    </rPh>
    <rPh sb="15" eb="16">
      <t>ア</t>
    </rPh>
    <rPh sb="20" eb="22">
      <t>ドウニュウ</t>
    </rPh>
    <rPh sb="23" eb="24">
      <t>カギ</t>
    </rPh>
    <phoneticPr fontId="22"/>
  </si>
  <si>
    <t>自由記述</t>
    <rPh sb="0" eb="4">
      <t>ジユウキジュツ</t>
    </rPh>
    <phoneticPr fontId="22"/>
  </si>
  <si>
    <t>例）ABC-01</t>
    <rPh sb="0" eb="1">
      <t>レイ</t>
    </rPh>
    <phoneticPr fontId="22"/>
  </si>
  <si>
    <t>※写真の容量が大きい場合や枚数が多い場合は別ファイルとしてください</t>
    <rPh sb="1" eb="3">
      <t>シャシン</t>
    </rPh>
    <rPh sb="4" eb="6">
      <t>ヨウリョウ</t>
    </rPh>
    <rPh sb="7" eb="8">
      <t>オオ</t>
    </rPh>
    <rPh sb="10" eb="12">
      <t>バアイ</t>
    </rPh>
    <rPh sb="13" eb="15">
      <t>マイスウ</t>
    </rPh>
    <rPh sb="16" eb="17">
      <t>オオ</t>
    </rPh>
    <rPh sb="18" eb="20">
      <t>バアイ</t>
    </rPh>
    <rPh sb="21" eb="22">
      <t>ベツ</t>
    </rPh>
    <phoneticPr fontId="22"/>
  </si>
  <si>
    <t>台数（台）</t>
    <rPh sb="0" eb="2">
      <t>ダイスウ</t>
    </rPh>
    <rPh sb="3" eb="4">
      <t>ダイ</t>
    </rPh>
    <phoneticPr fontId="22"/>
  </si>
  <si>
    <t>シミュレーション値（kwh）</t>
    <rPh sb="8" eb="9">
      <t>チ</t>
    </rPh>
    <phoneticPr fontId="22"/>
  </si>
  <si>
    <t>定格消費電力（kw）</t>
    <rPh sb="0" eb="6">
      <t>テイカクショウヒデンリョク</t>
    </rPh>
    <phoneticPr fontId="22"/>
  </si>
  <si>
    <t>ボイラ効率（％）</t>
    <rPh sb="3" eb="5">
      <t>コウリツ</t>
    </rPh>
    <phoneticPr fontId="22"/>
  </si>
  <si>
    <t>例）コンプレッサー</t>
    <rPh sb="0" eb="1">
      <t>レイ</t>
    </rPh>
    <phoneticPr fontId="22"/>
  </si>
  <si>
    <t>例）DEF-02</t>
    <rPh sb="0" eb="1">
      <t>レイ</t>
    </rPh>
    <phoneticPr fontId="22"/>
  </si>
  <si>
    <t>都市ガス</t>
    <rPh sb="0" eb="2">
      <t>トシ</t>
    </rPh>
    <phoneticPr fontId="22"/>
  </si>
  <si>
    <t>A重油</t>
    <rPh sb="1" eb="3">
      <t>ジュウユ</t>
    </rPh>
    <phoneticPr fontId="22"/>
  </si>
  <si>
    <t>kL</t>
    <phoneticPr fontId="22"/>
  </si>
  <si>
    <t>昨年度燃料使用量</t>
    <rPh sb="0" eb="3">
      <t>サクネンド</t>
    </rPh>
    <rPh sb="3" eb="5">
      <t>ネンリョウ</t>
    </rPh>
    <rPh sb="5" eb="8">
      <t>シヨウリョウ</t>
    </rPh>
    <phoneticPr fontId="22"/>
  </si>
  <si>
    <t>電気</t>
    <rPh sb="0" eb="2">
      <t>デンキ</t>
    </rPh>
    <phoneticPr fontId="22"/>
  </si>
  <si>
    <t>kwh</t>
    <phoneticPr fontId="22"/>
  </si>
  <si>
    <t>例）GHI-03</t>
    <rPh sb="0" eb="1">
      <t>レイ</t>
    </rPh>
    <phoneticPr fontId="22"/>
  </si>
  <si>
    <t>太陽光発電量（kwh）</t>
    <rPh sb="0" eb="3">
      <t>タイヨウコウ</t>
    </rPh>
    <rPh sb="3" eb="6">
      <t>ハツデンリョウ</t>
    </rPh>
    <phoneticPr fontId="22"/>
  </si>
  <si>
    <t>稼働率（％）</t>
    <rPh sb="0" eb="3">
      <t>カドウリツ</t>
    </rPh>
    <phoneticPr fontId="22"/>
  </si>
  <si>
    <t>余剰（kwh）</t>
    <rPh sb="0" eb="2">
      <t>ヨジョウ</t>
    </rPh>
    <phoneticPr fontId="22"/>
  </si>
  <si>
    <t>補助対象割合（％）</t>
    <rPh sb="0" eb="4">
      <t>ホジョタイショウ</t>
    </rPh>
    <rPh sb="4" eb="6">
      <t>ワリアイ</t>
    </rPh>
    <phoneticPr fontId="22"/>
  </si>
  <si>
    <t>稼働日数（日）</t>
    <rPh sb="0" eb="4">
      <t>カドウニッスウ</t>
    </rPh>
    <rPh sb="5" eb="6">
      <t>ヒ</t>
    </rPh>
    <phoneticPr fontId="22"/>
  </si>
  <si>
    <t>※上記表に記載できないものはこちらに記載してください。</t>
    <rPh sb="1" eb="3">
      <t>ジョウキ</t>
    </rPh>
    <rPh sb="3" eb="4">
      <t>ヒョウ</t>
    </rPh>
    <rPh sb="5" eb="7">
      <t>キサイ</t>
    </rPh>
    <rPh sb="18" eb="20">
      <t>キサイ</t>
    </rPh>
    <phoneticPr fontId="22"/>
  </si>
  <si>
    <t>□</t>
  </si>
  <si>
    <t>（ＣＯ₂排出削減設備導入事業　緊急対策枠）重要事項確認書</t>
    <phoneticPr fontId="22"/>
  </si>
  <si>
    <t>高効率省エネルギー設備への更新に際しては、既存設備が１０年以上使用されていると認められることを確認しています。</t>
    <rPh sb="16" eb="17">
      <t>サイ</t>
    </rPh>
    <rPh sb="21" eb="23">
      <t>キゾン</t>
    </rPh>
    <rPh sb="31" eb="33">
      <t>シヨウ</t>
    </rPh>
    <rPh sb="39" eb="40">
      <t>ミト</t>
    </rPh>
    <rPh sb="47" eb="49">
      <t>カクニン</t>
    </rPh>
    <phoneticPr fontId="22"/>
  </si>
  <si>
    <t>（１）見積書の写し（原則二者以上）（発行後３ヶ月以内で、代表者印等の押印のあるもの）</t>
    <phoneticPr fontId="22"/>
  </si>
  <si>
    <t>（２）導入機器のカタログ等</t>
    <phoneticPr fontId="22"/>
  </si>
  <si>
    <t>（３）導入前後の全体配置図</t>
    <rPh sb="3" eb="5">
      <t>ドウニュウ</t>
    </rPh>
    <rPh sb="5" eb="7">
      <t>ゼンゴ</t>
    </rPh>
    <phoneticPr fontId="22"/>
  </si>
  <si>
    <t>（４）登記事項証明書（個人事業者の場合は営業届出済証明書等）（原本１部）</t>
    <phoneticPr fontId="22"/>
  </si>
  <si>
    <t>（５）法人県民税・法人事業税の滞納がないことの証明書（原本1部）</t>
    <phoneticPr fontId="22"/>
  </si>
  <si>
    <t>（６）決算報告書の写し（直近１年分）</t>
    <phoneticPr fontId="22"/>
  </si>
  <si>
    <t>（７）賃貸借契約書の写し（対象事業所の所有者でない場合）</t>
    <phoneticPr fontId="22"/>
  </si>
  <si>
    <t>（８）リース契約書案及び料金計算書案（リース契約の場合）</t>
    <phoneticPr fontId="22"/>
  </si>
  <si>
    <t>（９）割賦販売契約書案及び料金計算書案（割賦販売の場合）</t>
    <rPh sb="3" eb="10">
      <t>カップハンバイケイヤクショ</t>
    </rPh>
    <rPh sb="10" eb="11">
      <t>アン</t>
    </rPh>
    <rPh sb="11" eb="12">
      <t>オヨ</t>
    </rPh>
    <rPh sb="13" eb="15">
      <t>リョウキン</t>
    </rPh>
    <rPh sb="15" eb="18">
      <t>ケイサンショ</t>
    </rPh>
    <rPh sb="18" eb="19">
      <t>アン</t>
    </rPh>
    <rPh sb="20" eb="24">
      <t>カップハンバイ</t>
    </rPh>
    <rPh sb="25" eb="27">
      <t>バアイ</t>
    </rPh>
    <phoneticPr fontId="22"/>
  </si>
  <si>
    <t>（10）その他必要に応じて知事が指示する書類</t>
    <phoneticPr fontId="22"/>
  </si>
  <si>
    <t>一</t>
    <rPh sb="0" eb="1">
      <t>イチ</t>
    </rPh>
    <phoneticPr fontId="22"/>
  </si>
  <si>
    <t>二</t>
    <rPh sb="0" eb="1">
      <t>ニ</t>
    </rPh>
    <phoneticPr fontId="22"/>
  </si>
  <si>
    <t>三</t>
    <rPh sb="0" eb="1">
      <t>サン</t>
    </rPh>
    <phoneticPr fontId="22"/>
  </si>
  <si>
    <t>四</t>
    <rPh sb="0" eb="1">
      <t>ヨン</t>
    </rPh>
    <phoneticPr fontId="22"/>
  </si>
  <si>
    <t>※「2030年度までの削減目標」は、事業者の実情に応じて、</t>
    <rPh sb="6" eb="7">
      <t>ネン</t>
    </rPh>
    <rPh sb="7" eb="8">
      <t>ド</t>
    </rPh>
    <rPh sb="11" eb="13">
      <t>サクゲン</t>
    </rPh>
    <rPh sb="13" eb="15">
      <t>モクヒョウ</t>
    </rPh>
    <phoneticPr fontId="34"/>
  </si>
  <si>
    <t>※可能な場合は、製造年月日がわかる写真を添付してください</t>
    <rPh sb="1" eb="3">
      <t>カノウ</t>
    </rPh>
    <rPh sb="4" eb="6">
      <t>バアイ</t>
    </rPh>
    <rPh sb="8" eb="13">
      <t>セイゾウネンガッピ</t>
    </rPh>
    <rPh sb="17" eb="19">
      <t>シャシン</t>
    </rPh>
    <rPh sb="20" eb="22">
      <t>テンプ</t>
    </rPh>
    <phoneticPr fontId="22"/>
  </si>
  <si>
    <t>※シミュレーション値の欄には、メーカー等が提供する資料や、省エネ診断レポートにある年間の電気使用量を記載してください。</t>
    <rPh sb="9" eb="10">
      <t>チ</t>
    </rPh>
    <rPh sb="11" eb="12">
      <t>ラン</t>
    </rPh>
    <rPh sb="19" eb="20">
      <t>トウ</t>
    </rPh>
    <rPh sb="21" eb="23">
      <t>テイキョウ</t>
    </rPh>
    <rPh sb="25" eb="27">
      <t>シリョウ</t>
    </rPh>
    <rPh sb="29" eb="30">
      <t>ショウ</t>
    </rPh>
    <rPh sb="32" eb="34">
      <t>シンダン</t>
    </rPh>
    <rPh sb="41" eb="43">
      <t>ネンカン</t>
    </rPh>
    <rPh sb="44" eb="49">
      <t>デンキシヨウリョウ</t>
    </rPh>
    <rPh sb="50" eb="52">
      <t>キサイ</t>
    </rPh>
    <phoneticPr fontId="22"/>
  </si>
  <si>
    <t>※シミュレーション値がない場合は、カタログ等で定格消費電力を確認し、記載してください。</t>
    <rPh sb="9" eb="10">
      <t>チ</t>
    </rPh>
    <rPh sb="13" eb="15">
      <t>バアイ</t>
    </rPh>
    <rPh sb="21" eb="22">
      <t>トウ</t>
    </rPh>
    <rPh sb="23" eb="29">
      <t>テイカクショウヒデンリョク</t>
    </rPh>
    <rPh sb="30" eb="32">
      <t>カクニン</t>
    </rPh>
    <rPh sb="34" eb="36">
      <t>キサイ</t>
    </rPh>
    <phoneticPr fontId="22"/>
  </si>
  <si>
    <t>※太陽光は設置予定の場所を撮影してください</t>
    <rPh sb="1" eb="4">
      <t>タイヨウコウ</t>
    </rPh>
    <rPh sb="5" eb="9">
      <t>セッチヨテイ</t>
    </rPh>
    <rPh sb="10" eb="12">
      <t>バショ</t>
    </rPh>
    <rPh sb="13" eb="15">
      <t>サツエイ</t>
    </rPh>
    <phoneticPr fontId="22"/>
  </si>
  <si>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2"/>
  </si>
  <si>
    <t>※すべての設備を1枚ずつ。空調は室内・室外機の両方を撮影してください</t>
    <rPh sb="5" eb="7">
      <t>セツビ</t>
    </rPh>
    <rPh sb="9" eb="10">
      <t>マイ</t>
    </rPh>
    <rPh sb="13" eb="15">
      <t>クウチョウ</t>
    </rPh>
    <rPh sb="16" eb="18">
      <t>シツナイ</t>
    </rPh>
    <rPh sb="19" eb="22">
      <t>シツガイキ</t>
    </rPh>
    <rPh sb="23" eb="25">
      <t>リョウホウ</t>
    </rPh>
    <rPh sb="26" eb="28">
      <t>サツエイ</t>
    </rPh>
    <phoneticPr fontId="22"/>
  </si>
  <si>
    <t>太陽光は、「４導入設備詳細」で算出する補助対象経費割合により、補助対象経費を算定します。</t>
    <rPh sb="0" eb="3">
      <t>タイヨウコウ</t>
    </rPh>
    <rPh sb="7" eb="11">
      <t>ドウニュウセツビ</t>
    </rPh>
    <rPh sb="11" eb="13">
      <t>ショウサイ</t>
    </rPh>
    <rPh sb="15" eb="17">
      <t>サンシュツ</t>
    </rPh>
    <rPh sb="19" eb="23">
      <t>ホジョタイショウ</t>
    </rPh>
    <rPh sb="23" eb="27">
      <t>ケイヒワリアイ</t>
    </rPh>
    <rPh sb="31" eb="37">
      <t>ホジョタイショウケイヒ</t>
    </rPh>
    <rPh sb="38" eb="40">
      <t>サンテイ</t>
    </rPh>
    <phoneticPr fontId="4"/>
  </si>
  <si>
    <t>※補助申請する設備を「２０２２年度実施」としてください</t>
    <rPh sb="1" eb="5">
      <t>ホジョシンセイ</t>
    </rPh>
    <rPh sb="7" eb="9">
      <t>セツビ</t>
    </rPh>
    <rPh sb="15" eb="16">
      <t>ネン</t>
    </rPh>
    <rPh sb="16" eb="17">
      <t>ド</t>
    </rPh>
    <rPh sb="17" eb="19">
      <t>ジッシ</t>
    </rPh>
    <phoneticPr fontId="34"/>
  </si>
  <si>
    <t>※太陽光発電量欄には、シミュレーション値等で算出した年間発電量を記載してください。</t>
    <rPh sb="1" eb="4">
      <t>タイヨウコウ</t>
    </rPh>
    <rPh sb="4" eb="7">
      <t>ハツデンリョウ</t>
    </rPh>
    <rPh sb="7" eb="8">
      <t>ラン</t>
    </rPh>
    <rPh sb="19" eb="20">
      <t>チ</t>
    </rPh>
    <rPh sb="20" eb="21">
      <t>トウ</t>
    </rPh>
    <rPh sb="22" eb="24">
      <t>サンシュツ</t>
    </rPh>
    <rPh sb="26" eb="28">
      <t>ネンカン</t>
    </rPh>
    <rPh sb="28" eb="31">
      <t>ハツデンリョウ</t>
    </rPh>
    <rPh sb="32" eb="34">
      <t>キサイ</t>
    </rPh>
    <phoneticPr fontId="5"/>
  </si>
  <si>
    <t>〇△■株式会社</t>
    <phoneticPr fontId="34"/>
  </si>
  <si>
    <t>第一埼玉工場</t>
    <phoneticPr fontId="34"/>
  </si>
  <si>
    <t>埼玉県さいたま市浦和区</t>
    <phoneticPr fontId="34"/>
  </si>
  <si>
    <t>電力、A重油</t>
    <phoneticPr fontId="34"/>
  </si>
  <si>
    <t>○○生産設備、空調、ボイラー</t>
    <phoneticPr fontId="34"/>
  </si>
  <si>
    <t>※「2030年度までの削減目標」は、事業者の実情の応じて、</t>
    <rPh sb="6" eb="7">
      <t>ネン</t>
    </rPh>
    <rPh sb="7" eb="8">
      <t>ド</t>
    </rPh>
    <rPh sb="11" eb="13">
      <t>サクゲン</t>
    </rPh>
    <rPh sb="13" eb="15">
      <t>モクヒョウ</t>
    </rPh>
    <phoneticPr fontId="34"/>
  </si>
  <si>
    <t>県省エネ診断受診</t>
    <phoneticPr fontId="34"/>
  </si>
  <si>
    <t>実施済</t>
    <rPh sb="0" eb="2">
      <t>ジッシ</t>
    </rPh>
    <rPh sb="2" eb="3">
      <t>スミ</t>
    </rPh>
    <phoneticPr fontId="34"/>
  </si>
  <si>
    <t>空調温度を夏28℃、冬20℃に徹底</t>
    <phoneticPr fontId="34"/>
  </si>
  <si>
    <t>照明のLED化100台</t>
    <phoneticPr fontId="34"/>
  </si>
  <si>
    <t>高効率空調設備への更新</t>
    <phoneticPr fontId="34"/>
  </si>
  <si>
    <t>○○生産設備を高効率タイプに更新</t>
    <rPh sb="2" eb="4">
      <t>セイサン</t>
    </rPh>
    <rPh sb="4" eb="6">
      <t>セツビ</t>
    </rPh>
    <rPh sb="7" eb="8">
      <t>コウ</t>
    </rPh>
    <rPh sb="8" eb="10">
      <t>コウリツ</t>
    </rPh>
    <phoneticPr fontId="34"/>
  </si>
  <si>
    <t>今後予定</t>
    <rPh sb="0" eb="2">
      <t>コンゴ</t>
    </rPh>
    <rPh sb="2" eb="4">
      <t>ヨテイ</t>
    </rPh>
    <phoneticPr fontId="34"/>
  </si>
  <si>
    <t>屋上・外壁の遮熱塗装</t>
    <phoneticPr fontId="34"/>
  </si>
  <si>
    <t>生産設備にEMS設置</t>
    <phoneticPr fontId="34"/>
  </si>
  <si>
    <t>太陽光発電設備設置（自家消費）</t>
    <phoneticPr fontId="34"/>
  </si>
  <si>
    <t>重油ボイラーの燃料転換（都市ガス化）</t>
    <phoneticPr fontId="34"/>
  </si>
  <si>
    <t>※補助申請する設備を「２０２２年度実施」として入力</t>
    <rPh sb="1" eb="5">
      <t>ホジョシンセイ</t>
    </rPh>
    <rPh sb="7" eb="9">
      <t>セツビ</t>
    </rPh>
    <rPh sb="15" eb="16">
      <t>ネン</t>
    </rPh>
    <rPh sb="16" eb="17">
      <t>ド</t>
    </rPh>
    <rPh sb="17" eb="19">
      <t>ジッシ</t>
    </rPh>
    <rPh sb="23" eb="25">
      <t>ニュウリョク</t>
    </rPh>
    <phoneticPr fontId="34"/>
  </si>
  <si>
    <t>2022年度実施</t>
    <rPh sb="4" eb="5">
      <t>ネン</t>
    </rPh>
    <rPh sb="5" eb="6">
      <t>ド</t>
    </rPh>
    <rPh sb="6" eb="8">
      <t>ジッシ</t>
    </rPh>
    <phoneticPr fontId="34"/>
  </si>
  <si>
    <t>資本金又は
出資金の額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</si>
</sst>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 "/>
    <numFmt numFmtId="178" formatCode="0.0_ "/>
    <numFmt numFmtId="179" formatCode="0.0000_ "/>
    <numFmt numFmtId="180" formatCode="#,##0.00_);[Red]\(#,##0.00\)"/>
    <numFmt numFmtId="181" formatCode="0.0"/>
    <numFmt numFmtId="182" formatCode="#,##0.0;&quot;▲ &quot;#,##0.0"/>
    <numFmt numFmtId="183" formatCode="0.0%"/>
    <numFmt numFmtId="184" formatCode="0.000"/>
    <numFmt numFmtId="185" formatCode="0.0000"/>
    <numFmt numFmtId="186" formatCode="0.0;&quot;▲ &quot;0.0"/>
    <numFmt numFmtId="187" formatCode="#,##0.00;&quot;△ &quot;#,##0.00"/>
    <numFmt numFmtId="188" formatCode="#,##0;&quot;△ &quot;#,##0"/>
  </numFmts>
  <fonts count="79">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u/>
      <sz val="10"/>
      <color theme="1"/>
      <name val="ＭＳ Ｐゴシック"/>
      <family val="3"/>
      <charset val="128"/>
      <scheme val="minor"/>
    </font>
    <font>
      <b/>
      <u/>
      <sz val="10"/>
      <color theme="1"/>
      <name val="ＭＳ Ｐゴシック"/>
      <family val="3"/>
      <charset val="128"/>
      <scheme val="minor"/>
    </font>
    <font>
      <b/>
      <sz val="6"/>
      <color theme="1"/>
      <name val="ＭＳ Ｐゴシック"/>
      <family val="3"/>
      <charset val="128"/>
      <scheme val="minor"/>
    </font>
    <font>
      <sz val="9"/>
      <color theme="1"/>
      <name val="ＭＳ Ｐゴシック"/>
      <family val="3"/>
      <charset val="128"/>
    </font>
    <font>
      <sz val="6"/>
      <name val="ＭＳ Ｐゴシック"/>
      <family val="2"/>
      <charset val="128"/>
    </font>
    <font>
      <b/>
      <sz val="14"/>
      <color theme="1"/>
      <name val="ＭＳ Ｐゴシック"/>
      <family val="3"/>
      <charset val="128"/>
    </font>
    <font>
      <sz val="11"/>
      <color indexed="8"/>
      <name val="ＭＳ Ｐゴシック"/>
      <family val="3"/>
      <charset val="128"/>
    </font>
    <font>
      <sz val="18"/>
      <color indexed="8"/>
      <name val="ＭＳ Ｐゴシック"/>
      <family val="3"/>
      <charset val="128"/>
    </font>
    <font>
      <sz val="10"/>
      <color indexed="8"/>
      <name val="ＭＳ Ｐゴシック"/>
      <family val="3"/>
      <charset val="128"/>
    </font>
    <font>
      <sz val="16"/>
      <color indexed="8"/>
      <name val="ＭＳ Ｐゴシック"/>
      <family val="3"/>
      <charset val="128"/>
    </font>
    <font>
      <sz val="6"/>
      <name val="ＭＳ Ｐ明朝"/>
      <family val="2"/>
      <charset val="128"/>
    </font>
    <font>
      <sz val="11"/>
      <color indexed="8"/>
      <name val="ＭＳ Ｐ明朝"/>
      <family val="1"/>
      <charset val="128"/>
    </font>
    <font>
      <b/>
      <sz val="10"/>
      <name val="ＭＳ Ｐゴシック"/>
      <family val="3"/>
      <charset val="128"/>
    </font>
    <font>
      <sz val="9"/>
      <name val="ＭＳ Ｐゴシック"/>
      <family val="3"/>
      <charset val="128"/>
    </font>
    <font>
      <b/>
      <sz val="10"/>
      <color indexed="8"/>
      <name val="ＭＳ Ｐゴシック"/>
      <family val="3"/>
      <charset val="128"/>
    </font>
    <font>
      <sz val="9"/>
      <color indexed="8"/>
      <name val="ＭＳ Ｐゴシック"/>
      <family val="3"/>
      <charset val="128"/>
    </font>
    <font>
      <sz val="10"/>
      <name val="ＭＳ Ｐ明朝"/>
      <family val="1"/>
      <charset val="128"/>
    </font>
    <font>
      <sz val="9"/>
      <name val="ＭＳ Ｐ明朝"/>
      <family val="1"/>
      <charset val="128"/>
    </font>
    <font>
      <sz val="10"/>
      <color indexed="8"/>
      <name val="ＭＳ Ｐ明朝"/>
      <family val="1"/>
      <charset val="128"/>
    </font>
    <font>
      <b/>
      <sz val="11"/>
      <name val="ＭＳ Ｐ明朝"/>
      <family val="1"/>
      <charset val="128"/>
    </font>
    <font>
      <sz val="9"/>
      <color indexed="8"/>
      <name val="ＭＳ Ｐ明朝"/>
      <family val="1"/>
      <charset val="128"/>
    </font>
    <font>
      <b/>
      <vertAlign val="superscript"/>
      <sz val="11"/>
      <name val="ＭＳ Ｐ明朝"/>
      <family val="1"/>
      <charset val="128"/>
    </font>
    <font>
      <vertAlign val="superscript"/>
      <sz val="9"/>
      <name val="ＭＳ Ｐ明朝"/>
      <family val="1"/>
      <charset val="128"/>
    </font>
    <font>
      <vertAlign val="superscript"/>
      <sz val="10"/>
      <name val="ＭＳ Ｐ明朝"/>
      <family val="1"/>
      <charset val="128"/>
    </font>
    <font>
      <b/>
      <sz val="10"/>
      <name val="ＭＳ Ｐ明朝"/>
      <family val="1"/>
      <charset val="128"/>
    </font>
    <font>
      <sz val="9"/>
      <color theme="1"/>
      <name val="ＭＳ Ｐ明朝"/>
      <family val="1"/>
      <charset val="128"/>
    </font>
    <font>
      <b/>
      <sz val="10"/>
      <color indexed="8"/>
      <name val="ＭＳ Ｐ明朝"/>
      <family val="1"/>
      <charset val="128"/>
    </font>
    <font>
      <sz val="11"/>
      <color theme="1"/>
      <name val="ＭＳ Ｐ明朝"/>
      <family val="2"/>
      <charset val="128"/>
    </font>
    <font>
      <sz val="16"/>
      <color theme="1"/>
      <name val="ＭＳ Ｐゴシック"/>
      <family val="3"/>
      <charset val="128"/>
    </font>
    <font>
      <sz val="12"/>
      <color theme="1"/>
      <name val="ＭＳ Ｐゴシック"/>
      <family val="3"/>
      <charset val="128"/>
    </font>
    <font>
      <sz val="10"/>
      <color theme="1"/>
      <name val="ＭＳ Ｐ明朝"/>
      <family val="2"/>
      <charset val="128"/>
    </font>
    <font>
      <vertAlign val="subscript"/>
      <sz val="10"/>
      <color theme="1"/>
      <name val="ＭＳ Ｐ明朝"/>
      <family val="1"/>
      <charset val="128"/>
    </font>
    <font>
      <sz val="10"/>
      <color theme="1"/>
      <name val="ＭＳ Ｐ明朝"/>
      <family val="1"/>
      <charset val="128"/>
    </font>
    <font>
      <sz val="8"/>
      <color theme="1"/>
      <name val="ＭＳ Ｐ明朝"/>
      <family val="1"/>
      <charset val="128"/>
    </font>
    <font>
      <sz val="10"/>
      <name val="ＭＳ Ｐ明朝"/>
      <family val="2"/>
      <charset val="128"/>
    </font>
    <font>
      <vertAlign val="subscript"/>
      <sz val="10"/>
      <name val="ＭＳ Ｐ明朝"/>
      <family val="1"/>
      <charset val="128"/>
    </font>
    <font>
      <b/>
      <sz val="10"/>
      <color indexed="59"/>
      <name val="ＭＳ Ｐゴシック"/>
      <family val="3"/>
      <charset val="128"/>
    </font>
    <font>
      <sz val="10"/>
      <color rgb="FFFF0000"/>
      <name val="ＭＳ Ｐ明朝"/>
      <family val="1"/>
      <charset val="128"/>
    </font>
    <font>
      <b/>
      <sz val="11"/>
      <color indexed="10"/>
      <name val="MS P ゴシック"/>
      <family val="3"/>
      <charset val="128"/>
    </font>
    <font>
      <sz val="10"/>
      <color indexed="81"/>
      <name val="MS P ゴシック"/>
      <family val="3"/>
      <charset val="128"/>
    </font>
    <font>
      <sz val="14"/>
      <name val="ＭＳ Ｐゴシック"/>
      <family val="3"/>
      <charset val="128"/>
      <scheme val="minor"/>
    </font>
    <font>
      <sz val="11"/>
      <color theme="1"/>
      <name val="游ゴシック"/>
      <family val="3"/>
      <charset val="128"/>
    </font>
    <font>
      <b/>
      <sz val="12"/>
      <color theme="1"/>
      <name val="游ゴシック"/>
      <family val="3"/>
      <charset val="128"/>
    </font>
    <font>
      <sz val="14"/>
      <color theme="1"/>
      <name val="游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游ゴシック"/>
      <family val="3"/>
      <charset val="128"/>
    </font>
  </fonts>
  <fills count="1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165">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style="double">
        <color auto="1"/>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style="hair">
        <color auto="1"/>
      </left>
      <right style="thin">
        <color indexed="64"/>
      </right>
      <top style="hair">
        <color auto="1"/>
      </top>
      <bottom style="thin">
        <color auto="1"/>
      </bottom>
      <diagonal/>
    </border>
    <border>
      <left style="hair">
        <color auto="1"/>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3">
    <xf numFmtId="0" fontId="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6" fillId="0" borderId="0">
      <alignment vertical="center"/>
    </xf>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36" fillId="0" borderId="0">
      <alignment vertical="center"/>
    </xf>
    <xf numFmtId="38" fontId="6" fillId="0" borderId="0" applyFont="0" applyFill="0" applyBorder="0" applyAlignment="0" applyProtection="0">
      <alignment vertical="center"/>
    </xf>
    <xf numFmtId="0" fontId="57" fillId="0" borderId="0">
      <alignment vertical="center"/>
    </xf>
    <xf numFmtId="0" fontId="1" fillId="0" borderId="0">
      <alignment vertical="center"/>
    </xf>
    <xf numFmtId="9" fontId="1" fillId="0" borderId="0" applyFont="0" applyFill="0" applyBorder="0" applyAlignment="0" applyProtection="0">
      <alignment vertical="center"/>
    </xf>
  </cellStyleXfs>
  <cellXfs count="988">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xf>
    <xf numFmtId="0" fontId="0" fillId="0" borderId="0" xfId="0" applyProtection="1">
      <alignment vertical="center"/>
      <protection hidden="1"/>
    </xf>
    <xf numFmtId="0" fontId="12" fillId="0" borderId="0" xfId="0" applyFont="1" applyBorder="1" applyAlignment="1" applyProtection="1">
      <alignment vertical="center"/>
      <protection hidden="1"/>
    </xf>
    <xf numFmtId="0" fontId="12" fillId="0" borderId="1" xfId="0" applyFont="1" applyBorder="1" applyAlignment="1" applyProtection="1">
      <alignment horizontal="left" vertical="center"/>
      <protection hidden="1"/>
    </xf>
    <xf numFmtId="0" fontId="12" fillId="0" borderId="5" xfId="0" applyFont="1" applyBorder="1" applyAlignment="1" applyProtection="1">
      <alignment horizontal="left" vertical="center"/>
      <protection hidden="1"/>
    </xf>
    <xf numFmtId="0" fontId="12"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2" fillId="0" borderId="2" xfId="0" applyFont="1" applyBorder="1" applyAlignment="1" applyProtection="1">
      <alignment horizontal="left" vertical="center"/>
      <protection hidden="1"/>
    </xf>
    <xf numFmtId="0" fontId="12" fillId="0" borderId="2" xfId="0" applyFont="1" applyBorder="1" applyAlignment="1" applyProtection="1">
      <alignment vertical="center"/>
      <protection hidden="1"/>
    </xf>
    <xf numFmtId="0" fontId="12" fillId="0" borderId="6"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0" fillId="0" borderId="0" xfId="0" applyBorder="1" applyAlignment="1" applyProtection="1">
      <alignment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0" fillId="0" borderId="0" xfId="0" applyAlignment="1" applyProtection="1">
      <alignment vertical="center"/>
      <protection hidden="1"/>
    </xf>
    <xf numFmtId="177" fontId="14" fillId="0" borderId="0" xfId="0" applyNumberFormat="1" applyFont="1" applyBorder="1" applyAlignment="1" applyProtection="1">
      <alignment vertical="center"/>
      <protection hidden="1"/>
    </xf>
    <xf numFmtId="0" fontId="15"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4" xfId="0" applyBorder="1" applyProtection="1">
      <alignment vertical="center"/>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5" xfId="0" applyBorder="1" applyAlignment="1" applyProtection="1">
      <alignment horizontal="center" vertical="center"/>
    </xf>
    <xf numFmtId="0" fontId="0" fillId="0" borderId="24"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16" fillId="0" borderId="0" xfId="0" applyFont="1" applyProtection="1">
      <alignment vertical="center"/>
      <protection hidden="1"/>
    </xf>
    <xf numFmtId="0" fontId="12"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2" fillId="0" borderId="0" xfId="0" applyFont="1" applyBorder="1" applyProtection="1">
      <alignment vertical="center"/>
      <protection hidden="1"/>
    </xf>
    <xf numFmtId="0" fontId="16"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79" fontId="12" fillId="0" borderId="0" xfId="0" applyNumberFormat="1" applyFont="1" applyFill="1" applyBorder="1" applyAlignment="1" applyProtection="1">
      <alignment vertical="center"/>
      <protection hidden="1"/>
    </xf>
    <xf numFmtId="0" fontId="0" fillId="0" borderId="25" xfId="0" applyBorder="1" applyAlignment="1" applyProtection="1">
      <alignment vertical="center"/>
      <protection hidden="1"/>
    </xf>
    <xf numFmtId="0" fontId="12" fillId="0" borderId="1" xfId="0" applyFont="1" applyBorder="1" applyAlignment="1" applyProtection="1">
      <alignment vertical="center"/>
      <protection hidden="1"/>
    </xf>
    <xf numFmtId="0" fontId="0" fillId="0" borderId="74" xfId="0" applyFill="1" applyBorder="1" applyAlignment="1" applyProtection="1">
      <alignment vertical="center"/>
      <protection hidden="1"/>
    </xf>
    <xf numFmtId="0" fontId="29" fillId="0" borderId="0" xfId="0" applyFont="1" applyBorder="1" applyAlignment="1" applyProtection="1">
      <alignment horizontal="right" vertical="center"/>
      <protection hidden="1"/>
    </xf>
    <xf numFmtId="0" fontId="12" fillId="0" borderId="0" xfId="0" applyFont="1" applyBorder="1" applyAlignment="1" applyProtection="1">
      <alignment horizontal="center" vertical="center" shrinkToFit="1"/>
      <protection hidden="1"/>
    </xf>
    <xf numFmtId="0" fontId="28" fillId="0" borderId="3" xfId="0" applyFont="1" applyBorder="1" applyAlignment="1" applyProtection="1">
      <alignment horizontal="right" vertical="center"/>
      <protection hidden="1"/>
    </xf>
    <xf numFmtId="0" fontId="12" fillId="0" borderId="0" xfId="0" applyFont="1" applyAlignment="1" applyProtection="1">
      <alignment vertical="center" shrinkToFit="1"/>
      <protection hidden="1"/>
    </xf>
    <xf numFmtId="0" fontId="12" fillId="0" borderId="8" xfId="0" applyFont="1" applyFill="1" applyBorder="1" applyAlignment="1" applyProtection="1">
      <alignment horizontal="left" vertical="center"/>
      <protection hidden="1"/>
    </xf>
    <xf numFmtId="0" fontId="12" fillId="0" borderId="1" xfId="0" applyFont="1" applyFill="1" applyBorder="1" applyAlignment="1" applyProtection="1">
      <alignment horizontal="left" vertical="center"/>
      <protection hidden="1"/>
    </xf>
    <xf numFmtId="0" fontId="12" fillId="0" borderId="9" xfId="0" applyFont="1" applyBorder="1" applyAlignment="1" applyProtection="1">
      <alignment horizontal="left" vertical="center"/>
      <protection hidden="1"/>
    </xf>
    <xf numFmtId="49" fontId="12" fillId="0" borderId="0" xfId="0" applyNumberFormat="1" applyFont="1" applyBorder="1" applyAlignment="1" applyProtection="1">
      <alignment horizontal="left" vertical="center"/>
      <protection hidden="1"/>
    </xf>
    <xf numFmtId="180" fontId="12" fillId="0" borderId="0" xfId="0" applyNumberFormat="1" applyFont="1" applyBorder="1" applyAlignment="1" applyProtection="1">
      <alignment horizontal="left" vertical="center"/>
      <protection hidden="1"/>
    </xf>
    <xf numFmtId="0" fontId="12"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2" fillId="0" borderId="0" xfId="0" applyFont="1" applyBorder="1" applyAlignment="1" applyProtection="1">
      <alignment horizontal="right" vertical="center"/>
      <protection hidden="1"/>
    </xf>
    <xf numFmtId="0" fontId="28" fillId="0" borderId="0" xfId="0" applyFont="1" applyBorder="1" applyAlignment="1" applyProtection="1">
      <alignment horizontal="left" vertical="center"/>
      <protection hidden="1"/>
    </xf>
    <xf numFmtId="180" fontId="12"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5" xfId="0" applyFill="1" applyBorder="1" applyAlignment="1" applyProtection="1">
      <alignment horizontal="center" vertical="center" shrinkToFit="1"/>
      <protection hidden="1"/>
    </xf>
    <xf numFmtId="0" fontId="0" fillId="4" borderId="33"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0" fillId="0" borderId="32" xfId="0" applyBorder="1" applyAlignment="1" applyProtection="1">
      <alignment horizontal="center" vertical="center"/>
    </xf>
    <xf numFmtId="183" fontId="0" fillId="9" borderId="7" xfId="0" applyNumberFormat="1" applyFill="1" applyBorder="1" applyProtection="1">
      <alignment vertical="center"/>
    </xf>
    <xf numFmtId="183" fontId="0" fillId="5" borderId="7" xfId="1" applyNumberFormat="1" applyFont="1" applyFill="1" applyBorder="1" applyProtection="1">
      <alignment vertical="center"/>
    </xf>
    <xf numFmtId="183" fontId="0" fillId="9" borderId="0" xfId="0" applyNumberFormat="1" applyFill="1" applyProtection="1">
      <alignment vertical="center"/>
    </xf>
    <xf numFmtId="183" fontId="0" fillId="5" borderId="0" xfId="1" applyNumberFormat="1" applyFont="1" applyFill="1" applyProtection="1">
      <alignment vertical="center"/>
    </xf>
    <xf numFmtId="183" fontId="0" fillId="10" borderId="0" xfId="0" applyNumberFormat="1" applyFill="1" applyProtection="1">
      <alignment vertical="center"/>
    </xf>
    <xf numFmtId="183" fontId="0" fillId="0" borderId="0" xfId="1" applyNumberFormat="1" applyFont="1">
      <alignment vertical="center"/>
    </xf>
    <xf numFmtId="183" fontId="0" fillId="5" borderId="0" xfId="1" applyNumberFormat="1" applyFont="1" applyFill="1">
      <alignment vertical="center"/>
    </xf>
    <xf numFmtId="183" fontId="0" fillId="9" borderId="0" xfId="1" applyNumberFormat="1" applyFont="1" applyFill="1">
      <alignment vertical="center"/>
    </xf>
    <xf numFmtId="183" fontId="0" fillId="10" borderId="0" xfId="1" applyNumberFormat="1" applyFont="1" applyFill="1">
      <alignment vertical="center"/>
    </xf>
    <xf numFmtId="183" fontId="0" fillId="0" borderId="0" xfId="0" applyNumberFormat="1">
      <alignment vertical="center"/>
    </xf>
    <xf numFmtId="183" fontId="0" fillId="0" borderId="7" xfId="1" applyNumberFormat="1" applyFont="1" applyBorder="1" applyProtection="1">
      <alignment vertical="center"/>
      <protection hidden="1"/>
    </xf>
    <xf numFmtId="0" fontId="0" fillId="0" borderId="25" xfId="0" applyBorder="1" applyProtection="1">
      <alignment vertical="center"/>
      <protection hidden="1"/>
    </xf>
    <xf numFmtId="0" fontId="0" fillId="0" borderId="24" xfId="0" applyBorder="1" applyProtection="1">
      <alignment vertical="center"/>
      <protection hidden="1"/>
    </xf>
    <xf numFmtId="0" fontId="0" fillId="0" borderId="0" xfId="0" applyBorder="1" applyAlignment="1" applyProtection="1">
      <alignment horizontal="right" vertical="center"/>
      <protection hidden="1"/>
    </xf>
    <xf numFmtId="183" fontId="0" fillId="0" borderId="0" xfId="0" applyNumberFormat="1" applyBorder="1" applyProtection="1">
      <alignment vertical="center"/>
      <protection hidden="1"/>
    </xf>
    <xf numFmtId="0" fontId="0" fillId="0" borderId="28" xfId="0" applyBorder="1" applyProtection="1">
      <alignment vertical="center"/>
    </xf>
    <xf numFmtId="0" fontId="0" fillId="0" borderId="23" xfId="0" applyBorder="1" applyProtection="1">
      <alignment vertical="center"/>
    </xf>
    <xf numFmtId="0" fontId="0" fillId="0" borderId="25" xfId="0" applyBorder="1" applyProtection="1">
      <alignment vertical="center"/>
    </xf>
    <xf numFmtId="0" fontId="0" fillId="0" borderId="32"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84" fontId="0" fillId="0" borderId="7" xfId="0" applyNumberFormat="1" applyBorder="1" applyProtection="1">
      <alignment vertical="center"/>
    </xf>
    <xf numFmtId="181" fontId="0" fillId="0" borderId="7" xfId="0" applyNumberFormat="1" applyBorder="1" applyProtection="1">
      <alignment vertical="center"/>
    </xf>
    <xf numFmtId="185" fontId="0" fillId="0" borderId="7" xfId="0" applyNumberFormat="1" applyBorder="1" applyProtection="1">
      <alignment vertical="center"/>
    </xf>
    <xf numFmtId="9" fontId="0" fillId="0" borderId="74"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5" xfId="0" applyBorder="1">
      <alignment vertical="center"/>
    </xf>
    <xf numFmtId="0" fontId="0" fillId="0" borderId="33" xfId="0" applyBorder="1">
      <alignment vertical="center"/>
    </xf>
    <xf numFmtId="0" fontId="0" fillId="0" borderId="24" xfId="0" applyBorder="1">
      <alignment vertical="center"/>
    </xf>
    <xf numFmtId="184"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4" fontId="0" fillId="11" borderId="7" xfId="0" applyNumberFormat="1" applyFill="1" applyBorder="1">
      <alignment vertical="center"/>
    </xf>
    <xf numFmtId="2" fontId="0" fillId="11" borderId="7" xfId="0" applyNumberFormat="1" applyFill="1" applyBorder="1">
      <alignment vertical="center"/>
    </xf>
    <xf numFmtId="0" fontId="28" fillId="0" borderId="1" xfId="0" applyFont="1" applyBorder="1" applyAlignment="1" applyProtection="1">
      <alignment horizontal="right" vertical="center"/>
      <protection hidden="1"/>
    </xf>
    <xf numFmtId="0" fontId="0" fillId="0" borderId="0" xfId="0" applyAlignment="1" applyProtection="1">
      <alignment horizontal="right" vertical="center"/>
      <protection hidden="1"/>
    </xf>
    <xf numFmtId="0" fontId="12" fillId="0" borderId="1" xfId="2" applyNumberFormat="1" applyFont="1" applyBorder="1" applyAlignment="1" applyProtection="1">
      <alignment vertical="center"/>
      <protection hidden="1"/>
    </xf>
    <xf numFmtId="0" fontId="12" fillId="7" borderId="0" xfId="0" applyFont="1" applyFill="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Border="1" applyAlignment="1" applyProtection="1">
      <alignment horizontal="center" vertical="center"/>
      <protection hidden="1"/>
    </xf>
    <xf numFmtId="0" fontId="12" fillId="0" borderId="25" xfId="0" applyFont="1" applyBorder="1" applyAlignment="1" applyProtection="1">
      <alignment vertical="center" wrapText="1"/>
      <protection hidden="1"/>
    </xf>
    <xf numFmtId="0" fontId="12" fillId="0" borderId="25" xfId="0" applyFont="1" applyBorder="1" applyAlignment="1" applyProtection="1">
      <alignment horizontal="left" vertical="center"/>
      <protection hidden="1"/>
    </xf>
    <xf numFmtId="0" fontId="12" fillId="0" borderId="5" xfId="0" applyFont="1" applyBorder="1" applyAlignment="1" applyProtection="1">
      <alignment horizontal="center" vertical="center" shrinkToFit="1"/>
      <protection hidden="1"/>
    </xf>
    <xf numFmtId="0" fontId="12" fillId="0" borderId="0" xfId="0" applyFont="1" applyBorder="1" applyAlignment="1" applyProtection="1">
      <alignment horizontal="center" vertical="center" wrapText="1"/>
      <protection hidden="1"/>
    </xf>
    <xf numFmtId="0" fontId="0" fillId="0" borderId="33" xfId="0" applyBorder="1" applyProtection="1">
      <alignment vertical="center"/>
      <protection hidden="1"/>
    </xf>
    <xf numFmtId="0" fontId="0" fillId="0" borderId="33" xfId="0" applyBorder="1" applyAlignment="1" applyProtection="1">
      <alignment vertical="center"/>
      <protection hidden="1"/>
    </xf>
    <xf numFmtId="181" fontId="0" fillId="0" borderId="0" xfId="0" applyNumberFormat="1" applyAlignment="1" applyProtection="1">
      <alignment horizontal="center" vertical="center"/>
      <protection hidden="1"/>
    </xf>
    <xf numFmtId="178" fontId="0" fillId="0" borderId="0" xfId="0" applyNumberFormat="1" applyAlignment="1" applyProtection="1">
      <alignment horizontal="center" vertical="center"/>
      <protection hidden="1"/>
    </xf>
    <xf numFmtId="0" fontId="18" fillId="0" borderId="39" xfId="0" applyFont="1" applyBorder="1" applyAlignment="1" applyProtection="1">
      <alignment vertical="center"/>
      <protection hidden="1"/>
    </xf>
    <xf numFmtId="0" fontId="18" fillId="0" borderId="39" xfId="0" applyFont="1" applyBorder="1" applyAlignment="1" applyProtection="1">
      <alignment vertical="center" wrapText="1"/>
      <protection hidden="1"/>
    </xf>
    <xf numFmtId="0" fontId="18" fillId="0" borderId="39" xfId="0" applyFont="1" applyBorder="1" applyProtection="1">
      <alignment vertical="center"/>
      <protection hidden="1"/>
    </xf>
    <xf numFmtId="0" fontId="18" fillId="0" borderId="39" xfId="0" applyFont="1" applyBorder="1" applyAlignment="1" applyProtection="1">
      <alignment horizontal="center" vertical="center"/>
      <protection hidden="1"/>
    </xf>
    <xf numFmtId="0" fontId="17" fillId="0" borderId="0" xfId="0" applyFont="1" applyProtection="1">
      <alignment vertical="center"/>
      <protection hidden="1"/>
    </xf>
    <xf numFmtId="0" fontId="17" fillId="0" borderId="32" xfId="0" applyFont="1" applyBorder="1" applyAlignment="1" applyProtection="1">
      <alignment vertical="center"/>
      <protection hidden="1"/>
    </xf>
    <xf numFmtId="0" fontId="17" fillId="0" borderId="32" xfId="0" applyFont="1" applyBorder="1" applyAlignment="1" applyProtection="1">
      <alignment vertical="center" wrapText="1"/>
      <protection hidden="1"/>
    </xf>
    <xf numFmtId="0" fontId="17" fillId="0" borderId="40" xfId="0" applyFont="1" applyBorder="1" applyAlignment="1" applyProtection="1">
      <alignment vertical="center"/>
      <protection hidden="1"/>
    </xf>
    <xf numFmtId="0" fontId="17" fillId="0" borderId="32" xfId="0" applyFont="1" applyBorder="1" applyProtection="1">
      <alignment vertical="center"/>
      <protection hidden="1"/>
    </xf>
    <xf numFmtId="0" fontId="17" fillId="0" borderId="32" xfId="0" applyFont="1" applyBorder="1" applyAlignment="1" applyProtection="1">
      <alignment horizontal="center" vertical="center"/>
      <protection hidden="1"/>
    </xf>
    <xf numFmtId="0" fontId="17" fillId="0" borderId="7" xfId="0" applyFont="1" applyBorder="1" applyAlignment="1" applyProtection="1">
      <alignment vertical="center"/>
      <protection hidden="1"/>
    </xf>
    <xf numFmtId="0" fontId="17" fillId="0" borderId="7" xfId="0" applyFont="1" applyBorder="1" applyAlignment="1" applyProtection="1">
      <alignment vertical="center" wrapText="1"/>
      <protection hidden="1"/>
    </xf>
    <xf numFmtId="0" fontId="17" fillId="0" borderId="25" xfId="0" applyFont="1" applyBorder="1" applyAlignment="1" applyProtection="1">
      <alignment vertical="center"/>
      <protection hidden="1"/>
    </xf>
    <xf numFmtId="0" fontId="17" fillId="0" borderId="7" xfId="0" applyFont="1" applyBorder="1" applyProtection="1">
      <alignment vertical="center"/>
      <protection hidden="1"/>
    </xf>
    <xf numFmtId="0" fontId="17" fillId="0" borderId="7" xfId="0" applyFont="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0" fillId="0" borderId="0" xfId="0" applyBorder="1" applyAlignment="1" applyProtection="1">
      <alignment vertical="center" shrinkToFit="1"/>
      <protection hidden="1"/>
    </xf>
    <xf numFmtId="176" fontId="14" fillId="0" borderId="0" xfId="0" applyNumberFormat="1" applyFont="1" applyBorder="1" applyAlignment="1" applyProtection="1">
      <alignment horizontal="center" vertical="center"/>
      <protection hidden="1"/>
    </xf>
    <xf numFmtId="12" fontId="14" fillId="0" borderId="0" xfId="0" applyNumberFormat="1" applyFont="1" applyBorder="1" applyAlignment="1" applyProtection="1">
      <alignment horizontal="center" vertical="center"/>
      <protection hidden="1"/>
    </xf>
    <xf numFmtId="176" fontId="12" fillId="0" borderId="0" xfId="0" applyNumberFormat="1" applyFont="1" applyBorder="1" applyAlignment="1" applyProtection="1">
      <alignment horizontal="left" vertical="center"/>
      <protection hidden="1"/>
    </xf>
    <xf numFmtId="0" fontId="12" fillId="0" borderId="0" xfId="0" applyFont="1" applyBorder="1" applyAlignment="1" applyProtection="1">
      <alignment horizontal="center"/>
      <protection hidden="1"/>
    </xf>
    <xf numFmtId="0" fontId="12" fillId="0" borderId="0" xfId="0" applyFont="1" applyAlignment="1" applyProtection="1">
      <alignment horizontal="left" vertical="center" shrinkToFit="1"/>
      <protection hidden="1"/>
    </xf>
    <xf numFmtId="0" fontId="12" fillId="0" borderId="0" xfId="0" applyFont="1" applyBorder="1" applyAlignment="1" applyProtection="1">
      <alignment vertical="center" wrapText="1"/>
      <protection hidden="1"/>
    </xf>
    <xf numFmtId="0" fontId="12" fillId="0" borderId="0" xfId="0" applyFont="1" applyAlignment="1" applyProtection="1">
      <alignment vertical="center" wrapText="1"/>
      <protection hidden="1"/>
    </xf>
    <xf numFmtId="0" fontId="0" fillId="0" borderId="10" xfId="0" applyBorder="1" applyProtection="1">
      <alignment vertical="center"/>
      <protection hidden="1"/>
    </xf>
    <xf numFmtId="0" fontId="0" fillId="0" borderId="0" xfId="0" applyAlignment="1" applyProtection="1">
      <alignment horizontal="left" vertical="center"/>
      <protection hidden="1"/>
    </xf>
    <xf numFmtId="0" fontId="0" fillId="0" borderId="0" xfId="0" applyBorder="1" applyAlignment="1" applyProtection="1">
      <alignment horizontal="left" vertical="center"/>
      <protection hidden="1"/>
    </xf>
    <xf numFmtId="0" fontId="0" fillId="0" borderId="8" xfId="0" applyBorder="1">
      <alignment vertical="center"/>
    </xf>
    <xf numFmtId="0" fontId="0" fillId="0" borderId="1" xfId="0" applyBorder="1">
      <alignment vertical="center"/>
    </xf>
    <xf numFmtId="0" fontId="0" fillId="0" borderId="5" xfId="0" applyBorder="1">
      <alignment vertical="center"/>
    </xf>
    <xf numFmtId="0" fontId="12" fillId="0" borderId="0" xfId="0" applyFont="1" applyBorder="1" applyAlignment="1" applyProtection="1">
      <alignment horizontal="left" vertical="center"/>
      <protection hidden="1"/>
    </xf>
    <xf numFmtId="0" fontId="0" fillId="0" borderId="0" xfId="0" applyBorder="1" applyAlignment="1">
      <alignment horizontal="center" vertical="center"/>
    </xf>
    <xf numFmtId="0" fontId="0" fillId="0" borderId="0" xfId="0" applyBorder="1" applyAlignment="1">
      <alignment horizontal="left" vertical="center"/>
    </xf>
    <xf numFmtId="0" fontId="20" fillId="0" borderId="0" xfId="6" applyFont="1">
      <alignment vertical="center"/>
    </xf>
    <xf numFmtId="0" fontId="19" fillId="0" borderId="0" xfId="6" applyFont="1" applyAlignment="1">
      <alignment horizontal="right" vertical="center"/>
    </xf>
    <xf numFmtId="0" fontId="20" fillId="0" borderId="0" xfId="6" applyFont="1" applyAlignment="1">
      <alignment horizontal="right" vertical="center"/>
    </xf>
    <xf numFmtId="0" fontId="35" fillId="0" borderId="0" xfId="6" applyFont="1" applyAlignment="1">
      <alignment vertical="center"/>
    </xf>
    <xf numFmtId="0" fontId="20" fillId="0" borderId="0" xfId="6" applyFont="1" applyFill="1" applyBorder="1" applyAlignment="1">
      <alignment horizontal="right" vertical="center"/>
    </xf>
    <xf numFmtId="0" fontId="20" fillId="0" borderId="0" xfId="6" applyFont="1" applyBorder="1">
      <alignment vertical="center"/>
    </xf>
    <xf numFmtId="38" fontId="20" fillId="0" borderId="0" xfId="6" applyNumberFormat="1" applyFont="1" applyBorder="1" applyAlignment="1">
      <alignment horizontal="center" vertical="center"/>
    </xf>
    <xf numFmtId="38" fontId="20" fillId="0" borderId="0" xfId="6" applyNumberFormat="1" applyFont="1" applyAlignment="1">
      <alignment horizontal="center" vertical="center"/>
    </xf>
    <xf numFmtId="0" fontId="38" fillId="0" borderId="0" xfId="8" applyNumberFormat="1" applyFont="1" applyProtection="1">
      <alignment vertical="center"/>
    </xf>
    <xf numFmtId="0" fontId="38" fillId="2" borderId="0" xfId="8" applyNumberFormat="1" applyFont="1" applyFill="1" applyProtection="1">
      <alignment vertical="center"/>
    </xf>
    <xf numFmtId="0" fontId="39" fillId="2" borderId="0" xfId="8" applyNumberFormat="1" applyFont="1" applyFill="1" applyAlignment="1" applyProtection="1">
      <alignment horizontal="left" vertical="center"/>
    </xf>
    <xf numFmtId="0" fontId="38" fillId="2" borderId="0" xfId="8" applyNumberFormat="1" applyFont="1" applyFill="1" applyAlignment="1" applyProtection="1">
      <alignment horizontal="left" vertical="center"/>
    </xf>
    <xf numFmtId="0" fontId="38" fillId="0" borderId="0" xfId="8" applyNumberFormat="1" applyFont="1" applyAlignment="1" applyProtection="1">
      <alignment vertical="center"/>
    </xf>
    <xf numFmtId="0" fontId="36" fillId="0" borderId="0" xfId="8" applyNumberFormat="1" applyFont="1" applyBorder="1" applyAlignment="1" applyProtection="1">
      <alignment vertical="center"/>
    </xf>
    <xf numFmtId="0" fontId="38" fillId="0" borderId="0" xfId="8" applyNumberFormat="1" applyFont="1" applyBorder="1" applyAlignment="1" applyProtection="1">
      <alignment vertical="center"/>
    </xf>
    <xf numFmtId="0" fontId="36" fillId="0" borderId="0" xfId="8" applyNumberFormat="1" applyFont="1" applyBorder="1" applyAlignment="1" applyProtection="1">
      <alignment horizontal="right" vertical="center" wrapText="1"/>
    </xf>
    <xf numFmtId="0" fontId="41" fillId="0" borderId="0" xfId="8" applyNumberFormat="1" applyFont="1" applyFill="1" applyBorder="1" applyAlignment="1" applyProtection="1">
      <alignment horizontal="left" vertical="center"/>
    </xf>
    <xf numFmtId="0" fontId="7" fillId="2" borderId="98" xfId="3" applyNumberFormat="1" applyFont="1" applyFill="1" applyBorder="1" applyAlignment="1" applyProtection="1">
      <alignment horizontal="center" vertical="center" wrapText="1"/>
    </xf>
    <xf numFmtId="0" fontId="38" fillId="0" borderId="98" xfId="8" applyNumberFormat="1" applyFont="1" applyBorder="1" applyAlignment="1" applyProtection="1">
      <alignment horizontal="center" vertical="center" wrapText="1"/>
    </xf>
    <xf numFmtId="0" fontId="43" fillId="2" borderId="102" xfId="3" applyNumberFormat="1" applyFont="1" applyFill="1" applyBorder="1" applyAlignment="1" applyProtection="1">
      <alignment horizontal="center" vertical="center" wrapText="1"/>
    </xf>
    <xf numFmtId="0" fontId="42" fillId="2" borderId="103" xfId="3" applyNumberFormat="1" applyFont="1" applyFill="1" applyBorder="1" applyAlignment="1" applyProtection="1">
      <alignment horizontal="center" vertical="center" wrapText="1"/>
    </xf>
    <xf numFmtId="0" fontId="43" fillId="2" borderId="104" xfId="3" applyNumberFormat="1" applyFont="1" applyFill="1" applyBorder="1" applyAlignment="1" applyProtection="1">
      <alignment horizontal="center" vertical="center" wrapText="1"/>
    </xf>
    <xf numFmtId="0" fontId="44" fillId="0" borderId="102" xfId="8" applyNumberFormat="1" applyFont="1" applyBorder="1" applyAlignment="1" applyProtection="1">
      <alignment horizontal="center" vertical="center"/>
    </xf>
    <xf numFmtId="0" fontId="45" fillId="0" borderId="104" xfId="8" applyNumberFormat="1" applyFont="1" applyBorder="1" applyAlignment="1" applyProtection="1">
      <alignment horizontal="center" vertical="center" wrapText="1"/>
    </xf>
    <xf numFmtId="0" fontId="7" fillId="2" borderId="16" xfId="3" applyNumberFormat="1" applyFont="1" applyFill="1" applyBorder="1" applyAlignment="1" applyProtection="1">
      <alignment horizontal="center" vertical="center"/>
    </xf>
    <xf numFmtId="0" fontId="7" fillId="2" borderId="17" xfId="3" applyNumberFormat="1" applyFont="1" applyFill="1" applyBorder="1" applyAlignment="1" applyProtection="1">
      <alignment horizontal="center" vertical="center"/>
    </xf>
    <xf numFmtId="0" fontId="7" fillId="2" borderId="16" xfId="3" applyNumberFormat="1" applyFont="1" applyFill="1" applyBorder="1" applyAlignment="1" applyProtection="1">
      <alignment horizontal="center" vertical="center" wrapText="1"/>
    </xf>
    <xf numFmtId="0" fontId="7" fillId="2" borderId="17" xfId="3" applyNumberFormat="1" applyFont="1" applyFill="1" applyBorder="1" applyAlignment="1" applyProtection="1">
      <alignment horizontal="center" vertical="center" wrapText="1"/>
    </xf>
    <xf numFmtId="0" fontId="43" fillId="2" borderId="18" xfId="3" applyNumberFormat="1" applyFont="1" applyFill="1" applyBorder="1" applyAlignment="1" applyProtection="1">
      <alignment horizontal="center" vertical="center" wrapText="1"/>
    </xf>
    <xf numFmtId="0" fontId="43" fillId="2" borderId="19" xfId="3" applyNumberFormat="1" applyFont="1" applyFill="1" applyBorder="1" applyAlignment="1" applyProtection="1">
      <alignment horizontal="center" vertical="center" wrapText="1"/>
    </xf>
    <xf numFmtId="0" fontId="43" fillId="2" borderId="16" xfId="3" applyNumberFormat="1" applyFont="1" applyFill="1" applyBorder="1" applyAlignment="1" applyProtection="1">
      <alignment horizontal="center" vertical="center" wrapText="1"/>
    </xf>
    <xf numFmtId="0" fontId="43" fillId="2" borderId="105" xfId="3" applyNumberFormat="1" applyFont="1" applyFill="1" applyBorder="1" applyAlignment="1" applyProtection="1">
      <alignment horizontal="center" vertical="center" wrapText="1"/>
    </xf>
    <xf numFmtId="0" fontId="45" fillId="0" borderId="105" xfId="8" applyNumberFormat="1" applyFont="1" applyBorder="1" applyAlignment="1" applyProtection="1">
      <alignment horizontal="center" vertical="center"/>
    </xf>
    <xf numFmtId="0" fontId="46" fillId="13" borderId="3" xfId="9" applyNumberFormat="1" applyFont="1" applyFill="1" applyBorder="1" applyAlignment="1" applyProtection="1">
      <alignment horizontal="right" vertical="center"/>
    </xf>
    <xf numFmtId="0" fontId="46" fillId="2" borderId="4" xfId="3" applyNumberFormat="1" applyFont="1" applyFill="1" applyBorder="1" applyAlignment="1" applyProtection="1">
      <alignment horizontal="center" vertical="center"/>
    </xf>
    <xf numFmtId="0" fontId="46" fillId="2" borderId="20" xfId="3" applyNumberFormat="1" applyFont="1" applyFill="1" applyBorder="1" applyAlignment="1" applyProtection="1">
      <alignment horizontal="center" vertical="center" wrapText="1"/>
    </xf>
    <xf numFmtId="0" fontId="46" fillId="2" borderId="21" xfId="3" applyNumberFormat="1" applyFont="1" applyFill="1" applyBorder="1" applyAlignment="1" applyProtection="1">
      <alignment horizontal="center" vertical="center" wrapText="1"/>
    </xf>
    <xf numFmtId="0" fontId="46" fillId="2" borderId="22" xfId="3" applyNumberFormat="1" applyFont="1" applyFill="1" applyBorder="1" applyAlignment="1" applyProtection="1">
      <alignment horizontal="center" vertical="center" wrapText="1"/>
    </xf>
    <xf numFmtId="0" fontId="46" fillId="2" borderId="25" xfId="3" applyNumberFormat="1" applyFont="1" applyFill="1" applyBorder="1" applyAlignment="1" applyProtection="1">
      <alignment horizontal="center" vertical="center" wrapText="1"/>
    </xf>
    <xf numFmtId="0" fontId="46" fillId="14" borderId="106" xfId="3" applyNumberFormat="1" applyFont="1" applyFill="1" applyBorder="1" applyAlignment="1" applyProtection="1">
      <alignment horizontal="right" vertical="center" wrapText="1"/>
    </xf>
    <xf numFmtId="0" fontId="48" fillId="0" borderId="49" xfId="8" applyNumberFormat="1" applyFont="1" applyBorder="1" applyAlignment="1" applyProtection="1">
      <alignment vertical="center"/>
    </xf>
    <xf numFmtId="0" fontId="48" fillId="15" borderId="107" xfId="8" applyNumberFormat="1" applyFont="1" applyFill="1" applyBorder="1" applyAlignment="1" applyProtection="1">
      <alignment horizontal="right" vertical="center"/>
    </xf>
    <xf numFmtId="0" fontId="46" fillId="0" borderId="3" xfId="9" applyNumberFormat="1" applyFont="1" applyFill="1" applyBorder="1" applyAlignment="1" applyProtection="1">
      <alignment horizontal="right" vertical="center"/>
      <protection locked="0"/>
    </xf>
    <xf numFmtId="0" fontId="49" fillId="2" borderId="24" xfId="3" applyNumberFormat="1" applyFont="1" applyFill="1" applyBorder="1" applyAlignment="1" applyProtection="1">
      <alignment horizontal="center" vertical="center"/>
    </xf>
    <xf numFmtId="0" fontId="47" fillId="2" borderId="25" xfId="3" applyNumberFormat="1" applyFont="1" applyFill="1" applyBorder="1" applyAlignment="1" applyProtection="1">
      <alignment horizontal="center" vertical="center" wrapText="1"/>
    </xf>
    <xf numFmtId="0" fontId="47" fillId="2" borderId="24" xfId="3" applyNumberFormat="1" applyFont="1" applyFill="1" applyBorder="1" applyAlignment="1" applyProtection="1">
      <alignment horizontal="center" vertical="center" wrapText="1"/>
    </xf>
    <xf numFmtId="0" fontId="46" fillId="2" borderId="7" xfId="3" applyNumberFormat="1" applyFont="1" applyFill="1" applyBorder="1" applyAlignment="1" applyProtection="1">
      <alignment horizontal="center" vertical="center" wrapText="1"/>
    </xf>
    <xf numFmtId="186" fontId="46" fillId="0" borderId="106" xfId="3" applyNumberFormat="1" applyFont="1" applyFill="1" applyBorder="1" applyAlignment="1" applyProtection="1">
      <alignment horizontal="right" vertical="center" wrapText="1"/>
    </xf>
    <xf numFmtId="0" fontId="50" fillId="0" borderId="33" xfId="8" applyNumberFormat="1" applyFont="1" applyBorder="1" applyProtection="1">
      <alignment vertical="center"/>
    </xf>
    <xf numFmtId="182" fontId="48" fillId="15" borderId="108" xfId="8" applyNumberFormat="1" applyFont="1" applyFill="1" applyBorder="1" applyAlignment="1" applyProtection="1">
      <alignment horizontal="right" vertical="center"/>
    </xf>
    <xf numFmtId="0" fontId="49" fillId="2" borderId="9" xfId="3" applyNumberFormat="1" applyFont="1" applyFill="1" applyBorder="1" applyAlignment="1" applyProtection="1">
      <alignment horizontal="center" vertical="center"/>
    </xf>
    <xf numFmtId="0" fontId="46" fillId="2" borderId="9" xfId="3" applyNumberFormat="1" applyFont="1" applyFill="1" applyBorder="1" applyAlignment="1" applyProtection="1">
      <alignment horizontal="center" vertical="center"/>
    </xf>
    <xf numFmtId="0" fontId="46" fillId="2" borderId="24" xfId="3" applyNumberFormat="1" applyFont="1" applyFill="1" applyBorder="1" applyAlignment="1" applyProtection="1">
      <alignment horizontal="center" vertical="center"/>
    </xf>
    <xf numFmtId="0" fontId="47" fillId="2" borderId="25" xfId="3" applyNumberFormat="1" applyFont="1" applyFill="1" applyBorder="1" applyAlignment="1" applyProtection="1">
      <alignment horizontal="center" vertical="center"/>
    </xf>
    <xf numFmtId="0" fontId="47" fillId="2" borderId="24" xfId="3" applyNumberFormat="1" applyFont="1" applyFill="1" applyBorder="1" applyAlignment="1" applyProtection="1">
      <alignment horizontal="center" vertical="center"/>
    </xf>
    <xf numFmtId="0" fontId="38" fillId="2" borderId="110" xfId="8" applyNumberFormat="1" applyFont="1" applyFill="1" applyBorder="1" applyAlignment="1" applyProtection="1">
      <alignment vertical="center" wrapText="1"/>
    </xf>
    <xf numFmtId="0" fontId="46" fillId="2" borderId="114" xfId="3" applyNumberFormat="1" applyFont="1" applyFill="1" applyBorder="1" applyAlignment="1" applyProtection="1">
      <alignment horizontal="center" vertical="center"/>
    </xf>
    <xf numFmtId="0" fontId="47" fillId="2" borderId="115" xfId="3" applyNumberFormat="1" applyFont="1" applyFill="1" applyBorder="1" applyAlignment="1" applyProtection="1">
      <alignment horizontal="center" vertical="center" wrapText="1"/>
    </xf>
    <xf numFmtId="186" fontId="48" fillId="0" borderId="116" xfId="8" applyNumberFormat="1" applyFont="1" applyFill="1" applyBorder="1" applyAlignment="1" applyProtection="1">
      <alignment horizontal="right" vertical="center"/>
    </xf>
    <xf numFmtId="0" fontId="50" fillId="0" borderId="117" xfId="8" applyNumberFormat="1" applyFont="1" applyBorder="1" applyProtection="1">
      <alignment vertical="center"/>
    </xf>
    <xf numFmtId="0" fontId="46" fillId="2" borderId="31" xfId="9" applyNumberFormat="1" applyFont="1" applyFill="1" applyBorder="1" applyAlignment="1" applyProtection="1">
      <alignment horizontal="center" vertical="center"/>
    </xf>
    <xf numFmtId="0" fontId="46" fillId="2" borderId="121" xfId="3" applyNumberFormat="1" applyFont="1" applyFill="1" applyBorder="1" applyAlignment="1" applyProtection="1">
      <alignment horizontal="center" vertical="center"/>
    </xf>
    <xf numFmtId="0" fontId="47" fillId="2" borderId="122" xfId="3" applyNumberFormat="1" applyFont="1" applyFill="1" applyBorder="1" applyAlignment="1" applyProtection="1">
      <alignment horizontal="center" vertical="center"/>
    </xf>
    <xf numFmtId="0" fontId="47" fillId="2" borderId="121" xfId="3" applyNumberFormat="1" applyFont="1" applyFill="1" applyBorder="1" applyAlignment="1" applyProtection="1">
      <alignment horizontal="center" vertical="center"/>
    </xf>
    <xf numFmtId="0" fontId="46" fillId="2" borderId="122" xfId="3" applyNumberFormat="1" applyFont="1" applyFill="1" applyBorder="1" applyAlignment="1" applyProtection="1">
      <alignment horizontal="center" vertical="center"/>
    </xf>
    <xf numFmtId="0" fontId="47" fillId="2" borderId="122" xfId="3" applyNumberFormat="1" applyFont="1" applyFill="1" applyBorder="1" applyAlignment="1" applyProtection="1">
      <alignment horizontal="center" vertical="center" wrapText="1"/>
    </xf>
    <xf numFmtId="186" fontId="48" fillId="0" borderId="123" xfId="8" applyNumberFormat="1" applyFont="1" applyFill="1" applyBorder="1" applyAlignment="1" applyProtection="1">
      <alignment horizontal="right" vertical="center"/>
    </xf>
    <xf numFmtId="0" fontId="50" fillId="0" borderId="1" xfId="8" applyNumberFormat="1" applyFont="1" applyBorder="1" applyProtection="1">
      <alignment vertical="center"/>
    </xf>
    <xf numFmtId="182" fontId="48" fillId="15" borderId="124" xfId="8" applyNumberFormat="1" applyFont="1" applyFill="1" applyBorder="1" applyAlignment="1" applyProtection="1">
      <alignment horizontal="right" vertical="center"/>
    </xf>
    <xf numFmtId="0" fontId="46" fillId="2" borderId="2" xfId="3" applyNumberFormat="1" applyFont="1" applyFill="1" applyBorder="1" applyAlignment="1" applyProtection="1">
      <alignment horizontal="center" vertical="center"/>
    </xf>
    <xf numFmtId="0" fontId="47" fillId="2" borderId="6" xfId="3" applyNumberFormat="1" applyFont="1" applyFill="1" applyBorder="1" applyAlignment="1" applyProtection="1">
      <alignment horizontal="center" vertical="center"/>
    </xf>
    <xf numFmtId="0" fontId="47" fillId="2" borderId="4" xfId="3" applyNumberFormat="1" applyFont="1" applyFill="1" applyBorder="1" applyAlignment="1" applyProtection="1">
      <alignment horizontal="center" vertical="center"/>
    </xf>
    <xf numFmtId="0" fontId="46" fillId="2" borderId="6" xfId="3" applyNumberFormat="1" applyFont="1" applyFill="1" applyBorder="1" applyAlignment="1" applyProtection="1">
      <alignment horizontal="center" vertical="center" wrapText="1"/>
    </xf>
    <xf numFmtId="0" fontId="47" fillId="2" borderId="6" xfId="3" applyNumberFormat="1" applyFont="1" applyFill="1" applyBorder="1" applyAlignment="1" applyProtection="1">
      <alignment horizontal="center" vertical="center" wrapText="1"/>
    </xf>
    <xf numFmtId="0" fontId="50" fillId="0" borderId="31" xfId="8" applyNumberFormat="1" applyFont="1" applyBorder="1" applyProtection="1">
      <alignment vertical="center"/>
    </xf>
    <xf numFmtId="182" fontId="48" fillId="15" borderId="123" xfId="8" applyNumberFormat="1" applyFont="1" applyFill="1" applyBorder="1" applyAlignment="1" applyProtection="1">
      <alignment horizontal="right" vertical="center"/>
    </xf>
    <xf numFmtId="0" fontId="46" fillId="13" borderId="3" xfId="9" applyNumberFormat="1" applyFont="1" applyFill="1" applyBorder="1" applyAlignment="1" applyProtection="1">
      <alignment horizontal="center" vertical="center"/>
    </xf>
    <xf numFmtId="0" fontId="47" fillId="2" borderId="5" xfId="3" applyNumberFormat="1" applyFont="1" applyFill="1" applyBorder="1" applyAlignment="1" applyProtection="1">
      <alignment horizontal="center" vertical="center" wrapText="1"/>
    </xf>
    <xf numFmtId="186" fontId="46" fillId="0" borderId="125" xfId="3" applyNumberFormat="1" applyFont="1" applyFill="1" applyBorder="1" applyAlignment="1" applyProtection="1">
      <alignment horizontal="right" vertical="center" wrapText="1"/>
    </xf>
    <xf numFmtId="0" fontId="46" fillId="0" borderId="3" xfId="9" applyNumberFormat="1" applyFont="1" applyFill="1" applyBorder="1" applyAlignment="1" applyProtection="1">
      <alignment horizontal="center" vertical="center"/>
      <protection locked="0"/>
    </xf>
    <xf numFmtId="0" fontId="54" fillId="2" borderId="24" xfId="3" applyNumberFormat="1" applyFont="1" applyFill="1" applyBorder="1" applyAlignment="1" applyProtection="1">
      <alignment horizontal="center" vertical="center"/>
    </xf>
    <xf numFmtId="0" fontId="47" fillId="2" borderId="126" xfId="3" applyNumberFormat="1" applyFont="1" applyFill="1" applyBorder="1" applyAlignment="1" applyProtection="1">
      <alignment horizontal="center" vertical="center" wrapText="1"/>
    </xf>
    <xf numFmtId="186" fontId="46" fillId="0" borderId="127" xfId="3" applyNumberFormat="1" applyFont="1" applyFill="1" applyBorder="1" applyAlignment="1" applyProtection="1">
      <alignment horizontal="right" vertical="center" wrapText="1"/>
    </xf>
    <xf numFmtId="0" fontId="55" fillId="0" borderId="128" xfId="8" applyNumberFormat="1" applyFont="1" applyFill="1" applyBorder="1" applyProtection="1">
      <alignment vertical="center"/>
    </xf>
    <xf numFmtId="182" fontId="48" fillId="15" borderId="127" xfId="8" applyNumberFormat="1" applyFont="1" applyFill="1" applyBorder="1" applyAlignment="1" applyProtection="1">
      <alignment horizontal="right" vertical="center"/>
    </xf>
    <xf numFmtId="0" fontId="46" fillId="2" borderId="131" xfId="3" applyNumberFormat="1" applyFont="1" applyFill="1" applyBorder="1" applyProtection="1">
      <alignment vertical="center"/>
    </xf>
    <xf numFmtId="0" fontId="46" fillId="2" borderId="115" xfId="3" applyNumberFormat="1" applyFont="1" applyFill="1" applyBorder="1" applyAlignment="1" applyProtection="1">
      <alignment horizontal="center" vertical="center" wrapText="1"/>
    </xf>
    <xf numFmtId="0" fontId="50" fillId="0" borderId="132" xfId="8" applyNumberFormat="1" applyFont="1" applyBorder="1" applyAlignment="1" applyProtection="1">
      <alignment vertical="center" wrapText="1"/>
    </xf>
    <xf numFmtId="182" fontId="48" fillId="15" borderId="125" xfId="8" applyNumberFormat="1" applyFont="1" applyFill="1" applyBorder="1" applyAlignment="1" applyProtection="1">
      <alignment horizontal="right" vertical="center"/>
    </xf>
    <xf numFmtId="0" fontId="46" fillId="2" borderId="93" xfId="3" applyNumberFormat="1" applyFont="1" applyFill="1" applyBorder="1" applyAlignment="1" applyProtection="1">
      <alignment horizontal="center" vertical="center"/>
    </xf>
    <xf numFmtId="0" fontId="48" fillId="0" borderId="138" xfId="8" applyNumberFormat="1" applyFont="1" applyBorder="1" applyAlignment="1" applyProtection="1">
      <alignment vertical="center"/>
    </xf>
    <xf numFmtId="0" fontId="48" fillId="0" borderId="137" xfId="8" applyNumberFormat="1" applyFont="1" applyBorder="1" applyAlignment="1" applyProtection="1">
      <alignment vertical="center"/>
    </xf>
    <xf numFmtId="186" fontId="44" fillId="0" borderId="139" xfId="8" applyNumberFormat="1" applyFont="1" applyFill="1" applyBorder="1" applyAlignment="1" applyProtection="1">
      <alignment horizontal="right" vertical="center"/>
    </xf>
    <xf numFmtId="0" fontId="50" fillId="0" borderId="135" xfId="8" applyNumberFormat="1" applyFont="1" applyBorder="1" applyAlignment="1" applyProtection="1">
      <alignment vertical="center" wrapText="1"/>
    </xf>
    <xf numFmtId="182" fontId="44" fillId="15" borderId="140" xfId="8" applyNumberFormat="1" applyFont="1" applyFill="1" applyBorder="1" applyAlignment="1" applyProtection="1">
      <alignment horizontal="right" vertical="center" shrinkToFit="1"/>
    </xf>
    <xf numFmtId="0" fontId="48" fillId="0" borderId="51" xfId="8" applyNumberFormat="1" applyFont="1" applyFill="1" applyBorder="1" applyAlignment="1" applyProtection="1">
      <alignment horizontal="distributed" vertical="center"/>
    </xf>
    <xf numFmtId="0" fontId="46" fillId="0" borderId="51" xfId="3" applyNumberFormat="1" applyFont="1" applyFill="1" applyBorder="1" applyAlignment="1" applyProtection="1">
      <alignment vertical="center"/>
    </xf>
    <xf numFmtId="0" fontId="48" fillId="0" borderId="51" xfId="8" applyNumberFormat="1" applyFont="1" applyFill="1" applyBorder="1" applyAlignment="1" applyProtection="1">
      <alignment vertical="center"/>
    </xf>
    <xf numFmtId="0" fontId="48" fillId="0" borderId="51" xfId="8" applyNumberFormat="1" applyFont="1" applyFill="1" applyBorder="1" applyAlignment="1" applyProtection="1">
      <alignment horizontal="center" vertical="center"/>
    </xf>
    <xf numFmtId="0" fontId="46" fillId="0" borderId="51" xfId="3" applyNumberFormat="1" applyFont="1" applyFill="1" applyBorder="1" applyAlignment="1" applyProtection="1">
      <alignment horizontal="center" vertical="center"/>
    </xf>
    <xf numFmtId="0" fontId="56" fillId="0" borderId="51" xfId="8" applyNumberFormat="1" applyFont="1" applyFill="1" applyBorder="1" applyAlignment="1" applyProtection="1">
      <alignment horizontal="right" vertical="center"/>
    </xf>
    <xf numFmtId="0" fontId="48" fillId="0" borderId="51" xfId="8" applyNumberFormat="1" applyFont="1" applyFill="1" applyBorder="1" applyAlignment="1" applyProtection="1">
      <alignment vertical="center" wrapText="1"/>
    </xf>
    <xf numFmtId="0" fontId="38" fillId="0" borderId="51" xfId="8" applyNumberFormat="1" applyFont="1" applyFill="1" applyBorder="1" applyAlignment="1" applyProtection="1">
      <alignment vertical="center" wrapText="1"/>
    </xf>
    <xf numFmtId="0" fontId="48" fillId="0" borderId="0" xfId="8" applyNumberFormat="1" applyFont="1" applyFill="1" applyBorder="1" applyAlignment="1" applyProtection="1">
      <alignment horizontal="distributed" vertical="center"/>
    </xf>
    <xf numFmtId="0" fontId="46" fillId="0" borderId="0" xfId="3" applyNumberFormat="1" applyFont="1" applyFill="1" applyBorder="1" applyAlignment="1" applyProtection="1">
      <alignment vertical="center"/>
    </xf>
    <xf numFmtId="0" fontId="48" fillId="0" borderId="0" xfId="8" applyNumberFormat="1" applyFont="1" applyFill="1" applyBorder="1" applyAlignment="1" applyProtection="1">
      <alignment vertical="center"/>
    </xf>
    <xf numFmtId="0" fontId="48" fillId="0" borderId="0" xfId="8" applyNumberFormat="1" applyFont="1" applyFill="1" applyBorder="1" applyAlignment="1" applyProtection="1">
      <alignment horizontal="center" vertical="center"/>
    </xf>
    <xf numFmtId="0" fontId="46" fillId="0" borderId="0" xfId="3" applyNumberFormat="1" applyFont="1" applyFill="1" applyBorder="1" applyAlignment="1" applyProtection="1">
      <alignment horizontal="center" vertical="center"/>
    </xf>
    <xf numFmtId="0" fontId="56" fillId="0" borderId="0" xfId="8" applyNumberFormat="1" applyFont="1" applyFill="1" applyBorder="1" applyAlignment="1" applyProtection="1">
      <alignment horizontal="right" vertical="center"/>
    </xf>
    <xf numFmtId="0" fontId="48" fillId="0" borderId="0" xfId="8" applyNumberFormat="1" applyFont="1" applyFill="1" applyBorder="1" applyAlignment="1" applyProtection="1">
      <alignment vertical="center" wrapText="1"/>
    </xf>
    <xf numFmtId="0" fontId="38" fillId="0" borderId="0" xfId="8" applyNumberFormat="1" applyFont="1" applyFill="1" applyBorder="1" applyAlignment="1" applyProtection="1">
      <alignment vertical="center" wrapText="1"/>
    </xf>
    <xf numFmtId="0" fontId="36" fillId="0" borderId="0" xfId="8" applyNumberFormat="1" applyFont="1" applyProtection="1">
      <alignment vertical="center"/>
    </xf>
    <xf numFmtId="0" fontId="48" fillId="0" borderId="0" xfId="8" applyNumberFormat="1" applyFont="1" applyAlignment="1" applyProtection="1">
      <alignment horizontal="left" vertical="center" wrapText="1"/>
    </xf>
    <xf numFmtId="0" fontId="36" fillId="0" borderId="0" xfId="8" applyNumberFormat="1" applyFont="1" applyAlignment="1" applyProtection="1">
      <alignment horizontal="left" vertical="center"/>
    </xf>
    <xf numFmtId="0" fontId="38" fillId="0" borderId="0" xfId="8" applyNumberFormat="1" applyFont="1" applyAlignment="1" applyProtection="1">
      <alignment horizontal="left" vertical="center"/>
    </xf>
    <xf numFmtId="0" fontId="58" fillId="0" borderId="0" xfId="10" applyNumberFormat="1" applyFont="1" applyBorder="1" applyAlignment="1" applyProtection="1">
      <alignment vertical="center"/>
    </xf>
    <xf numFmtId="0" fontId="59" fillId="0" borderId="0" xfId="10" applyNumberFormat="1" applyFont="1" applyBorder="1" applyAlignment="1" applyProtection="1">
      <alignment vertical="center" wrapText="1"/>
    </xf>
    <xf numFmtId="0" fontId="59" fillId="0" borderId="0" xfId="10" applyNumberFormat="1" applyFont="1" applyBorder="1" applyAlignment="1" applyProtection="1">
      <alignment vertical="center"/>
    </xf>
    <xf numFmtId="0" fontId="60" fillId="0" borderId="101" xfId="10" applyNumberFormat="1" applyFont="1" applyBorder="1" applyAlignment="1" applyProtection="1">
      <alignment horizontal="center" vertical="center"/>
    </xf>
    <xf numFmtId="0" fontId="60" fillId="0" borderId="144" xfId="10" applyNumberFormat="1" applyFont="1" applyBorder="1" applyAlignment="1" applyProtection="1">
      <alignment horizontal="center" vertical="center"/>
    </xf>
    <xf numFmtId="0" fontId="60" fillId="0" borderId="145" xfId="10" applyNumberFormat="1" applyFont="1" applyBorder="1" applyAlignment="1" applyProtection="1">
      <alignment horizontal="center" vertical="center"/>
    </xf>
    <xf numFmtId="0" fontId="60" fillId="0" borderId="141" xfId="10" applyNumberFormat="1" applyFont="1" applyBorder="1" applyAlignment="1" applyProtection="1">
      <alignment vertical="center"/>
    </xf>
    <xf numFmtId="0" fontId="60" fillId="0" borderId="142" xfId="10" applyNumberFormat="1" applyFont="1" applyBorder="1" applyAlignment="1" applyProtection="1">
      <alignment vertical="center"/>
    </xf>
    <xf numFmtId="0" fontId="60" fillId="0" borderId="141" xfId="10" applyNumberFormat="1" applyFont="1" applyBorder="1" applyAlignment="1" applyProtection="1">
      <alignment horizontal="center" vertical="center"/>
    </xf>
    <xf numFmtId="0" fontId="60" fillId="0" borderId="146" xfId="10" applyNumberFormat="1" applyFont="1" applyFill="1" applyBorder="1" applyAlignment="1" applyProtection="1">
      <alignment horizontal="right" vertical="center"/>
    </xf>
    <xf numFmtId="0" fontId="60" fillId="0" borderId="146" xfId="10" applyNumberFormat="1" applyFont="1" applyBorder="1" applyAlignment="1" applyProtection="1">
      <alignment horizontal="left" vertical="center" shrinkToFit="1"/>
    </xf>
    <xf numFmtId="0" fontId="60" fillId="0" borderId="146" xfId="10" applyNumberFormat="1" applyFont="1" applyFill="1" applyBorder="1" applyAlignment="1" applyProtection="1">
      <alignment vertical="center" shrinkToFit="1"/>
    </xf>
    <xf numFmtId="0" fontId="60" fillId="0" borderId="147" xfId="10" applyNumberFormat="1" applyFont="1" applyBorder="1" applyAlignment="1" applyProtection="1">
      <alignment horizontal="left" vertical="center" shrinkToFit="1"/>
    </xf>
    <xf numFmtId="0" fontId="60" fillId="0" borderId="148" xfId="10" applyNumberFormat="1" applyFont="1" applyBorder="1" applyAlignment="1" applyProtection="1">
      <alignment horizontal="center" vertical="center"/>
    </xf>
    <xf numFmtId="0" fontId="60" fillId="0" borderId="150" xfId="10" applyNumberFormat="1" applyFont="1" applyFill="1" applyBorder="1" applyAlignment="1" applyProtection="1">
      <alignment horizontal="right" vertical="center"/>
    </xf>
    <xf numFmtId="0" fontId="60" fillId="0" borderId="150" xfId="10" applyNumberFormat="1" applyFont="1" applyBorder="1" applyAlignment="1" applyProtection="1">
      <alignment horizontal="left" vertical="center" shrinkToFit="1"/>
    </xf>
    <xf numFmtId="0" fontId="60" fillId="0" borderId="150" xfId="10" applyNumberFormat="1" applyFont="1" applyFill="1" applyBorder="1" applyAlignment="1" applyProtection="1">
      <alignment vertical="center" shrinkToFit="1"/>
    </xf>
    <xf numFmtId="0" fontId="60" fillId="0" borderId="151" xfId="10" applyNumberFormat="1" applyFont="1" applyBorder="1" applyAlignment="1" applyProtection="1">
      <alignment horizontal="left" vertical="center" shrinkToFit="1"/>
    </xf>
    <xf numFmtId="0" fontId="60" fillId="0" borderId="152" xfId="10" applyNumberFormat="1" applyFont="1" applyBorder="1" applyAlignment="1" applyProtection="1">
      <alignment vertical="center"/>
    </xf>
    <xf numFmtId="0" fontId="60" fillId="0" borderId="153" xfId="10" applyNumberFormat="1" applyFont="1" applyBorder="1" applyAlignment="1" applyProtection="1">
      <alignment vertical="center"/>
    </xf>
    <xf numFmtId="0" fontId="60" fillId="0" borderId="152" xfId="10" applyNumberFormat="1" applyFont="1" applyBorder="1" applyAlignment="1" applyProtection="1">
      <alignment horizontal="center" vertical="center"/>
    </xf>
    <xf numFmtId="0" fontId="60" fillId="0" borderId="154" xfId="10" applyNumberFormat="1" applyFont="1" applyFill="1" applyBorder="1" applyAlignment="1" applyProtection="1">
      <alignment horizontal="right" vertical="center"/>
    </xf>
    <xf numFmtId="0" fontId="60" fillId="0" borderId="154" xfId="10" applyNumberFormat="1" applyFont="1" applyBorder="1" applyAlignment="1" applyProtection="1">
      <alignment horizontal="left" vertical="center" shrinkToFit="1"/>
    </xf>
    <xf numFmtId="0" fontId="60" fillId="0" borderId="154" xfId="10" applyNumberFormat="1" applyFont="1" applyFill="1" applyBorder="1" applyAlignment="1" applyProtection="1">
      <alignment vertical="center" shrinkToFit="1"/>
    </xf>
    <xf numFmtId="0" fontId="60" fillId="0" borderId="155" xfId="10" applyNumberFormat="1" applyFont="1" applyBorder="1" applyAlignment="1" applyProtection="1">
      <alignment horizontal="left" vertical="center" shrinkToFit="1"/>
    </xf>
    <xf numFmtId="0" fontId="64" fillId="0" borderId="154" xfId="10" applyNumberFormat="1" applyFont="1" applyFill="1" applyBorder="1" applyAlignment="1" applyProtection="1">
      <alignment horizontal="left" vertical="center" shrinkToFit="1"/>
    </xf>
    <xf numFmtId="0" fontId="46" fillId="0" borderId="154" xfId="10" applyNumberFormat="1" applyFont="1" applyFill="1" applyBorder="1" applyAlignment="1" applyProtection="1">
      <alignment horizontal="left" vertical="center" shrinkToFit="1"/>
    </xf>
    <xf numFmtId="0" fontId="64" fillId="0" borderId="155" xfId="10" applyNumberFormat="1" applyFont="1" applyFill="1" applyBorder="1" applyAlignment="1" applyProtection="1">
      <alignment horizontal="left" vertical="center" shrinkToFit="1"/>
    </xf>
    <xf numFmtId="0" fontId="60" fillId="0" borderId="148" xfId="10" applyNumberFormat="1" applyFont="1" applyBorder="1" applyAlignment="1" applyProtection="1">
      <alignment vertical="center"/>
    </xf>
    <xf numFmtId="0" fontId="60" fillId="0" borderId="149" xfId="10" applyNumberFormat="1" applyFont="1" applyBorder="1" applyAlignment="1" applyProtection="1">
      <alignment vertical="center"/>
    </xf>
    <xf numFmtId="0" fontId="60" fillId="0" borderId="144" xfId="10" applyNumberFormat="1" applyFont="1" applyFill="1" applyBorder="1" applyAlignment="1" applyProtection="1">
      <alignment horizontal="right" vertical="center"/>
    </xf>
    <xf numFmtId="0" fontId="60" fillId="0" borderId="144" xfId="10" applyNumberFormat="1" applyFont="1" applyBorder="1" applyAlignment="1" applyProtection="1">
      <alignment horizontal="left" vertical="center" shrinkToFit="1"/>
    </xf>
    <xf numFmtId="0" fontId="60" fillId="0" borderId="144" xfId="10" applyNumberFormat="1" applyFont="1" applyFill="1" applyBorder="1" applyAlignment="1" applyProtection="1">
      <alignment vertical="center" shrinkToFit="1"/>
    </xf>
    <xf numFmtId="0" fontId="60" fillId="0" borderId="145" xfId="10" applyNumberFormat="1" applyFont="1" applyBorder="1" applyAlignment="1" applyProtection="1">
      <alignment horizontal="left" vertical="center" shrinkToFit="1"/>
    </xf>
    <xf numFmtId="0" fontId="48" fillId="0" borderId="0" xfId="8" applyNumberFormat="1" applyFont="1" applyAlignment="1" applyProtection="1">
      <alignment horizontal="center" vertical="center"/>
    </xf>
    <xf numFmtId="0" fontId="66" fillId="0" borderId="0" xfId="8" applyNumberFormat="1" applyFont="1" applyFill="1" applyAlignment="1" applyProtection="1">
      <alignment vertical="top" wrapText="1"/>
    </xf>
    <xf numFmtId="0" fontId="48" fillId="0" borderId="0" xfId="8" applyNumberFormat="1" applyFont="1" applyBorder="1" applyAlignment="1" applyProtection="1">
      <alignment horizontal="center" vertical="center"/>
    </xf>
    <xf numFmtId="0" fontId="7" fillId="2" borderId="95" xfId="3" applyNumberFormat="1" applyFont="1" applyFill="1" applyBorder="1" applyAlignment="1" applyProtection="1">
      <alignment horizontal="center" vertical="center" wrapText="1"/>
    </xf>
    <xf numFmtId="0" fontId="7" fillId="0" borderId="13" xfId="3" applyNumberFormat="1" applyFont="1" applyFill="1" applyBorder="1" applyAlignment="1" applyProtection="1">
      <alignment horizontal="center" vertical="center" wrapText="1"/>
    </xf>
    <xf numFmtId="0" fontId="7" fillId="0" borderId="51" xfId="3" applyNumberFormat="1" applyFont="1" applyFill="1" applyBorder="1" applyAlignment="1" applyProtection="1">
      <alignment horizontal="center" vertical="center" wrapText="1"/>
    </xf>
    <xf numFmtId="0" fontId="38" fillId="0" borderId="51" xfId="8" applyNumberFormat="1" applyFont="1" applyBorder="1" applyAlignment="1" applyProtection="1">
      <alignment horizontal="center" vertical="center" wrapText="1"/>
    </xf>
    <xf numFmtId="0" fontId="0" fillId="0" borderId="0" xfId="0" applyBorder="1" applyAlignment="1" applyProtection="1">
      <alignment horizontal="center" vertical="center"/>
      <protection hidden="1"/>
    </xf>
    <xf numFmtId="38" fontId="0" fillId="0" borderId="0" xfId="2" applyFont="1" applyBorder="1" applyAlignment="1" applyProtection="1">
      <alignment horizontal="center" vertical="center"/>
      <protection hidden="1"/>
    </xf>
    <xf numFmtId="0" fontId="0" fillId="0" borderId="157" xfId="0" applyBorder="1" applyProtection="1">
      <alignment vertical="center"/>
      <protection hidden="1"/>
    </xf>
    <xf numFmtId="0" fontId="0" fillId="0" borderId="158" xfId="0" applyBorder="1" applyProtection="1">
      <alignment vertical="center"/>
      <protection hidden="1"/>
    </xf>
    <xf numFmtId="0" fontId="0" fillId="0" borderId="159" xfId="0" applyBorder="1" applyProtection="1">
      <alignment vertical="center"/>
      <protection hidden="1"/>
    </xf>
    <xf numFmtId="0" fontId="0" fillId="0" borderId="160" xfId="0" applyBorder="1" applyProtection="1">
      <alignment vertical="center"/>
      <protection hidden="1"/>
    </xf>
    <xf numFmtId="0" fontId="0" fillId="0" borderId="161" xfId="0" applyBorder="1" applyProtection="1">
      <alignment vertical="center"/>
      <protection hidden="1"/>
    </xf>
    <xf numFmtId="0" fontId="0" fillId="0" borderId="162" xfId="0" applyBorder="1" applyProtection="1">
      <alignment vertical="center"/>
      <protection hidden="1"/>
    </xf>
    <xf numFmtId="0" fontId="0" fillId="0" borderId="163" xfId="0" applyBorder="1" applyProtection="1">
      <alignment vertical="center"/>
      <protection hidden="1"/>
    </xf>
    <xf numFmtId="0" fontId="0" fillId="0" borderId="164" xfId="0" applyBorder="1" applyProtection="1">
      <alignment vertical="center"/>
      <protection hidden="1"/>
    </xf>
    <xf numFmtId="0" fontId="71" fillId="0" borderId="0" xfId="0" applyFont="1" applyProtection="1">
      <alignment vertical="center"/>
      <protection hidden="1"/>
    </xf>
    <xf numFmtId="0" fontId="71" fillId="0" borderId="0" xfId="0" applyFont="1" applyBorder="1">
      <alignment vertical="center"/>
    </xf>
    <xf numFmtId="181" fontId="71" fillId="0" borderId="0" xfId="0" applyNumberFormat="1" applyFont="1" applyAlignment="1" applyProtection="1">
      <alignment horizontal="center" vertical="center"/>
      <protection hidden="1"/>
    </xf>
    <xf numFmtId="0" fontId="71" fillId="0" borderId="0" xfId="0" applyFont="1" applyAlignment="1" applyProtection="1">
      <alignment horizontal="center" vertical="center"/>
      <protection hidden="1"/>
    </xf>
    <xf numFmtId="178" fontId="71" fillId="0" borderId="0" xfId="0" applyNumberFormat="1" applyFont="1" applyAlignment="1" applyProtection="1">
      <alignment horizontal="center" vertical="center"/>
      <protection hidden="1"/>
    </xf>
    <xf numFmtId="0" fontId="72" fillId="0" borderId="0" xfId="0" applyFont="1" applyBorder="1" applyAlignment="1">
      <alignment horizontal="center" vertical="center"/>
    </xf>
    <xf numFmtId="0" fontId="71" fillId="0" borderId="0" xfId="0" applyFont="1" applyFill="1" applyBorder="1">
      <alignment vertical="center"/>
    </xf>
    <xf numFmtId="0" fontId="0" fillId="0" borderId="0" xfId="0" applyFont="1" applyBorder="1" applyAlignment="1" applyProtection="1">
      <alignment horizontal="left" vertical="center"/>
      <protection hidden="1"/>
    </xf>
    <xf numFmtId="0" fontId="0" fillId="0" borderId="0" xfId="0" applyFill="1" applyBorder="1" applyProtection="1">
      <alignment vertical="center"/>
      <protection hidden="1"/>
    </xf>
    <xf numFmtId="0" fontId="21" fillId="0" borderId="0"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0" fillId="0" borderId="9" xfId="0" applyBorder="1" applyProtection="1">
      <alignment vertical="center"/>
      <protection hidden="1"/>
    </xf>
    <xf numFmtId="0" fontId="0" fillId="0" borderId="5" xfId="0" applyBorder="1" applyAlignment="1" applyProtection="1">
      <alignment vertical="center"/>
      <protection hidden="1"/>
    </xf>
    <xf numFmtId="0" fontId="0" fillId="0" borderId="6" xfId="0" applyBorder="1" applyProtection="1">
      <alignment vertical="center"/>
      <protection hidden="1"/>
    </xf>
    <xf numFmtId="0" fontId="0" fillId="0" borderId="4" xfId="0" applyBorder="1" applyProtection="1">
      <alignment vertical="center"/>
      <protection hidden="1"/>
    </xf>
    <xf numFmtId="0" fontId="12" fillId="0" borderId="0" xfId="0" applyFont="1" applyAlignment="1" applyProtection="1">
      <alignment horizontal="center" vertical="center"/>
      <protection hidden="1"/>
    </xf>
    <xf numFmtId="0" fontId="75" fillId="0" borderId="0" xfId="0" applyFont="1" applyBorder="1" applyAlignment="1">
      <alignment horizontal="center" vertical="center"/>
    </xf>
    <xf numFmtId="0" fontId="75" fillId="0" borderId="0" xfId="0" applyFont="1" applyProtection="1">
      <alignment vertical="center"/>
      <protection hidden="1"/>
    </xf>
    <xf numFmtId="0" fontId="75" fillId="0" borderId="0" xfId="0" applyFont="1" applyBorder="1" applyProtection="1">
      <alignment vertical="center"/>
      <protection hidden="1"/>
    </xf>
    <xf numFmtId="0" fontId="75" fillId="0" borderId="0" xfId="0" applyFont="1" applyBorder="1">
      <alignment vertical="center"/>
    </xf>
    <xf numFmtId="0" fontId="75" fillId="0" borderId="0" xfId="0" applyFont="1" applyBorder="1" applyAlignment="1">
      <alignment horizontal="left" vertical="center"/>
    </xf>
    <xf numFmtId="0" fontId="0" fillId="7" borderId="6" xfId="0" applyFill="1" applyBorder="1" applyProtection="1">
      <alignment vertical="center"/>
      <protection hidden="1"/>
    </xf>
    <xf numFmtId="0" fontId="0" fillId="7" borderId="3" xfId="0" applyFill="1" applyBorder="1" applyProtection="1">
      <alignment vertical="center"/>
      <protection hidden="1"/>
    </xf>
    <xf numFmtId="0" fontId="0" fillId="7" borderId="4" xfId="0" applyFill="1" applyBorder="1" applyProtection="1">
      <alignment vertical="center"/>
      <protection hidden="1"/>
    </xf>
    <xf numFmtId="0" fontId="78" fillId="0" borderId="0" xfId="0" applyFont="1" applyBorder="1">
      <alignment vertical="center"/>
    </xf>
    <xf numFmtId="0" fontId="78" fillId="0" borderId="0" xfId="0" applyFont="1" applyProtection="1">
      <alignment vertical="center"/>
      <protection hidden="1"/>
    </xf>
    <xf numFmtId="0" fontId="20" fillId="0" borderId="25" xfId="0" applyFont="1" applyBorder="1" applyAlignment="1" applyProtection="1">
      <alignment horizontal="left" vertical="center"/>
      <protection locked="0"/>
    </xf>
    <xf numFmtId="0" fontId="20" fillId="0" borderId="3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0" fontId="20" fillId="0" borderId="0" xfId="11" applyFont="1">
      <alignment vertical="center"/>
    </xf>
    <xf numFmtId="0" fontId="19" fillId="0" borderId="0" xfId="11" applyFont="1" applyAlignment="1">
      <alignment horizontal="right" vertical="center"/>
    </xf>
    <xf numFmtId="0" fontId="20" fillId="0" borderId="0" xfId="11" applyFont="1" applyAlignment="1">
      <alignment horizontal="right" vertical="center"/>
    </xf>
    <xf numFmtId="0" fontId="35" fillId="0" borderId="0" xfId="11" applyFont="1" applyAlignment="1">
      <alignment vertical="center"/>
    </xf>
    <xf numFmtId="0" fontId="20" fillId="0" borderId="0" xfId="11" applyFont="1" applyFill="1" applyBorder="1" applyAlignment="1">
      <alignment horizontal="right" vertical="center"/>
    </xf>
    <xf numFmtId="0" fontId="20" fillId="0" borderId="0" xfId="11" applyFont="1" applyBorder="1">
      <alignment vertical="center"/>
    </xf>
    <xf numFmtId="38" fontId="20" fillId="0" borderId="0" xfId="11" applyNumberFormat="1" applyFont="1" applyBorder="1" applyAlignment="1">
      <alignment horizontal="center" vertical="center"/>
    </xf>
    <xf numFmtId="38" fontId="20" fillId="0" borderId="0" xfId="11" applyNumberFormat="1" applyFont="1" applyAlignment="1">
      <alignment horizontal="center" vertical="center"/>
    </xf>
    <xf numFmtId="0" fontId="71" fillId="0" borderId="0" xfId="0" applyFont="1" applyBorder="1" applyAlignment="1">
      <alignment horizontal="left" vertical="center"/>
    </xf>
    <xf numFmtId="0" fontId="73" fillId="0" borderId="0" xfId="0" applyFont="1" applyBorder="1" applyAlignment="1" applyProtection="1">
      <alignment horizontal="center" vertical="center"/>
      <protection locked="0" hidden="1"/>
    </xf>
    <xf numFmtId="0" fontId="71" fillId="0" borderId="0" xfId="0" applyFont="1" applyBorder="1" applyAlignment="1" applyProtection="1">
      <alignment horizontal="left" vertical="center"/>
      <protection locked="0"/>
    </xf>
    <xf numFmtId="0" fontId="78" fillId="0" borderId="0" xfId="0" applyFont="1" applyAlignment="1" applyProtection="1">
      <alignment horizontal="left" vertical="center" wrapText="1"/>
      <protection hidden="1"/>
    </xf>
    <xf numFmtId="0" fontId="71" fillId="0" borderId="0" xfId="0" applyFont="1" applyAlignment="1" applyProtection="1">
      <alignment horizontal="left" vertical="center" wrapText="1"/>
      <protection hidden="1"/>
    </xf>
    <xf numFmtId="0" fontId="72" fillId="0" borderId="0" xfId="0" applyFont="1" applyBorder="1" applyAlignment="1">
      <alignment horizontal="center" vertical="center"/>
    </xf>
    <xf numFmtId="0" fontId="71" fillId="0" borderId="0" xfId="0" applyFont="1" applyBorder="1" applyAlignment="1">
      <alignment horizontal="left" vertical="center" wrapText="1"/>
    </xf>
    <xf numFmtId="38" fontId="73" fillId="0" borderId="0" xfId="2" applyFont="1" applyBorder="1" applyAlignment="1">
      <alignment horizontal="right" vertical="center"/>
    </xf>
    <xf numFmtId="0" fontId="71" fillId="0" borderId="0" xfId="0" applyFont="1" applyBorder="1" applyAlignment="1" applyProtection="1">
      <alignment horizontal="right" vertical="center"/>
      <protection locked="0"/>
    </xf>
    <xf numFmtId="0" fontId="0" fillId="0" borderId="8"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2" fillId="0" borderId="7" xfId="0" applyFont="1" applyBorder="1" applyAlignment="1" applyProtection="1">
      <alignment horizontal="center" vertical="center" shrinkToFit="1"/>
      <protection hidden="1"/>
    </xf>
    <xf numFmtId="0" fontId="12" fillId="0" borderId="33" xfId="0" applyFont="1" applyBorder="1" applyAlignment="1" applyProtection="1">
      <alignment horizontal="left" vertical="center" shrinkToFit="1"/>
      <protection locked="0"/>
    </xf>
    <xf numFmtId="0" fontId="12" fillId="0" borderId="24" xfId="0" applyFont="1" applyBorder="1" applyAlignment="1" applyProtection="1">
      <alignment horizontal="left" vertical="center" shrinkToFit="1"/>
      <protection locked="0"/>
    </xf>
    <xf numFmtId="0" fontId="12" fillId="0" borderId="25" xfId="0" applyFont="1" applyBorder="1" applyAlignment="1" applyProtection="1">
      <alignment vertical="center" shrinkToFit="1"/>
      <protection locked="0"/>
    </xf>
    <xf numFmtId="0" fontId="12" fillId="0" borderId="33" xfId="0" applyFont="1" applyBorder="1" applyAlignment="1" applyProtection="1">
      <alignment vertical="center" shrinkToFit="1"/>
      <protection locked="0"/>
    </xf>
    <xf numFmtId="0" fontId="12" fillId="0" borderId="24" xfId="0" applyFont="1" applyBorder="1" applyAlignment="1" applyProtection="1">
      <alignment vertical="center" shrinkToFit="1"/>
      <protection locked="0"/>
    </xf>
    <xf numFmtId="0" fontId="0" fillId="0" borderId="33" xfId="0" applyBorder="1" applyAlignment="1" applyProtection="1">
      <alignment horizontal="center" vertical="center" shrinkToFit="1"/>
      <protection locked="0"/>
    </xf>
    <xf numFmtId="0" fontId="12" fillId="0" borderId="8"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25" xfId="0" applyFont="1" applyBorder="1" applyAlignment="1" applyProtection="1">
      <alignment horizontal="left" vertical="center" shrinkToFit="1"/>
      <protection locked="0"/>
    </xf>
    <xf numFmtId="0" fontId="0" fillId="0" borderId="33" xfId="0" applyBorder="1" applyAlignment="1" applyProtection="1">
      <alignment horizontal="center" vertical="center"/>
      <protection hidden="1"/>
    </xf>
    <xf numFmtId="0" fontId="12" fillId="0" borderId="25"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protection hidden="1"/>
    </xf>
    <xf numFmtId="0" fontId="12" fillId="0" borderId="33" xfId="0" applyFont="1" applyBorder="1" applyAlignment="1" applyProtection="1">
      <alignment horizontal="center" vertical="center"/>
      <protection hidden="1"/>
    </xf>
    <xf numFmtId="0" fontId="12" fillId="0" borderId="24" xfId="0" applyFont="1" applyBorder="1" applyAlignment="1" applyProtection="1">
      <alignment horizontal="center" vertical="center"/>
      <protection hidden="1"/>
    </xf>
    <xf numFmtId="0" fontId="12" fillId="0" borderId="3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left" vertical="center"/>
      <protection locked="0"/>
    </xf>
    <xf numFmtId="0" fontId="12" fillId="0" borderId="33"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9"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7" xfId="0" applyFont="1"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12" fillId="0" borderId="25" xfId="0" applyFont="1" applyBorder="1" applyAlignment="1" applyProtection="1">
      <alignment horizontal="center" vertical="center"/>
      <protection locked="0"/>
    </xf>
    <xf numFmtId="49" fontId="12" fillId="0" borderId="25" xfId="0" applyNumberFormat="1" applyFont="1" applyBorder="1" applyAlignment="1" applyProtection="1">
      <alignment horizontal="left" vertical="center" wrapText="1"/>
      <protection locked="0"/>
    </xf>
    <xf numFmtId="49" fontId="12" fillId="0" borderId="33" xfId="0" applyNumberFormat="1" applyFont="1" applyBorder="1" applyAlignment="1" applyProtection="1">
      <alignment horizontal="left" vertical="center" wrapText="1"/>
      <protection locked="0"/>
    </xf>
    <xf numFmtId="49" fontId="12" fillId="0" borderId="24" xfId="0" applyNumberFormat="1"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6" fillId="0" borderId="25" xfId="0" applyFont="1" applyBorder="1" applyAlignment="1" applyProtection="1">
      <alignment horizontal="center" vertical="center" wrapText="1"/>
      <protection hidden="1"/>
    </xf>
    <xf numFmtId="0" fontId="16" fillId="0" borderId="24" xfId="0" applyFont="1" applyBorder="1" applyAlignment="1" applyProtection="1">
      <alignment horizontal="center" vertical="center" wrapText="1"/>
      <protection hidden="1"/>
    </xf>
    <xf numFmtId="0" fontId="12" fillId="0" borderId="8" xfId="0" applyFont="1" applyBorder="1" applyAlignment="1" applyProtection="1">
      <alignment horizontal="center" vertical="center" textRotation="255" wrapText="1"/>
      <protection hidden="1"/>
    </xf>
    <xf numFmtId="0" fontId="12" fillId="0" borderId="9" xfId="0" applyFont="1" applyBorder="1" applyAlignment="1" applyProtection="1">
      <alignment horizontal="center" vertical="center" textRotation="255" wrapText="1"/>
      <protection hidden="1"/>
    </xf>
    <xf numFmtId="0" fontId="12" fillId="0" borderId="6" xfId="0" applyFont="1" applyBorder="1" applyAlignment="1" applyProtection="1">
      <alignment horizontal="center" vertical="center" textRotation="255" wrapText="1"/>
      <protection hidden="1"/>
    </xf>
    <xf numFmtId="0" fontId="12" fillId="0" borderId="4" xfId="0" applyFont="1" applyBorder="1" applyAlignment="1" applyProtection="1">
      <alignment horizontal="center" vertical="center" textRotation="255" wrapText="1"/>
      <protection hidden="1"/>
    </xf>
    <xf numFmtId="0" fontId="12" fillId="0" borderId="8"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9"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2" fillId="0" borderId="0" xfId="0" applyFont="1" applyBorder="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12" fillId="0" borderId="7" xfId="0" applyFont="1" applyBorder="1" applyAlignment="1" applyProtection="1">
      <alignment horizontal="center" vertical="center" wrapText="1"/>
      <protection hidden="1"/>
    </xf>
    <xf numFmtId="0" fontId="0" fillId="0" borderId="3" xfId="0" applyBorder="1" applyAlignment="1" applyProtection="1">
      <alignment horizontal="left" vertical="center"/>
      <protection hidden="1"/>
    </xf>
    <xf numFmtId="0" fontId="12" fillId="0" borderId="24" xfId="0" applyFont="1" applyBorder="1" applyAlignment="1" applyProtection="1">
      <alignment horizontal="left" vertical="center" wrapText="1"/>
      <protection locked="0"/>
    </xf>
    <xf numFmtId="0" fontId="12" fillId="0" borderId="33" xfId="0" applyFont="1" applyBorder="1" applyAlignment="1" applyProtection="1">
      <alignment horizontal="center" vertical="center" wrapText="1"/>
      <protection hidden="1"/>
    </xf>
    <xf numFmtId="0" fontId="12" fillId="0" borderId="24" xfId="0" applyFont="1" applyBorder="1" applyAlignment="1" applyProtection="1">
      <alignment horizontal="center" vertical="center" wrapText="1"/>
      <protection hidden="1"/>
    </xf>
    <xf numFmtId="176" fontId="16" fillId="0" borderId="25" xfId="0" applyNumberFormat="1" applyFont="1" applyBorder="1" applyAlignment="1" applyProtection="1">
      <alignment horizontal="center" vertical="center" wrapText="1"/>
      <protection locked="0"/>
    </xf>
    <xf numFmtId="176" fontId="16" fillId="0" borderId="33" xfId="0" applyNumberFormat="1" applyFont="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2" fillId="0" borderId="69" xfId="0" applyFont="1" applyBorder="1" applyAlignment="1" applyProtection="1">
      <alignment horizontal="center" vertical="center"/>
      <protection locked="0"/>
    </xf>
    <xf numFmtId="0" fontId="17" fillId="0" borderId="33" xfId="0" applyFont="1" applyBorder="1" applyAlignment="1" applyProtection="1">
      <alignment horizontal="center" vertical="center" wrapText="1"/>
      <protection hidden="1"/>
    </xf>
    <xf numFmtId="0" fontId="12" fillId="0" borderId="8"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0" fillId="0" borderId="0" xfId="0" applyBorder="1" applyAlignment="1" applyProtection="1">
      <alignment horizontal="right" vertical="center"/>
      <protection hidden="1"/>
    </xf>
    <xf numFmtId="0" fontId="0" fillId="0" borderId="53" xfId="0" applyBorder="1" applyAlignment="1" applyProtection="1">
      <alignment horizontal="right" vertical="center"/>
      <protection hidden="1"/>
    </xf>
    <xf numFmtId="188" fontId="0" fillId="0" borderId="60" xfId="0" applyNumberFormat="1" applyBorder="1" applyAlignment="1" applyProtection="1">
      <alignment horizontal="right" vertical="center"/>
      <protection hidden="1"/>
    </xf>
    <xf numFmtId="188" fontId="0" fillId="0" borderId="44" xfId="0" applyNumberFormat="1" applyBorder="1" applyAlignment="1" applyProtection="1">
      <alignment horizontal="right" vertical="center"/>
      <protection hidden="1"/>
    </xf>
    <xf numFmtId="188" fontId="0" fillId="0" borderId="156" xfId="0" applyNumberFormat="1" applyBorder="1" applyAlignment="1" applyProtection="1">
      <alignment horizontal="right" vertical="center"/>
      <protection hidden="1"/>
    </xf>
    <xf numFmtId="187" fontId="0" fillId="0" borderId="60" xfId="0" applyNumberFormat="1" applyBorder="1" applyAlignment="1" applyProtection="1">
      <alignment horizontal="right" vertical="center"/>
      <protection hidden="1"/>
    </xf>
    <xf numFmtId="187" fontId="0" fillId="0" borderId="44" xfId="0" applyNumberFormat="1" applyBorder="1" applyAlignment="1" applyProtection="1">
      <alignment horizontal="right" vertical="center"/>
      <protection hidden="1"/>
    </xf>
    <xf numFmtId="187" fontId="0" fillId="0" borderId="156" xfId="0" applyNumberFormat="1" applyBorder="1" applyAlignment="1" applyProtection="1">
      <alignment horizontal="right" vertical="center"/>
      <protection hidden="1"/>
    </xf>
    <xf numFmtId="188" fontId="0" fillId="7" borderId="60" xfId="2" applyNumberFormat="1" applyFont="1" applyFill="1" applyBorder="1" applyAlignment="1" applyProtection="1">
      <alignment horizontal="right" vertical="center"/>
      <protection locked="0" hidden="1"/>
    </xf>
    <xf numFmtId="188" fontId="0" fillId="7" borderId="44" xfId="2" applyNumberFormat="1" applyFont="1" applyFill="1" applyBorder="1" applyAlignment="1" applyProtection="1">
      <alignment horizontal="right" vertical="center"/>
      <protection locked="0" hidden="1"/>
    </xf>
    <xf numFmtId="188" fontId="0" fillId="7" borderId="156" xfId="2" applyNumberFormat="1" applyFont="1" applyFill="1" applyBorder="1" applyAlignment="1" applyProtection="1">
      <alignment horizontal="right" vertical="center"/>
      <protection locked="0" hidden="1"/>
    </xf>
    <xf numFmtId="0" fontId="20" fillId="0" borderId="6"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176" fontId="12" fillId="0" borderId="32" xfId="0" applyNumberFormat="1" applyFont="1" applyFill="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hidden="1"/>
    </xf>
    <xf numFmtId="176" fontId="12" fillId="0" borderId="0" xfId="0" applyNumberFormat="1" applyFont="1" applyBorder="1" applyAlignment="1" applyProtection="1">
      <alignment horizontal="center" vertical="center"/>
      <protection hidden="1"/>
    </xf>
    <xf numFmtId="176" fontId="12" fillId="0" borderId="2" xfId="0" applyNumberFormat="1" applyFont="1" applyBorder="1" applyAlignment="1" applyProtection="1">
      <alignment horizontal="center" vertical="center"/>
      <protection hidden="1"/>
    </xf>
    <xf numFmtId="176" fontId="12" fillId="0" borderId="35" xfId="0" applyNumberFormat="1" applyFont="1" applyBorder="1" applyAlignment="1" applyProtection="1">
      <alignment horizontal="center" vertical="center"/>
      <protection hidden="1"/>
    </xf>
    <xf numFmtId="176" fontId="12" fillId="0" borderId="10" xfId="0" applyNumberFormat="1" applyFont="1" applyBorder="1" applyAlignment="1" applyProtection="1">
      <alignment horizontal="center" vertical="center"/>
      <protection hidden="1"/>
    </xf>
    <xf numFmtId="176" fontId="12" fillId="0" borderId="55" xfId="0" applyNumberFormat="1" applyFont="1" applyBorder="1" applyAlignment="1" applyProtection="1">
      <alignment horizontal="center" vertical="center"/>
      <protection hidden="1"/>
    </xf>
    <xf numFmtId="176" fontId="12" fillId="0" borderId="51" xfId="0" applyNumberFormat="1" applyFont="1" applyBorder="1" applyAlignment="1" applyProtection="1">
      <alignment horizontal="center" vertical="center"/>
      <protection hidden="1"/>
    </xf>
    <xf numFmtId="176" fontId="12" fillId="0" borderId="12" xfId="0" applyNumberFormat="1" applyFont="1" applyBorder="1" applyAlignment="1" applyProtection="1">
      <alignment horizontal="center" vertical="center"/>
      <protection hidden="1"/>
    </xf>
    <xf numFmtId="176" fontId="12" fillId="0" borderId="53" xfId="0" applyNumberFormat="1" applyFont="1" applyBorder="1" applyAlignment="1" applyProtection="1">
      <alignment horizontal="center" vertical="center"/>
      <protection hidden="1"/>
    </xf>
    <xf numFmtId="176" fontId="12" fillId="0" borderId="19" xfId="0" applyNumberFormat="1" applyFont="1" applyBorder="1" applyAlignment="1" applyProtection="1">
      <alignment horizontal="center" vertical="center"/>
      <protection hidden="1"/>
    </xf>
    <xf numFmtId="176" fontId="12" fillId="0" borderId="18" xfId="0" applyNumberFormat="1" applyFont="1" applyBorder="1" applyAlignment="1" applyProtection="1">
      <alignment horizontal="center" vertical="center"/>
      <protection hidden="1"/>
    </xf>
    <xf numFmtId="0" fontId="20" fillId="0" borderId="25" xfId="0" applyFont="1" applyBorder="1" applyAlignment="1" applyProtection="1">
      <alignment horizontal="left" vertical="center"/>
      <protection locked="0"/>
    </xf>
    <xf numFmtId="0" fontId="20" fillId="0" borderId="33" xfId="0" applyFont="1" applyBorder="1" applyAlignment="1" applyProtection="1">
      <alignment horizontal="left" vertical="center"/>
      <protection locked="0"/>
    </xf>
    <xf numFmtId="0" fontId="20" fillId="0" borderId="24" xfId="0" applyFont="1" applyBorder="1" applyAlignment="1" applyProtection="1">
      <alignment horizontal="left" vertical="center"/>
      <protection locked="0"/>
    </xf>
    <xf numFmtId="176" fontId="12" fillId="0" borderId="7" xfId="0" applyNumberFormat="1" applyFont="1" applyFill="1" applyBorder="1" applyAlignment="1" applyProtection="1">
      <alignment horizontal="right" vertical="center"/>
      <protection hidden="1"/>
    </xf>
    <xf numFmtId="176" fontId="12" fillId="0" borderId="32" xfId="0" applyNumberFormat="1" applyFont="1" applyFill="1" applyBorder="1" applyAlignment="1" applyProtection="1">
      <alignment horizontal="right" vertical="center"/>
      <protection locked="0"/>
    </xf>
    <xf numFmtId="176" fontId="12" fillId="0" borderId="29" xfId="0" applyNumberFormat="1" applyFont="1" applyFill="1" applyBorder="1" applyAlignment="1" applyProtection="1">
      <alignment horizontal="right" vertical="center"/>
      <protection hidden="1"/>
    </xf>
    <xf numFmtId="0" fontId="19" fillId="0" borderId="54" xfId="0" applyFont="1" applyBorder="1" applyAlignment="1" applyProtection="1">
      <alignment horizontal="center" vertical="center"/>
      <protection hidden="1"/>
    </xf>
    <xf numFmtId="0" fontId="19" fillId="0" borderId="51" xfId="0" applyFont="1" applyBorder="1" applyAlignment="1" applyProtection="1">
      <alignment horizontal="center" vertical="center"/>
      <protection hidden="1"/>
    </xf>
    <xf numFmtId="0" fontId="19" fillId="0" borderId="52" xfId="0" applyFont="1" applyBorder="1" applyAlignment="1" applyProtection="1">
      <alignment horizontal="center" vertical="center"/>
      <protection hidden="1"/>
    </xf>
    <xf numFmtId="0" fontId="19" fillId="0" borderId="34" xfId="0" applyFont="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0" fontId="19" fillId="0" borderId="55" xfId="0" applyFont="1" applyBorder="1" applyAlignment="1" applyProtection="1">
      <alignment horizontal="center" vertical="center"/>
      <protection hidden="1"/>
    </xf>
    <xf numFmtId="0" fontId="19" fillId="0" borderId="11" xfId="0" applyFont="1" applyBorder="1" applyAlignment="1" applyProtection="1">
      <alignment horizontal="center" vertical="center" wrapText="1"/>
      <protection hidden="1"/>
    </xf>
    <xf numFmtId="0" fontId="19" fillId="0" borderId="14" xfId="0" applyFont="1" applyBorder="1" applyAlignment="1" applyProtection="1">
      <alignment horizontal="center" vertical="center" wrapText="1"/>
      <protection hidden="1"/>
    </xf>
    <xf numFmtId="0" fontId="19" fillId="0" borderId="15" xfId="0" applyFont="1" applyBorder="1" applyAlignment="1" applyProtection="1">
      <alignment horizontal="center" vertical="center" wrapText="1"/>
      <protection hidden="1"/>
    </xf>
    <xf numFmtId="0" fontId="20" fillId="0" borderId="57" xfId="0" applyFont="1" applyBorder="1" applyAlignment="1" applyProtection="1">
      <alignment horizontal="left" vertical="center"/>
      <protection locked="0"/>
    </xf>
    <xf numFmtId="0" fontId="20" fillId="0" borderId="58" xfId="0" applyFont="1" applyBorder="1" applyAlignment="1" applyProtection="1">
      <alignment horizontal="left" vertical="center"/>
      <protection locked="0"/>
    </xf>
    <xf numFmtId="0" fontId="20" fillId="0" borderId="89" xfId="0" applyFont="1" applyBorder="1" applyAlignment="1" applyProtection="1">
      <alignment horizontal="left" vertical="center"/>
      <protection locked="0"/>
    </xf>
    <xf numFmtId="176" fontId="12" fillId="0" borderId="30" xfId="0" applyNumberFormat="1" applyFont="1" applyFill="1" applyBorder="1" applyAlignment="1" applyProtection="1">
      <alignment horizontal="right" vertical="center"/>
      <protection locked="0"/>
    </xf>
    <xf numFmtId="176" fontId="12" fillId="0" borderId="57" xfId="0" applyNumberFormat="1" applyFont="1" applyFill="1" applyBorder="1" applyAlignment="1" applyProtection="1">
      <alignment horizontal="right" vertical="center"/>
      <protection hidden="1"/>
    </xf>
    <xf numFmtId="176" fontId="12" fillId="0" borderId="58" xfId="0" applyNumberFormat="1" applyFont="1" applyFill="1" applyBorder="1" applyAlignment="1" applyProtection="1">
      <alignment horizontal="right" vertical="center"/>
      <protection hidden="1"/>
    </xf>
    <xf numFmtId="176" fontId="12" fillId="0" borderId="92" xfId="0" applyNumberFormat="1" applyFont="1" applyFill="1" applyBorder="1" applyAlignment="1" applyProtection="1">
      <alignment horizontal="right" vertical="center"/>
      <protection hidden="1"/>
    </xf>
    <xf numFmtId="176" fontId="12" fillId="0" borderId="13" xfId="0" applyNumberFormat="1" applyFont="1" applyFill="1" applyBorder="1" applyAlignment="1" applyProtection="1">
      <alignment horizontal="right" vertical="center"/>
      <protection hidden="1"/>
    </xf>
    <xf numFmtId="176" fontId="12" fillId="0" borderId="50" xfId="0" applyNumberFormat="1" applyFont="1" applyFill="1" applyBorder="1" applyAlignment="1" applyProtection="1">
      <alignment horizontal="right" vertical="center"/>
      <protection hidden="1"/>
    </xf>
    <xf numFmtId="176" fontId="12" fillId="0" borderId="25" xfId="0" applyNumberFormat="1" applyFont="1" applyFill="1" applyBorder="1" applyAlignment="1" applyProtection="1">
      <alignment horizontal="center" vertical="center"/>
      <protection locked="0"/>
    </xf>
    <xf numFmtId="176" fontId="12" fillId="0" borderId="24" xfId="0" applyNumberFormat="1" applyFont="1" applyFill="1" applyBorder="1" applyAlignment="1" applyProtection="1">
      <alignment horizontal="center" vertical="center"/>
      <protection locked="0"/>
    </xf>
    <xf numFmtId="176" fontId="12" fillId="0" borderId="30" xfId="0" applyNumberFormat="1" applyFont="1" applyFill="1" applyBorder="1" applyAlignment="1" applyProtection="1">
      <alignment horizontal="center" vertical="center"/>
      <protection locked="0"/>
    </xf>
    <xf numFmtId="176" fontId="12" fillId="0" borderId="20" xfId="0" applyNumberFormat="1" applyFont="1" applyFill="1" applyBorder="1" applyAlignment="1" applyProtection="1">
      <alignment horizontal="right" vertical="center"/>
      <protection hidden="1"/>
    </xf>
    <xf numFmtId="176" fontId="12" fillId="0" borderId="49" xfId="0" applyNumberFormat="1" applyFont="1" applyFill="1" applyBorder="1" applyAlignment="1" applyProtection="1">
      <alignment horizontal="right" vertical="center"/>
      <protection hidden="1"/>
    </xf>
    <xf numFmtId="176" fontId="12" fillId="0" borderId="21" xfId="0" applyNumberFormat="1" applyFont="1" applyFill="1" applyBorder="1" applyAlignment="1" applyProtection="1">
      <alignment horizontal="right" vertical="center"/>
      <protection hidden="1"/>
    </xf>
    <xf numFmtId="176" fontId="12" fillId="0" borderId="23" xfId="0" applyNumberFormat="1" applyFont="1" applyFill="1" applyBorder="1" applyAlignment="1" applyProtection="1">
      <alignment horizontal="right" vertical="center"/>
      <protection hidden="1"/>
    </xf>
    <xf numFmtId="176" fontId="12" fillId="0" borderId="57" xfId="0" applyNumberFormat="1" applyFont="1" applyFill="1" applyBorder="1" applyAlignment="1" applyProtection="1">
      <alignment horizontal="center" vertical="center"/>
      <protection locked="0"/>
    </xf>
    <xf numFmtId="176" fontId="12" fillId="0" borderId="89" xfId="0" applyNumberFormat="1" applyFont="1" applyFill="1" applyBorder="1" applyAlignment="1" applyProtection="1">
      <alignment horizontal="center" vertical="center"/>
      <protection locked="0"/>
    </xf>
    <xf numFmtId="176" fontId="12" fillId="0" borderId="30" xfId="0" applyNumberFormat="1" applyFont="1" applyFill="1" applyBorder="1" applyAlignment="1" applyProtection="1">
      <alignment horizontal="right" vertical="center"/>
      <protection hidden="1"/>
    </xf>
    <xf numFmtId="176" fontId="12" fillId="0" borderId="41" xfId="0" applyNumberFormat="1" applyFont="1" applyFill="1" applyBorder="1" applyAlignment="1" applyProtection="1">
      <alignment horizontal="right" vertical="center"/>
      <protection hidden="1"/>
    </xf>
    <xf numFmtId="176" fontId="12" fillId="0" borderId="42" xfId="0" applyNumberFormat="1" applyFont="1" applyFill="1" applyBorder="1" applyAlignment="1" applyProtection="1">
      <alignment horizontal="right" vertical="center"/>
      <protection hidden="1"/>
    </xf>
    <xf numFmtId="176" fontId="12" fillId="3" borderId="43" xfId="0" applyNumberFormat="1" applyFont="1" applyFill="1" applyBorder="1" applyAlignment="1" applyProtection="1">
      <alignment horizontal="center" vertical="center"/>
      <protection hidden="1"/>
    </xf>
    <xf numFmtId="176" fontId="12" fillId="3" borderId="44" xfId="0" applyNumberFormat="1" applyFont="1" applyFill="1" applyBorder="1" applyAlignment="1" applyProtection="1">
      <alignment horizontal="center" vertical="center"/>
      <protection hidden="1"/>
    </xf>
    <xf numFmtId="176" fontId="12" fillId="3" borderId="45" xfId="0" applyNumberFormat="1" applyFont="1" applyFill="1" applyBorder="1" applyAlignment="1" applyProtection="1">
      <alignment horizontal="center" vertical="center"/>
      <protection hidden="1"/>
    </xf>
    <xf numFmtId="0" fontId="12" fillId="0" borderId="0" xfId="0" applyFont="1" applyAlignment="1" applyProtection="1">
      <alignment horizontal="left" vertical="center" shrinkToFit="1"/>
      <protection hidden="1"/>
    </xf>
    <xf numFmtId="0" fontId="20" fillId="12" borderId="35" xfId="0" applyFont="1" applyFill="1" applyBorder="1" applyAlignment="1" applyProtection="1">
      <alignment horizontal="center" vertical="center"/>
      <protection hidden="1"/>
    </xf>
    <xf numFmtId="0" fontId="20" fillId="12" borderId="10" xfId="0" applyFont="1" applyFill="1" applyBorder="1" applyAlignment="1" applyProtection="1">
      <alignment horizontal="center" vertical="center"/>
      <protection hidden="1"/>
    </xf>
    <xf numFmtId="176" fontId="12" fillId="0" borderId="91" xfId="0" applyNumberFormat="1" applyFont="1" applyFill="1" applyBorder="1" applyAlignment="1" applyProtection="1">
      <alignment horizontal="right" vertical="center"/>
      <protection hidden="1"/>
    </xf>
    <xf numFmtId="176" fontId="12" fillId="0" borderId="38" xfId="0" applyNumberFormat="1" applyFont="1" applyFill="1" applyBorder="1" applyAlignment="1" applyProtection="1">
      <alignment horizontal="right" vertical="center"/>
      <protection hidden="1"/>
    </xf>
    <xf numFmtId="176" fontId="12" fillId="0" borderId="19" xfId="0" applyNumberFormat="1" applyFont="1" applyFill="1" applyBorder="1" applyAlignment="1" applyProtection="1">
      <alignment horizontal="right" vertical="center"/>
      <protection hidden="1"/>
    </xf>
    <xf numFmtId="176" fontId="12" fillId="0" borderId="48" xfId="0" applyNumberFormat="1" applyFont="1" applyFill="1" applyBorder="1" applyAlignment="1" applyProtection="1">
      <alignment horizontal="right" vertical="center"/>
      <protection hidden="1"/>
    </xf>
    <xf numFmtId="0" fontId="20" fillId="0" borderId="20" xfId="0" applyFont="1" applyBorder="1" applyAlignment="1" applyProtection="1">
      <alignment horizontal="center" vertical="center"/>
      <protection hidden="1"/>
    </xf>
    <xf numFmtId="0" fontId="20" fillId="0" borderId="49" xfId="0" applyFont="1" applyBorder="1" applyAlignment="1" applyProtection="1">
      <alignment horizontal="center" vertical="center"/>
      <protection hidden="1"/>
    </xf>
    <xf numFmtId="176" fontId="12" fillId="12" borderId="46" xfId="0" applyNumberFormat="1" applyFont="1" applyFill="1" applyBorder="1" applyAlignment="1" applyProtection="1">
      <alignment horizontal="right" vertical="center"/>
      <protection hidden="1"/>
    </xf>
    <xf numFmtId="176" fontId="12" fillId="12" borderId="68" xfId="0" applyNumberFormat="1" applyFont="1" applyFill="1" applyBorder="1" applyAlignment="1" applyProtection="1">
      <alignment horizontal="right" vertical="center"/>
      <protection hidden="1"/>
    </xf>
    <xf numFmtId="176" fontId="12" fillId="12" borderId="35" xfId="0" applyNumberFormat="1" applyFont="1" applyFill="1" applyBorder="1" applyAlignment="1" applyProtection="1">
      <alignment horizontal="center" vertical="center"/>
      <protection hidden="1"/>
    </xf>
    <xf numFmtId="176" fontId="12" fillId="12" borderId="10" xfId="0" applyNumberFormat="1" applyFont="1" applyFill="1" applyBorder="1" applyAlignment="1" applyProtection="1">
      <alignment horizontal="center" vertical="center"/>
      <protection hidden="1"/>
    </xf>
    <xf numFmtId="176" fontId="12" fillId="12" borderId="55" xfId="0" applyNumberFormat="1" applyFont="1" applyFill="1" applyBorder="1" applyAlignment="1" applyProtection="1">
      <alignment horizontal="center" vertical="center"/>
      <protection hidden="1"/>
    </xf>
    <xf numFmtId="0" fontId="20" fillId="0" borderId="25" xfId="0" applyFont="1" applyBorder="1" applyAlignment="1" applyProtection="1">
      <alignment horizontal="center" vertical="center"/>
      <protection hidden="1"/>
    </xf>
    <xf numFmtId="0" fontId="20" fillId="0" borderId="33" xfId="0" applyFont="1" applyBorder="1" applyAlignment="1" applyProtection="1">
      <alignment horizontal="center" vertical="center"/>
      <protection hidden="1"/>
    </xf>
    <xf numFmtId="176" fontId="12" fillId="0" borderId="22" xfId="0" applyNumberFormat="1" applyFont="1" applyFill="1" applyBorder="1" applyAlignment="1" applyProtection="1">
      <alignment horizontal="right" vertical="center"/>
      <protection hidden="1"/>
    </xf>
    <xf numFmtId="176" fontId="12" fillId="0" borderId="22" xfId="0" applyNumberFormat="1" applyFont="1" applyFill="1" applyBorder="1" applyAlignment="1" applyProtection="1">
      <alignment horizontal="right" vertical="center"/>
      <protection locked="0"/>
    </xf>
    <xf numFmtId="176" fontId="12" fillId="0" borderId="7" xfId="0" applyNumberFormat="1" applyFont="1" applyFill="1" applyBorder="1" applyAlignment="1" applyProtection="1">
      <alignment horizontal="right" vertical="center"/>
      <protection locked="0"/>
    </xf>
    <xf numFmtId="0" fontId="20" fillId="0" borderId="60" xfId="0" applyFont="1" applyBorder="1" applyAlignment="1" applyProtection="1">
      <alignment horizontal="center" vertical="center"/>
      <protection hidden="1"/>
    </xf>
    <xf numFmtId="0" fontId="20" fillId="0" borderId="44" xfId="0" applyFont="1" applyBorder="1" applyAlignment="1" applyProtection="1">
      <alignment horizontal="center" vertical="center"/>
      <protection hidden="1"/>
    </xf>
    <xf numFmtId="0" fontId="20" fillId="0" borderId="27" xfId="0" applyFont="1" applyBorder="1" applyAlignment="1" applyProtection="1">
      <alignment horizontal="center" vertical="center"/>
      <protection hidden="1"/>
    </xf>
    <xf numFmtId="0" fontId="20" fillId="0" borderId="3" xfId="0" applyFont="1" applyBorder="1" applyAlignment="1" applyProtection="1">
      <alignment horizontal="center" vertical="center"/>
      <protection hidden="1"/>
    </xf>
    <xf numFmtId="0" fontId="20" fillId="0" borderId="26" xfId="0" applyFont="1" applyBorder="1" applyAlignment="1" applyProtection="1">
      <alignment horizontal="center" vertical="center"/>
      <protection hidden="1"/>
    </xf>
    <xf numFmtId="0" fontId="20" fillId="12" borderId="93" xfId="0" applyFont="1" applyFill="1" applyBorder="1" applyAlignment="1" applyProtection="1">
      <alignment horizontal="center" vertical="center"/>
      <protection hidden="1"/>
    </xf>
    <xf numFmtId="0" fontId="20" fillId="12" borderId="59" xfId="0" applyFont="1" applyFill="1" applyBorder="1" applyAlignment="1" applyProtection="1">
      <alignment horizontal="center" vertical="center"/>
      <protection hidden="1"/>
    </xf>
    <xf numFmtId="0" fontId="20" fillId="12" borderId="94" xfId="0" applyFont="1" applyFill="1" applyBorder="1" applyAlignment="1" applyProtection="1">
      <alignment horizontal="center" vertical="center"/>
      <protection hidden="1"/>
    </xf>
    <xf numFmtId="0" fontId="33" fillId="0" borderId="25" xfId="0" applyFont="1" applyBorder="1" applyAlignment="1" applyProtection="1">
      <alignment horizontal="center" vertical="center" wrapText="1" shrinkToFit="1"/>
      <protection hidden="1"/>
    </xf>
    <xf numFmtId="0" fontId="33" fillId="0" borderId="33" xfId="0" applyFont="1" applyBorder="1" applyAlignment="1" applyProtection="1">
      <alignment horizontal="center" vertical="center" shrinkToFit="1"/>
      <protection hidden="1"/>
    </xf>
    <xf numFmtId="0" fontId="19" fillId="0" borderId="54" xfId="0" applyFont="1" applyBorder="1" applyAlignment="1" applyProtection="1">
      <alignment horizontal="center" vertical="center" wrapText="1"/>
      <protection hidden="1"/>
    </xf>
    <xf numFmtId="0" fontId="19" fillId="0" borderId="56" xfId="0" applyFont="1" applyBorder="1" applyAlignment="1" applyProtection="1">
      <alignment horizontal="center" vertical="center" wrapText="1"/>
      <protection hidden="1"/>
    </xf>
    <xf numFmtId="0" fontId="19" fillId="0" borderId="34" xfId="0" applyFont="1" applyBorder="1" applyAlignment="1" applyProtection="1">
      <alignment horizontal="center" vertical="center" wrapText="1"/>
      <protection hidden="1"/>
    </xf>
    <xf numFmtId="176" fontId="12" fillId="3" borderId="20" xfId="0" applyNumberFormat="1" applyFont="1" applyFill="1" applyBorder="1" applyAlignment="1" applyProtection="1">
      <alignment horizontal="center" vertical="center"/>
      <protection hidden="1"/>
    </xf>
    <xf numFmtId="176" fontId="12" fillId="3" borderId="49" xfId="0" applyNumberFormat="1" applyFont="1" applyFill="1" applyBorder="1" applyAlignment="1" applyProtection="1">
      <alignment horizontal="center" vertical="center"/>
      <protection hidden="1"/>
    </xf>
    <xf numFmtId="176" fontId="12" fillId="3" borderId="21" xfId="0" applyNumberFormat="1" applyFont="1" applyFill="1" applyBorder="1" applyAlignment="1" applyProtection="1">
      <alignment horizontal="center" vertical="center"/>
      <protection hidden="1"/>
    </xf>
    <xf numFmtId="176" fontId="12" fillId="0" borderId="33" xfId="0" applyNumberFormat="1" applyFont="1" applyFill="1" applyBorder="1" applyAlignment="1" applyProtection="1">
      <alignment horizontal="center" vertical="center"/>
      <protection locked="0"/>
    </xf>
    <xf numFmtId="176" fontId="12" fillId="3" borderId="18" xfId="0" applyNumberFormat="1" applyFont="1" applyFill="1" applyBorder="1" applyAlignment="1" applyProtection="1">
      <alignment horizontal="center" vertical="center"/>
      <protection hidden="1"/>
    </xf>
    <xf numFmtId="176" fontId="12" fillId="3" borderId="16" xfId="0" applyNumberFormat="1" applyFont="1" applyFill="1" applyBorder="1" applyAlignment="1" applyProtection="1">
      <alignment horizontal="center" vertical="center"/>
      <protection hidden="1"/>
    </xf>
    <xf numFmtId="176" fontId="12" fillId="3" borderId="17" xfId="0" applyNumberFormat="1" applyFont="1" applyFill="1" applyBorder="1" applyAlignment="1" applyProtection="1">
      <alignment horizontal="center" vertical="center"/>
      <protection hidden="1"/>
    </xf>
    <xf numFmtId="176" fontId="12" fillId="3" borderId="23" xfId="0" applyNumberFormat="1" applyFont="1" applyFill="1" applyBorder="1" applyAlignment="1" applyProtection="1">
      <alignment horizontal="center" vertical="center"/>
      <protection hidden="1"/>
    </xf>
    <xf numFmtId="176" fontId="12" fillId="3" borderId="36" xfId="0" applyNumberFormat="1" applyFont="1" applyFill="1" applyBorder="1" applyAlignment="1" applyProtection="1">
      <alignment horizontal="center" vertical="center"/>
      <protection hidden="1"/>
    </xf>
    <xf numFmtId="176" fontId="12" fillId="12" borderId="36" xfId="0" applyNumberFormat="1" applyFont="1" applyFill="1" applyBorder="1" applyAlignment="1" applyProtection="1">
      <alignment horizontal="right" vertical="center"/>
      <protection hidden="1"/>
    </xf>
    <xf numFmtId="176" fontId="12" fillId="12" borderId="90" xfId="0" applyNumberFormat="1" applyFont="1" applyFill="1" applyBorder="1" applyAlignment="1" applyProtection="1">
      <alignment horizontal="right" vertical="center"/>
      <protection hidden="1"/>
    </xf>
    <xf numFmtId="176" fontId="12" fillId="0" borderId="47" xfId="0" applyNumberFormat="1" applyFont="1" applyFill="1" applyBorder="1" applyAlignment="1" applyProtection="1">
      <alignment horizontal="right" vertical="center"/>
      <protection hidden="1"/>
    </xf>
    <xf numFmtId="0" fontId="0" fillId="0" borderId="70"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71" xfId="0" applyBorder="1" applyAlignment="1" applyProtection="1">
      <alignment horizontal="center" vertical="center"/>
      <protection hidden="1"/>
    </xf>
    <xf numFmtId="188" fontId="14" fillId="0" borderId="87" xfId="0" applyNumberFormat="1" applyFont="1" applyBorder="1" applyAlignment="1" applyProtection="1">
      <alignment horizontal="right" vertical="center"/>
      <protection hidden="1"/>
    </xf>
    <xf numFmtId="188" fontId="14" fillId="0" borderId="1" xfId="0" applyNumberFormat="1" applyFont="1" applyBorder="1" applyAlignment="1" applyProtection="1">
      <alignment horizontal="right" vertical="center"/>
      <protection hidden="1"/>
    </xf>
    <xf numFmtId="188" fontId="14" fillId="0" borderId="88" xfId="0" applyNumberFormat="1" applyFont="1" applyBorder="1" applyAlignment="1" applyProtection="1">
      <alignment horizontal="right" vertical="center"/>
      <protection hidden="1"/>
    </xf>
    <xf numFmtId="188" fontId="14" fillId="0" borderId="34" xfId="0" applyNumberFormat="1" applyFont="1" applyBorder="1" applyAlignment="1" applyProtection="1">
      <alignment horizontal="right" vertical="center"/>
      <protection hidden="1"/>
    </xf>
    <xf numFmtId="188" fontId="14" fillId="0" borderId="10" xfId="0" applyNumberFormat="1" applyFont="1" applyBorder="1" applyAlignment="1" applyProtection="1">
      <alignment horizontal="right" vertical="center"/>
      <protection hidden="1"/>
    </xf>
    <xf numFmtId="188" fontId="14" fillId="0" borderId="37" xfId="0" applyNumberFormat="1" applyFont="1" applyBorder="1" applyAlignment="1" applyProtection="1">
      <alignment horizontal="right" vertical="center"/>
      <protection hidden="1"/>
    </xf>
    <xf numFmtId="0" fontId="30" fillId="0" borderId="0" xfId="0" applyFont="1" applyAlignment="1" applyProtection="1">
      <alignment horizontal="left" vertical="center" shrinkToFit="1"/>
      <protection hidden="1"/>
    </xf>
    <xf numFmtId="0" fontId="12" fillId="0" borderId="0" xfId="0" applyFont="1" applyAlignment="1" applyProtection="1">
      <alignment horizontal="center" vertical="center"/>
      <protection hidden="1"/>
    </xf>
    <xf numFmtId="0" fontId="0" fillId="0" borderId="7" xfId="0" applyBorder="1" applyAlignment="1" applyProtection="1">
      <alignment horizontal="center" vertical="center" shrinkToFit="1"/>
      <protection hidden="1"/>
    </xf>
    <xf numFmtId="0" fontId="0" fillId="0" borderId="7" xfId="0" applyBorder="1" applyAlignment="1" applyProtection="1">
      <alignment horizontal="center" vertical="center"/>
      <protection hidden="1"/>
    </xf>
    <xf numFmtId="0" fontId="12" fillId="0" borderId="5" xfId="0" applyFont="1" applyBorder="1" applyAlignment="1" applyProtection="1">
      <alignment horizontal="center" wrapText="1"/>
      <protection hidden="1"/>
    </xf>
    <xf numFmtId="0" fontId="12" fillId="0" borderId="0" xfId="0" applyFont="1" applyBorder="1" applyAlignment="1" applyProtection="1">
      <alignment horizontal="center"/>
      <protection hidden="1"/>
    </xf>
    <xf numFmtId="0" fontId="12" fillId="0" borderId="5" xfId="0" applyFont="1" applyBorder="1" applyAlignment="1" applyProtection="1">
      <alignment horizontal="center"/>
      <protection hidden="1"/>
    </xf>
    <xf numFmtId="188" fontId="14" fillId="0" borderId="7" xfId="0" applyNumberFormat="1" applyFont="1" applyBorder="1" applyAlignment="1" applyProtection="1">
      <alignment horizontal="right" vertical="center"/>
      <protection hidden="1"/>
    </xf>
    <xf numFmtId="0" fontId="0" fillId="0" borderId="0" xfId="0" applyAlignment="1" applyProtection="1">
      <alignment horizontal="center" vertical="center"/>
      <protection hidden="1"/>
    </xf>
    <xf numFmtId="12" fontId="14" fillId="0" borderId="25" xfId="0" applyNumberFormat="1" applyFont="1" applyBorder="1" applyAlignment="1" applyProtection="1">
      <alignment horizontal="center" vertical="center"/>
      <protection hidden="1"/>
    </xf>
    <xf numFmtId="12" fontId="14" fillId="0" borderId="33" xfId="0" applyNumberFormat="1" applyFont="1" applyBorder="1" applyAlignment="1" applyProtection="1">
      <alignment horizontal="center" vertical="center"/>
      <protection hidden="1"/>
    </xf>
    <xf numFmtId="12" fontId="14" fillId="0" borderId="24" xfId="0" applyNumberFormat="1"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188" fontId="70" fillId="0" borderId="7" xfId="0" applyNumberFormat="1" applyFont="1" applyBorder="1" applyAlignment="1" applyProtection="1">
      <alignment horizontal="right" vertical="center"/>
      <protection hidden="1"/>
    </xf>
    <xf numFmtId="188" fontId="70" fillId="0" borderId="25" xfId="0" applyNumberFormat="1" applyFont="1" applyBorder="1" applyAlignment="1" applyProtection="1">
      <alignment horizontal="right" vertical="center"/>
      <protection hidden="1"/>
    </xf>
    <xf numFmtId="2" fontId="0" fillId="0" borderId="25" xfId="0" applyNumberFormat="1" applyBorder="1" applyAlignment="1" applyProtection="1">
      <alignment horizontal="center" vertical="center" shrinkToFit="1"/>
      <protection hidden="1"/>
    </xf>
    <xf numFmtId="2" fontId="0" fillId="0" borderId="33" xfId="0" applyNumberFormat="1"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0" fontId="0" fillId="0" borderId="25" xfId="0" applyBorder="1" applyAlignment="1" applyProtection="1">
      <alignment horizontal="center" vertical="center" shrinkToFit="1"/>
      <protection hidden="1"/>
    </xf>
    <xf numFmtId="0" fontId="0" fillId="0" borderId="33" xfId="0" applyBorder="1" applyAlignment="1" applyProtection="1">
      <alignment horizontal="center" vertical="center" shrinkToFit="1"/>
      <protection hidden="1"/>
    </xf>
    <xf numFmtId="0" fontId="0" fillId="0" borderId="24"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5" xfId="0" applyFill="1" applyBorder="1" applyAlignment="1" applyProtection="1">
      <alignment horizontal="center" vertical="center" shrinkToFit="1"/>
      <protection hidden="1"/>
    </xf>
    <xf numFmtId="0" fontId="0" fillId="4" borderId="33"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0" borderId="64"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33"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67" xfId="0"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6"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177" fontId="14" fillId="0" borderId="61" xfId="0" applyNumberFormat="1" applyFont="1" applyBorder="1" applyAlignment="1" applyProtection="1">
      <alignment horizontal="center" vertical="center"/>
      <protection hidden="1"/>
    </xf>
    <xf numFmtId="0" fontId="14" fillId="0" borderId="62" xfId="0" applyFont="1" applyBorder="1" applyAlignment="1" applyProtection="1">
      <alignment horizontal="center" vertical="center"/>
      <protection hidden="1"/>
    </xf>
    <xf numFmtId="0" fontId="14" fillId="0" borderId="63" xfId="0" applyFont="1" applyBorder="1" applyAlignment="1" applyProtection="1">
      <alignment horizontal="center" vertical="center"/>
      <protection hidden="1"/>
    </xf>
    <xf numFmtId="0" fontId="16"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4" xfId="0"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0" fillId="0" borderId="65" xfId="0" applyBorder="1" applyAlignment="1" applyProtection="1">
      <alignment horizontal="left" vertical="center"/>
      <protection hidden="1"/>
    </xf>
    <xf numFmtId="177" fontId="14" fillId="0" borderId="25" xfId="0" applyNumberFormat="1" applyFont="1" applyBorder="1" applyAlignment="1" applyProtection="1">
      <alignment horizontal="center" vertical="center"/>
      <protection hidden="1"/>
    </xf>
    <xf numFmtId="177" fontId="14" fillId="0" borderId="33"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4" fillId="0" borderId="8" xfId="0" applyNumberFormat="1" applyFont="1" applyBorder="1" applyAlignment="1" applyProtection="1">
      <alignment horizontal="center" vertical="center"/>
      <protection hidden="1"/>
    </xf>
    <xf numFmtId="177" fontId="14" fillId="0" borderId="1" xfId="0" applyNumberFormat="1" applyFont="1" applyBorder="1" applyAlignment="1" applyProtection="1">
      <alignment horizontal="center" vertical="center"/>
      <protection hidden="1"/>
    </xf>
    <xf numFmtId="177" fontId="14" fillId="0" borderId="6" xfId="0" applyNumberFormat="1" applyFont="1" applyBorder="1" applyAlignment="1" applyProtection="1">
      <alignment horizontal="center" vertical="center"/>
      <protection hidden="1"/>
    </xf>
    <xf numFmtId="177" fontId="14" fillId="0" borderId="3" xfId="0" applyNumberFormat="1" applyFont="1" applyBorder="1" applyAlignment="1" applyProtection="1">
      <alignment horizontal="center" vertical="center"/>
      <protection hidden="1"/>
    </xf>
    <xf numFmtId="0" fontId="17" fillId="0" borderId="0"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0" fillId="0" borderId="28"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9" fontId="0" fillId="0" borderId="25" xfId="1" applyFont="1" applyBorder="1" applyAlignment="1" applyProtection="1">
      <alignment horizontal="center" vertical="center"/>
      <protection locked="0"/>
    </xf>
    <xf numFmtId="9" fontId="0" fillId="0" borderId="24" xfId="1" applyFont="1" applyBorder="1" applyAlignment="1" applyProtection="1">
      <alignment horizontal="center" vertical="center"/>
      <protection locked="0"/>
    </xf>
    <xf numFmtId="0" fontId="0" fillId="0" borderId="25" xfId="1" applyNumberFormat="1" applyFont="1" applyBorder="1" applyAlignment="1" applyProtection="1">
      <alignment horizontal="center" vertical="center"/>
      <protection locked="0"/>
    </xf>
    <xf numFmtId="0" fontId="0" fillId="0" borderId="33" xfId="1" applyNumberFormat="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7" fillId="0" borderId="0" xfId="3" applyFont="1" applyFill="1" applyBorder="1" applyAlignment="1" applyProtection="1">
      <alignment horizontal="center" vertical="center" shrinkToFit="1"/>
      <protection hidden="1"/>
    </xf>
    <xf numFmtId="0" fontId="17" fillId="0" borderId="8" xfId="0" applyFont="1" applyBorder="1" applyAlignment="1" applyProtection="1">
      <alignment horizontal="left" vertical="center" wrapText="1"/>
      <protection hidden="1"/>
    </xf>
    <xf numFmtId="0" fontId="17" fillId="0" borderId="1"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38" fontId="0" fillId="0" borderId="25" xfId="2" applyFont="1" applyBorder="1" applyAlignment="1" applyProtection="1">
      <alignment horizontal="right" vertical="center"/>
      <protection hidden="1"/>
    </xf>
    <xf numFmtId="38" fontId="0" fillId="0" borderId="33" xfId="2" applyFont="1" applyBorder="1" applyAlignment="1" applyProtection="1">
      <alignment horizontal="right" vertical="center"/>
      <protection hidden="1"/>
    </xf>
    <xf numFmtId="38" fontId="12" fillId="0" borderId="25" xfId="2" applyFont="1" applyBorder="1" applyAlignment="1" applyProtection="1">
      <alignment horizontal="center" vertical="center"/>
      <protection hidden="1"/>
    </xf>
    <xf numFmtId="38" fontId="12" fillId="0" borderId="33" xfId="2" applyFont="1" applyBorder="1" applyAlignment="1" applyProtection="1">
      <alignment horizontal="center" vertical="center"/>
      <protection hidden="1"/>
    </xf>
    <xf numFmtId="38" fontId="12" fillId="0" borderId="24" xfId="2" applyFont="1" applyBorder="1" applyAlignment="1" applyProtection="1">
      <alignment horizontal="center" vertical="center"/>
      <protection hidden="1"/>
    </xf>
    <xf numFmtId="0" fontId="12" fillId="0" borderId="25" xfId="0" applyFont="1" applyFill="1" applyBorder="1" applyAlignment="1" applyProtection="1">
      <alignment horizontal="left" vertical="center"/>
      <protection locked="0"/>
    </xf>
    <xf numFmtId="0" fontId="12" fillId="0" borderId="33" xfId="0" applyFont="1" applyFill="1" applyBorder="1" applyAlignment="1" applyProtection="1">
      <alignment horizontal="left" vertical="center"/>
      <protection locked="0"/>
    </xf>
    <xf numFmtId="0" fontId="12" fillId="0" borderId="24" xfId="0" applyFont="1" applyFill="1" applyBorder="1" applyAlignment="1" applyProtection="1">
      <alignment horizontal="left" vertical="center"/>
      <protection locked="0"/>
    </xf>
    <xf numFmtId="0" fontId="12" fillId="0" borderId="25" xfId="0" applyFont="1" applyBorder="1" applyAlignment="1" applyProtection="1">
      <alignment horizontal="center" vertical="center" shrinkToFit="1"/>
      <protection locked="0"/>
    </xf>
    <xf numFmtId="0" fontId="12" fillId="0" borderId="33"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72" xfId="0" applyFont="1" applyBorder="1" applyAlignment="1" applyProtection="1">
      <alignment horizontal="center" vertical="center"/>
      <protection hidden="1"/>
    </xf>
    <xf numFmtId="0" fontId="12" fillId="0" borderId="73" xfId="0" applyFont="1" applyBorder="1" applyAlignment="1" applyProtection="1">
      <alignment horizontal="center" vertical="center"/>
      <protection hidden="1"/>
    </xf>
    <xf numFmtId="0" fontId="12" fillId="8" borderId="8" xfId="0" applyFont="1" applyFill="1" applyBorder="1" applyAlignment="1" applyProtection="1">
      <alignment horizontal="center" vertical="center"/>
      <protection hidden="1"/>
    </xf>
    <xf numFmtId="0" fontId="12" fillId="8" borderId="1" xfId="0" applyFont="1" applyFill="1" applyBorder="1" applyAlignment="1" applyProtection="1">
      <alignment horizontal="center" vertical="center"/>
      <protection hidden="1"/>
    </xf>
    <xf numFmtId="0" fontId="12" fillId="8" borderId="9" xfId="0" applyFont="1" applyFill="1" applyBorder="1" applyAlignment="1" applyProtection="1">
      <alignment horizontal="center" vertical="center"/>
      <protection hidden="1"/>
    </xf>
    <xf numFmtId="0" fontId="12" fillId="8" borderId="6" xfId="0" applyFont="1" applyFill="1" applyBorder="1" applyAlignment="1" applyProtection="1">
      <alignment horizontal="center" vertical="center"/>
      <protection hidden="1"/>
    </xf>
    <xf numFmtId="0" fontId="12" fillId="8" borderId="3" xfId="0" applyFont="1" applyFill="1" applyBorder="1" applyAlignment="1" applyProtection="1">
      <alignment horizontal="center" vertical="center"/>
      <protection hidden="1"/>
    </xf>
    <xf numFmtId="0" fontId="12" fillId="8" borderId="4" xfId="0" applyFont="1" applyFill="1" applyBorder="1" applyAlignment="1" applyProtection="1">
      <alignment horizontal="center" vertical="center"/>
      <protection hidden="1"/>
    </xf>
    <xf numFmtId="0" fontId="12" fillId="0" borderId="8" xfId="0" applyFont="1" applyFill="1" applyBorder="1" applyAlignment="1" applyProtection="1">
      <alignment horizontal="center" vertical="center" wrapText="1" shrinkToFit="1"/>
      <protection hidden="1"/>
    </xf>
    <xf numFmtId="0" fontId="12" fillId="0" borderId="9" xfId="0" applyFont="1" applyFill="1" applyBorder="1" applyAlignment="1" applyProtection="1">
      <alignment horizontal="center" vertical="center" wrapText="1" shrinkToFit="1"/>
      <protection hidden="1"/>
    </xf>
    <xf numFmtId="0" fontId="12" fillId="0" borderId="6" xfId="0" applyFont="1" applyFill="1" applyBorder="1" applyAlignment="1" applyProtection="1">
      <alignment horizontal="center" vertical="center" wrapText="1" shrinkToFit="1"/>
      <protection hidden="1"/>
    </xf>
    <xf numFmtId="0" fontId="12" fillId="0" borderId="4" xfId="0" applyFont="1" applyFill="1" applyBorder="1" applyAlignment="1" applyProtection="1">
      <alignment horizontal="center" vertical="center" wrapText="1" shrinkToFit="1"/>
      <protection hidden="1"/>
    </xf>
    <xf numFmtId="0" fontId="12" fillId="0" borderId="8" xfId="0" applyFont="1" applyBorder="1" applyAlignment="1" applyProtection="1">
      <alignment horizontal="center" vertical="center" wrapText="1" shrinkToFit="1"/>
      <protection hidden="1"/>
    </xf>
    <xf numFmtId="0" fontId="12" fillId="0" borderId="1" xfId="0" applyFont="1" applyBorder="1" applyAlignment="1" applyProtection="1">
      <alignment horizontal="center" vertical="center" wrapText="1" shrinkToFit="1"/>
      <protection hidden="1"/>
    </xf>
    <xf numFmtId="0" fontId="12" fillId="0" borderId="9" xfId="0" applyFont="1" applyBorder="1" applyAlignment="1" applyProtection="1">
      <alignment horizontal="center" vertical="center" wrapText="1" shrinkToFit="1"/>
      <protection hidden="1"/>
    </xf>
    <xf numFmtId="0" fontId="12" fillId="0" borderId="6" xfId="0" applyFont="1" applyBorder="1" applyAlignment="1" applyProtection="1">
      <alignment horizontal="center" vertical="center" wrapText="1" shrinkToFit="1"/>
      <protection hidden="1"/>
    </xf>
    <xf numFmtId="0" fontId="12" fillId="0" borderId="3" xfId="0" applyFont="1" applyBorder="1" applyAlignment="1" applyProtection="1">
      <alignment horizontal="center" vertical="center" wrapText="1" shrinkToFit="1"/>
      <protection hidden="1"/>
    </xf>
    <xf numFmtId="0" fontId="12" fillId="0" borderId="4" xfId="0" applyFont="1" applyBorder="1" applyAlignment="1" applyProtection="1">
      <alignment horizontal="center" vertical="center" wrapText="1" shrinkToFit="1"/>
      <protection hidden="1"/>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0" fontId="0" fillId="0" borderId="25"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12" fillId="0" borderId="7" xfId="2" applyNumberFormat="1" applyFont="1" applyBorder="1" applyAlignment="1" applyProtection="1">
      <alignment horizontal="right" vertical="center"/>
      <protection locked="0"/>
    </xf>
    <xf numFmtId="0" fontId="12" fillId="0" borderId="25" xfId="2" applyNumberFormat="1" applyFont="1" applyBorder="1" applyAlignment="1" applyProtection="1">
      <alignment horizontal="right" vertical="center"/>
      <protection locked="0"/>
    </xf>
    <xf numFmtId="0" fontId="12" fillId="0" borderId="24" xfId="2" applyNumberFormat="1" applyFont="1" applyBorder="1" applyAlignment="1" applyProtection="1">
      <alignment horizontal="center" vertical="center" shrinkToFit="1"/>
      <protection hidden="1"/>
    </xf>
    <xf numFmtId="0" fontId="12" fillId="0" borderId="7" xfId="2" applyNumberFormat="1" applyFont="1" applyBorder="1" applyAlignment="1" applyProtection="1">
      <alignment horizontal="center" vertical="center" shrinkToFit="1"/>
      <protection hidden="1"/>
    </xf>
    <xf numFmtId="9" fontId="12" fillId="0" borderId="25" xfId="0" applyNumberFormat="1" applyFont="1" applyBorder="1" applyAlignment="1" applyProtection="1">
      <alignment horizontal="center" vertical="center"/>
      <protection locked="0"/>
    </xf>
    <xf numFmtId="9" fontId="12" fillId="0" borderId="24" xfId="0" applyNumberFormat="1" applyFont="1" applyBorder="1" applyAlignment="1" applyProtection="1">
      <alignment horizontal="center" vertical="center"/>
      <protection locked="0"/>
    </xf>
    <xf numFmtId="38" fontId="12" fillId="0" borderId="7" xfId="2" applyFont="1" applyBorder="1" applyAlignment="1" applyProtection="1">
      <alignment horizontal="right" vertical="center"/>
      <protection hidden="1"/>
    </xf>
    <xf numFmtId="0" fontId="27" fillId="0" borderId="6"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0" fillId="0" borderId="82"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81" xfId="0" applyBorder="1" applyAlignment="1" applyProtection="1">
      <alignment horizontal="center" vertical="center"/>
      <protection locked="0"/>
    </xf>
    <xf numFmtId="0" fontId="7" fillId="2" borderId="0" xfId="3" applyFont="1" applyFill="1" applyBorder="1" applyAlignment="1" applyProtection="1">
      <alignment horizontal="center" vertical="center" shrinkToFit="1"/>
      <protection hidden="1"/>
    </xf>
    <xf numFmtId="0" fontId="12" fillId="0" borderId="75"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wrapText="1"/>
      <protection hidden="1"/>
    </xf>
    <xf numFmtId="0" fontId="12" fillId="0" borderId="78" xfId="0" applyFont="1" applyBorder="1" applyAlignment="1" applyProtection="1">
      <alignment horizontal="center" vertical="center" wrapText="1"/>
      <protection hidden="1"/>
    </xf>
    <xf numFmtId="0" fontId="12" fillId="0" borderId="79" xfId="0" applyFont="1" applyBorder="1" applyAlignment="1" applyProtection="1">
      <alignment horizontal="center" vertical="center" wrapText="1"/>
      <protection hidden="1"/>
    </xf>
    <xf numFmtId="0" fontId="12" fillId="0" borderId="76" xfId="0" applyFont="1" applyBorder="1" applyAlignment="1" applyProtection="1">
      <alignment horizontal="center" vertical="center"/>
      <protection hidden="1"/>
    </xf>
    <xf numFmtId="0" fontId="12" fillId="0" borderId="77" xfId="0" applyFont="1" applyBorder="1" applyAlignment="1" applyProtection="1">
      <alignment horizontal="center" vertical="center"/>
      <protection hidden="1"/>
    </xf>
    <xf numFmtId="0" fontId="12" fillId="0" borderId="79" xfId="0" applyFont="1" applyBorder="1" applyAlignment="1" applyProtection="1">
      <alignment horizontal="center" vertical="center"/>
      <protection hidden="1"/>
    </xf>
    <xf numFmtId="0" fontId="12" fillId="0" borderId="80"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2" fillId="0" borderId="84" xfId="0" applyFont="1" applyBorder="1" applyAlignment="1" applyProtection="1">
      <alignment horizontal="center" vertical="center"/>
      <protection hidden="1"/>
    </xf>
    <xf numFmtId="0" fontId="12" fillId="0" borderId="85" xfId="0" applyFont="1" applyBorder="1" applyAlignment="1" applyProtection="1">
      <alignment horizontal="center" vertical="center"/>
      <protection hidden="1"/>
    </xf>
    <xf numFmtId="0" fontId="21" fillId="5" borderId="8" xfId="0"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5" borderId="9" xfId="0" applyFont="1" applyFill="1" applyBorder="1" applyAlignment="1" applyProtection="1">
      <alignment horizontal="center" vertical="center"/>
      <protection hidden="1"/>
    </xf>
    <xf numFmtId="0" fontId="21" fillId="5" borderId="6" xfId="0" applyFont="1" applyFill="1" applyBorder="1" applyAlignment="1" applyProtection="1">
      <alignment horizontal="center" vertical="center"/>
      <protection hidden="1"/>
    </xf>
    <xf numFmtId="0" fontId="21"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7" fillId="0" borderId="8" xfId="0" applyFont="1" applyBorder="1" applyAlignment="1" applyProtection="1">
      <alignment horizontal="center" vertical="center" textRotation="255" wrapText="1"/>
      <protection hidden="1"/>
    </xf>
    <xf numFmtId="0" fontId="17" fillId="0" borderId="9" xfId="0" applyFont="1" applyBorder="1" applyAlignment="1" applyProtection="1">
      <alignment horizontal="center" vertical="center" textRotation="255" wrapText="1"/>
      <protection hidden="1"/>
    </xf>
    <xf numFmtId="0" fontId="17" fillId="0" borderId="6" xfId="0" applyFont="1" applyBorder="1" applyAlignment="1" applyProtection="1">
      <alignment horizontal="center" vertical="center" textRotation="255" wrapText="1"/>
      <protection hidden="1"/>
    </xf>
    <xf numFmtId="0" fontId="17" fillId="0" borderId="4" xfId="0" applyFont="1" applyBorder="1" applyAlignment="1" applyProtection="1">
      <alignment horizontal="center" vertical="center" textRotation="255" wrapText="1"/>
      <protection hidden="1"/>
    </xf>
    <xf numFmtId="0" fontId="11" fillId="0" borderId="8" xfId="0" applyFont="1" applyBorder="1" applyAlignment="1" applyProtection="1">
      <alignment horizontal="center" vertical="center" shrinkToFit="1"/>
      <protection hidden="1"/>
    </xf>
    <xf numFmtId="0" fontId="11" fillId="0" borderId="1" xfId="0" applyFont="1" applyBorder="1" applyAlignment="1" applyProtection="1">
      <alignment horizontal="center" vertical="center" shrinkToFit="1"/>
      <protection hidden="1"/>
    </xf>
    <xf numFmtId="0" fontId="11" fillId="0" borderId="9" xfId="0" applyFont="1" applyBorder="1" applyAlignment="1" applyProtection="1">
      <alignment horizontal="center" vertical="center" shrinkToFit="1"/>
      <protection hidden="1"/>
    </xf>
    <xf numFmtId="0" fontId="11" fillId="0" borderId="6" xfId="0" applyFont="1" applyBorder="1" applyAlignment="1" applyProtection="1">
      <alignment horizontal="center" vertical="center" shrinkToFit="1"/>
      <protection hidden="1"/>
    </xf>
    <xf numFmtId="0" fontId="11" fillId="0" borderId="3" xfId="0" applyFont="1" applyBorder="1" applyAlignment="1" applyProtection="1">
      <alignment horizontal="center" vertical="center" shrinkToFit="1"/>
      <protection hidden="1"/>
    </xf>
    <xf numFmtId="0" fontId="11" fillId="0" borderId="4" xfId="0" applyFont="1" applyBorder="1" applyAlignment="1" applyProtection="1">
      <alignment horizontal="center" vertical="center" shrinkToFit="1"/>
      <protection hidden="1"/>
    </xf>
    <xf numFmtId="0" fontId="21" fillId="0" borderId="8"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protection hidden="1"/>
    </xf>
    <xf numFmtId="0" fontId="21" fillId="0" borderId="6"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7" xfId="0" applyFont="1" applyFill="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6" fillId="0" borderId="8" xfId="0" applyFont="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16" fillId="0" borderId="3"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0" fillId="0" borderId="72" xfId="0" applyBorder="1" applyAlignment="1" applyProtection="1">
      <alignment horizontal="center" vertical="center"/>
    </xf>
    <xf numFmtId="0" fontId="0" fillId="0" borderId="86" xfId="0" applyBorder="1" applyAlignment="1" applyProtection="1">
      <alignment horizontal="center" vertical="center"/>
    </xf>
    <xf numFmtId="0" fontId="0" fillId="0" borderId="73" xfId="0" applyBorder="1" applyAlignment="1" applyProtection="1">
      <alignment horizontal="center" vertical="center"/>
    </xf>
    <xf numFmtId="0" fontId="0" fillId="0" borderId="7" xfId="0" applyBorder="1" applyAlignment="1" applyProtection="1">
      <alignment horizontal="center" vertical="center"/>
    </xf>
    <xf numFmtId="0" fontId="0" fillId="0" borderId="25" xfId="0" applyBorder="1" applyAlignment="1" applyProtection="1">
      <alignment horizontal="center" vertical="center"/>
    </xf>
    <xf numFmtId="0" fontId="0" fillId="0" borderId="24" xfId="0" applyBorder="1" applyAlignment="1" applyProtection="1">
      <alignment horizontal="center" vertical="center"/>
    </xf>
    <xf numFmtId="0" fontId="0" fillId="0" borderId="33" xfId="0" applyBorder="1" applyAlignment="1" applyProtection="1">
      <alignment horizontal="center"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75" fillId="0" borderId="0" xfId="0" applyFont="1" applyBorder="1" applyAlignment="1">
      <alignment horizontal="left" vertical="center" shrinkToFit="1"/>
    </xf>
    <xf numFmtId="0" fontId="12" fillId="12" borderId="25" xfId="0" applyFont="1" applyFill="1" applyBorder="1" applyAlignment="1">
      <alignment horizontal="center" vertical="center"/>
    </xf>
    <xf numFmtId="0" fontId="12" fillId="12" borderId="33" xfId="0" applyFont="1" applyFill="1" applyBorder="1" applyAlignment="1">
      <alignment horizontal="center" vertical="center"/>
    </xf>
    <xf numFmtId="0" fontId="12" fillId="12" borderId="24" xfId="0" applyFont="1" applyFill="1" applyBorder="1" applyAlignment="1">
      <alignment horizontal="center" vertical="center"/>
    </xf>
    <xf numFmtId="0" fontId="74" fillId="7" borderId="7" xfId="0" applyFont="1" applyFill="1" applyBorder="1" applyAlignment="1" applyProtection="1">
      <alignment horizontal="center" vertical="center"/>
      <protection locked="0"/>
    </xf>
    <xf numFmtId="0" fontId="74" fillId="12" borderId="7" xfId="0" applyFont="1" applyFill="1" applyBorder="1" applyAlignment="1">
      <alignment horizontal="center" vertical="center"/>
    </xf>
    <xf numFmtId="0" fontId="76" fillId="12" borderId="25" xfId="0" applyFont="1" applyFill="1" applyBorder="1" applyAlignment="1">
      <alignment horizontal="center" vertical="center"/>
    </xf>
    <xf numFmtId="0" fontId="76" fillId="12" borderId="33" xfId="0" applyFont="1" applyFill="1" applyBorder="1" applyAlignment="1">
      <alignment horizontal="center" vertical="center"/>
    </xf>
    <xf numFmtId="0" fontId="76" fillId="12" borderId="24" xfId="0" applyFont="1" applyFill="1" applyBorder="1" applyAlignment="1">
      <alignment horizontal="center" vertical="center"/>
    </xf>
    <xf numFmtId="0" fontId="74" fillId="16" borderId="7" xfId="0" applyFont="1" applyFill="1" applyBorder="1" applyAlignment="1">
      <alignment horizontal="center" vertical="center"/>
    </xf>
    <xf numFmtId="0" fontId="12" fillId="7" borderId="7" xfId="0" applyFont="1" applyFill="1" applyBorder="1" applyAlignment="1" applyProtection="1">
      <alignment horizontal="center" vertical="center"/>
      <protection locked="0"/>
    </xf>
    <xf numFmtId="0" fontId="12" fillId="12" borderId="7" xfId="0" applyFont="1" applyFill="1" applyBorder="1" applyAlignment="1">
      <alignment horizontal="center" vertical="center"/>
    </xf>
    <xf numFmtId="38" fontId="74" fillId="16" borderId="7" xfId="2" applyFont="1" applyFill="1" applyBorder="1" applyAlignment="1">
      <alignment horizontal="center" vertical="center"/>
    </xf>
    <xf numFmtId="0" fontId="75" fillId="12" borderId="25" xfId="0" applyFont="1" applyFill="1" applyBorder="1" applyAlignment="1" applyProtection="1">
      <alignment horizontal="center" vertical="center"/>
      <protection hidden="1"/>
    </xf>
    <xf numFmtId="0" fontId="75" fillId="12" borderId="33" xfId="0" applyFont="1" applyFill="1" applyBorder="1" applyAlignment="1" applyProtection="1">
      <alignment horizontal="center" vertical="center"/>
      <protection hidden="1"/>
    </xf>
    <xf numFmtId="0" fontId="75" fillId="12" borderId="24" xfId="0" applyFont="1" applyFill="1" applyBorder="1" applyAlignment="1" applyProtection="1">
      <alignment horizontal="center" vertical="center"/>
      <protection hidden="1"/>
    </xf>
    <xf numFmtId="0" fontId="17" fillId="12" borderId="25" xfId="0" applyFont="1" applyFill="1" applyBorder="1" applyAlignment="1">
      <alignment horizontal="center" vertical="center"/>
    </xf>
    <xf numFmtId="0" fontId="17" fillId="12" borderId="33" xfId="0" applyFont="1" applyFill="1" applyBorder="1" applyAlignment="1">
      <alignment horizontal="center" vertical="center"/>
    </xf>
    <xf numFmtId="0" fontId="17" fillId="12" borderId="24" xfId="0" applyFont="1" applyFill="1" applyBorder="1" applyAlignment="1">
      <alignment horizontal="center" vertical="center"/>
    </xf>
    <xf numFmtId="38" fontId="74" fillId="7" borderId="7" xfId="2" applyFont="1" applyFill="1" applyBorder="1" applyAlignment="1" applyProtection="1">
      <alignment horizontal="center" vertical="center"/>
      <protection locked="0"/>
    </xf>
    <xf numFmtId="0" fontId="76" fillId="12" borderId="7" xfId="0" applyFont="1" applyFill="1" applyBorder="1" applyAlignment="1">
      <alignment horizontal="center" vertical="center"/>
    </xf>
    <xf numFmtId="0" fontId="0" fillId="0" borderId="0" xfId="0" applyFill="1" applyBorder="1" applyAlignment="1" applyProtection="1">
      <alignment horizontal="left" vertical="center" wrapText="1" shrinkToFit="1"/>
      <protection hidden="1"/>
    </xf>
    <xf numFmtId="183" fontId="74" fillId="0" borderId="7" xfId="2" applyNumberFormat="1" applyFont="1" applyBorder="1" applyAlignment="1">
      <alignment horizontal="center" vertical="center"/>
    </xf>
    <xf numFmtId="187" fontId="74" fillId="0" borderId="7" xfId="2" applyNumberFormat="1" applyFont="1" applyBorder="1" applyAlignment="1">
      <alignment horizontal="center" vertical="center"/>
    </xf>
    <xf numFmtId="0" fontId="12" fillId="12" borderId="25" xfId="0" applyFont="1" applyFill="1" applyBorder="1" applyAlignment="1" applyProtection="1">
      <alignment horizontal="center" vertical="center"/>
      <protection hidden="1"/>
    </xf>
    <xf numFmtId="0" fontId="12" fillId="12" borderId="33" xfId="0" applyFont="1" applyFill="1" applyBorder="1" applyAlignment="1" applyProtection="1">
      <alignment horizontal="center" vertical="center"/>
      <protection hidden="1"/>
    </xf>
    <xf numFmtId="0" fontId="12" fillId="12" borderId="24" xfId="0" applyFont="1" applyFill="1" applyBorder="1" applyAlignment="1" applyProtection="1">
      <alignment horizontal="center" vertical="center"/>
      <protection hidden="1"/>
    </xf>
    <xf numFmtId="0" fontId="22" fillId="12" borderId="25" xfId="0" applyFont="1" applyFill="1" applyBorder="1" applyAlignment="1">
      <alignment horizontal="center" vertical="center"/>
    </xf>
    <xf numFmtId="0" fontId="22" fillId="12" borderId="33" xfId="0" applyFont="1" applyFill="1" applyBorder="1" applyAlignment="1">
      <alignment horizontal="center" vertical="center"/>
    </xf>
    <xf numFmtId="0" fontId="22" fillId="12" borderId="24" xfId="0" applyFont="1" applyFill="1" applyBorder="1" applyAlignment="1">
      <alignment horizontal="center" vertical="center"/>
    </xf>
    <xf numFmtId="0" fontId="77" fillId="12" borderId="7" xfId="0" applyFont="1" applyFill="1" applyBorder="1" applyAlignment="1">
      <alignment horizontal="center" vertical="center"/>
    </xf>
    <xf numFmtId="40" fontId="74" fillId="0" borderId="7" xfId="2" applyNumberFormat="1" applyFont="1" applyBorder="1" applyAlignment="1">
      <alignment horizontal="center" vertical="center"/>
    </xf>
    <xf numFmtId="38" fontId="74" fillId="0" borderId="7" xfId="2" applyFont="1" applyBorder="1" applyAlignment="1">
      <alignment horizontal="center" vertical="center"/>
    </xf>
    <xf numFmtId="0" fontId="12" fillId="16" borderId="7" xfId="0" applyFont="1" applyFill="1" applyBorder="1" applyAlignment="1">
      <alignment horizontal="center" vertical="center"/>
    </xf>
    <xf numFmtId="38" fontId="12" fillId="16" borderId="7" xfId="2" applyFont="1" applyFill="1" applyBorder="1" applyAlignment="1">
      <alignment horizontal="center" vertical="center"/>
    </xf>
    <xf numFmtId="0" fontId="74" fillId="12" borderId="25" xfId="0" applyFont="1" applyFill="1" applyBorder="1" applyAlignment="1">
      <alignment horizontal="center" vertical="center"/>
    </xf>
    <xf numFmtId="0" fontId="74" fillId="12" borderId="33" xfId="0" applyFont="1" applyFill="1" applyBorder="1" applyAlignment="1">
      <alignment horizontal="center" vertical="center"/>
    </xf>
    <xf numFmtId="0" fontId="74" fillId="12" borderId="24" xfId="0" applyFont="1" applyFill="1" applyBorder="1" applyAlignment="1">
      <alignment horizontal="center" vertical="center"/>
    </xf>
    <xf numFmtId="38" fontId="20" fillId="0" borderId="1" xfId="6" applyNumberFormat="1" applyFont="1" applyBorder="1" applyAlignment="1">
      <alignment horizontal="center" vertical="center"/>
    </xf>
    <xf numFmtId="0" fontId="20" fillId="4" borderId="25" xfId="6" applyFont="1" applyFill="1" applyBorder="1" applyAlignment="1">
      <alignment horizontal="left" vertical="center" wrapText="1"/>
    </xf>
    <xf numFmtId="0" fontId="20" fillId="4" borderId="33" xfId="6" applyFont="1" applyFill="1" applyBorder="1" applyAlignment="1">
      <alignment horizontal="left" vertical="center"/>
    </xf>
    <xf numFmtId="0" fontId="20" fillId="4" borderId="24" xfId="6" applyFont="1" applyFill="1" applyBorder="1" applyAlignment="1">
      <alignment horizontal="left" vertical="center"/>
    </xf>
    <xf numFmtId="0" fontId="20" fillId="7" borderId="25" xfId="6" applyFont="1" applyFill="1" applyBorder="1" applyAlignment="1" applyProtection="1">
      <alignment horizontal="left" vertical="top"/>
      <protection locked="0"/>
    </xf>
    <xf numFmtId="0" fontId="20" fillId="7" borderId="33" xfId="6" applyFont="1" applyFill="1" applyBorder="1" applyAlignment="1" applyProtection="1">
      <alignment horizontal="left" vertical="top"/>
      <protection locked="0"/>
    </xf>
    <xf numFmtId="0" fontId="20" fillId="7" borderId="24" xfId="6" applyFont="1" applyFill="1" applyBorder="1" applyAlignment="1" applyProtection="1">
      <alignment horizontal="left" vertical="top"/>
      <protection locked="0"/>
    </xf>
    <xf numFmtId="0" fontId="20" fillId="7" borderId="7" xfId="6" applyFont="1" applyFill="1" applyBorder="1" applyAlignment="1" applyProtection="1">
      <alignment horizontal="center" vertical="center"/>
      <protection locked="0"/>
    </xf>
    <xf numFmtId="0" fontId="20" fillId="7" borderId="7" xfId="6" applyFont="1" applyFill="1" applyBorder="1" applyAlignment="1" applyProtection="1">
      <alignment horizontal="center" vertical="center" wrapText="1"/>
      <protection locked="0"/>
    </xf>
    <xf numFmtId="0" fontId="20" fillId="4" borderId="8" xfId="6" applyFont="1" applyFill="1" applyBorder="1" applyAlignment="1">
      <alignment horizontal="center" vertical="center"/>
    </xf>
    <xf numFmtId="0" fontId="20" fillId="4" borderId="9" xfId="6" applyFont="1" applyFill="1" applyBorder="1" applyAlignment="1">
      <alignment horizontal="center" vertical="center"/>
    </xf>
    <xf numFmtId="0" fontId="20" fillId="4" borderId="6" xfId="6" applyFont="1" applyFill="1" applyBorder="1" applyAlignment="1">
      <alignment horizontal="center" vertical="center"/>
    </xf>
    <xf numFmtId="0" fontId="20" fillId="4" borderId="4" xfId="6" applyFont="1" applyFill="1" applyBorder="1" applyAlignment="1">
      <alignment horizontal="center" vertical="center"/>
    </xf>
    <xf numFmtId="0" fontId="20" fillId="4" borderId="8" xfId="6" applyFont="1" applyFill="1" applyBorder="1" applyAlignment="1">
      <alignment horizontal="center" vertical="center" wrapText="1"/>
    </xf>
    <xf numFmtId="0" fontId="20" fillId="4" borderId="9" xfId="6" applyFont="1" applyFill="1" applyBorder="1" applyAlignment="1">
      <alignment horizontal="center" vertical="center" wrapText="1"/>
    </xf>
    <xf numFmtId="0" fontId="20" fillId="4" borderId="5" xfId="6" applyFont="1" applyFill="1" applyBorder="1" applyAlignment="1">
      <alignment horizontal="center" vertical="center" wrapText="1"/>
    </xf>
    <xf numFmtId="0" fontId="20" fillId="4" borderId="2" xfId="6" applyFont="1" applyFill="1" applyBorder="1" applyAlignment="1">
      <alignment horizontal="center" vertical="center" wrapText="1"/>
    </xf>
    <xf numFmtId="0" fontId="20" fillId="4" borderId="6" xfId="6" applyFont="1" applyFill="1" applyBorder="1" applyAlignment="1">
      <alignment horizontal="center" vertical="center" wrapText="1"/>
    </xf>
    <xf numFmtId="0" fontId="20" fillId="4" borderId="4" xfId="6" applyFont="1" applyFill="1" applyBorder="1" applyAlignment="1">
      <alignment horizontal="center" vertical="center" wrapText="1"/>
    </xf>
    <xf numFmtId="0" fontId="20" fillId="4" borderId="25" xfId="6" applyFont="1" applyFill="1" applyBorder="1" applyAlignment="1">
      <alignment horizontal="center" vertical="center"/>
    </xf>
    <xf numFmtId="0" fontId="20" fillId="4" borderId="24" xfId="6" applyFont="1" applyFill="1" applyBorder="1" applyAlignment="1">
      <alignment horizontal="center" vertical="center"/>
    </xf>
    <xf numFmtId="0" fontId="20" fillId="4" borderId="7" xfId="6" applyFont="1" applyFill="1" applyBorder="1" applyAlignment="1">
      <alignment horizontal="center" vertical="center"/>
    </xf>
    <xf numFmtId="0" fontId="20" fillId="4" borderId="8" xfId="6" applyFont="1" applyFill="1" applyBorder="1" applyAlignment="1">
      <alignment horizontal="center" vertical="center" shrinkToFit="1"/>
    </xf>
    <xf numFmtId="0" fontId="20" fillId="4" borderId="9" xfId="6" applyFont="1" applyFill="1" applyBorder="1" applyAlignment="1">
      <alignment horizontal="center" vertical="center" shrinkToFit="1"/>
    </xf>
    <xf numFmtId="0" fontId="20" fillId="4" borderId="6" xfId="6" applyFont="1" applyFill="1" applyBorder="1" applyAlignment="1">
      <alignment horizontal="center" vertical="center" shrinkToFit="1"/>
    </xf>
    <xf numFmtId="0" fontId="20" fillId="4" borderId="4" xfId="6" applyFont="1" applyFill="1" applyBorder="1" applyAlignment="1">
      <alignment horizontal="center" vertical="center" shrinkToFit="1"/>
    </xf>
    <xf numFmtId="0" fontId="20" fillId="0" borderId="25" xfId="6" applyFont="1" applyFill="1" applyBorder="1" applyAlignment="1">
      <alignment horizontal="center" vertical="center"/>
    </xf>
    <xf numFmtId="0" fontId="20" fillId="0" borderId="24" xfId="6" applyFont="1" applyFill="1" applyBorder="1" applyAlignment="1">
      <alignment horizontal="center" vertical="center"/>
    </xf>
    <xf numFmtId="0" fontId="20" fillId="0" borderId="7" xfId="6" applyFont="1" applyFill="1" applyBorder="1" applyAlignment="1">
      <alignment horizontal="center" vertical="center"/>
    </xf>
    <xf numFmtId="9" fontId="20" fillId="7" borderId="7" xfId="7" applyFont="1" applyFill="1" applyBorder="1" applyAlignment="1" applyProtection="1">
      <alignment horizontal="center" vertical="center"/>
      <protection locked="0"/>
    </xf>
    <xf numFmtId="0" fontId="20" fillId="4" borderId="1" xfId="6" applyFont="1" applyFill="1" applyBorder="1" applyAlignment="1">
      <alignment horizontal="center" vertical="center"/>
    </xf>
    <xf numFmtId="0" fontId="20" fillId="4" borderId="3" xfId="6" applyFont="1" applyFill="1" applyBorder="1" applyAlignment="1">
      <alignment horizontal="center" vertical="center"/>
    </xf>
    <xf numFmtId="0" fontId="20" fillId="7" borderId="25" xfId="6" applyFont="1" applyFill="1" applyBorder="1" applyAlignment="1" applyProtection="1">
      <alignment horizontal="left" vertical="center"/>
      <protection locked="0"/>
    </xf>
    <xf numFmtId="0" fontId="20" fillId="7" borderId="33" xfId="6" applyFont="1" applyFill="1" applyBorder="1" applyAlignment="1" applyProtection="1">
      <alignment horizontal="left" vertical="center"/>
      <protection locked="0"/>
    </xf>
    <xf numFmtId="0" fontId="20" fillId="7" borderId="24" xfId="6" applyFont="1" applyFill="1" applyBorder="1" applyAlignment="1" applyProtection="1">
      <alignment horizontal="left" vertical="center"/>
      <protection locked="0"/>
    </xf>
    <xf numFmtId="0" fontId="20" fillId="7" borderId="7" xfId="6" applyFont="1" applyFill="1" applyBorder="1" applyAlignment="1" applyProtection="1">
      <alignment horizontal="left" vertical="center"/>
      <protection locked="0"/>
    </xf>
    <xf numFmtId="0" fontId="35" fillId="0" borderId="0" xfId="6" applyFont="1" applyAlignment="1">
      <alignment horizontal="center" vertical="center"/>
    </xf>
    <xf numFmtId="0" fontId="47" fillId="2" borderId="113" xfId="3" applyNumberFormat="1" applyFont="1" applyFill="1" applyBorder="1" applyAlignment="1" applyProtection="1">
      <alignment horizontal="center" vertical="center"/>
    </xf>
    <xf numFmtId="0" fontId="47" fillId="2" borderId="112" xfId="3" applyNumberFormat="1" applyFont="1" applyFill="1" applyBorder="1" applyAlignment="1" applyProtection="1">
      <alignment horizontal="center" vertical="center"/>
    </xf>
    <xf numFmtId="0" fontId="38" fillId="2" borderId="133" xfId="8" applyNumberFormat="1" applyFont="1" applyFill="1" applyBorder="1" applyAlignment="1" applyProtection="1">
      <alignment horizontal="distributed" vertical="center" justifyLastLine="1"/>
    </xf>
    <xf numFmtId="0" fontId="38" fillId="2" borderId="59" xfId="8" applyNumberFormat="1" applyFont="1" applyFill="1" applyBorder="1" applyAlignment="1" applyProtection="1">
      <alignment horizontal="distributed" vertical="center" justifyLastLine="1"/>
    </xf>
    <xf numFmtId="0" fontId="38" fillId="2" borderId="134" xfId="8" applyNumberFormat="1" applyFont="1" applyFill="1" applyBorder="1" applyAlignment="1" applyProtection="1">
      <alignment horizontal="distributed" vertical="center" justifyLastLine="1"/>
    </xf>
    <xf numFmtId="0" fontId="46" fillId="2" borderId="135" xfId="3" applyNumberFormat="1" applyFont="1" applyFill="1" applyBorder="1" applyAlignment="1" applyProtection="1">
      <alignment vertical="center"/>
    </xf>
    <xf numFmtId="0" fontId="46" fillId="2" borderId="136" xfId="3" applyNumberFormat="1" applyFont="1" applyFill="1" applyBorder="1" applyAlignment="1" applyProtection="1">
      <alignment vertical="center"/>
    </xf>
    <xf numFmtId="0" fontId="50" fillId="2" borderId="137" xfId="8" applyNumberFormat="1" applyFont="1" applyFill="1" applyBorder="1" applyAlignment="1" applyProtection="1">
      <alignment horizontal="center" vertical="center"/>
    </xf>
    <xf numFmtId="0" fontId="50" fillId="2" borderId="136" xfId="8" applyNumberFormat="1" applyFont="1" applyFill="1" applyBorder="1" applyAlignment="1" applyProtection="1">
      <alignment horizontal="center" vertical="center"/>
    </xf>
    <xf numFmtId="0" fontId="48" fillId="0" borderId="0" xfId="8" applyNumberFormat="1" applyFont="1" applyAlignment="1" applyProtection="1">
      <alignment horizontal="left" vertical="center" wrapText="1"/>
    </xf>
    <xf numFmtId="0" fontId="60" fillId="0" borderId="8" xfId="10" applyNumberFormat="1" applyFont="1" applyBorder="1" applyAlignment="1" applyProtection="1">
      <alignment horizontal="center" vertical="center" wrapText="1"/>
    </xf>
    <xf numFmtId="0" fontId="60" fillId="0" borderId="1" xfId="10" applyNumberFormat="1" applyFont="1" applyBorder="1" applyAlignment="1" applyProtection="1">
      <alignment horizontal="center" vertical="center" wrapText="1"/>
    </xf>
    <xf numFmtId="0" fontId="60" fillId="0" borderId="9" xfId="10" applyNumberFormat="1" applyFont="1" applyBorder="1" applyAlignment="1" applyProtection="1">
      <alignment horizontal="center" vertical="center" wrapText="1"/>
    </xf>
    <xf numFmtId="0" fontId="60" fillId="0" borderId="6" xfId="10" applyNumberFormat="1" applyFont="1" applyBorder="1" applyAlignment="1" applyProtection="1">
      <alignment horizontal="center" vertical="center" wrapText="1"/>
    </xf>
    <xf numFmtId="0" fontId="60" fillId="0" borderId="3" xfId="10" applyNumberFormat="1" applyFont="1" applyBorder="1" applyAlignment="1" applyProtection="1">
      <alignment horizontal="center" vertical="center" wrapText="1"/>
    </xf>
    <xf numFmtId="0" fontId="60" fillId="0" borderId="4" xfId="10" applyNumberFormat="1" applyFont="1" applyBorder="1" applyAlignment="1" applyProtection="1">
      <alignment horizontal="center" vertical="center" wrapText="1"/>
    </xf>
    <xf numFmtId="0" fontId="60" fillId="0" borderId="141" xfId="10" applyNumberFormat="1" applyFont="1" applyBorder="1" applyAlignment="1" applyProtection="1">
      <alignment horizontal="center" vertical="center"/>
    </xf>
    <xf numFmtId="0" fontId="60" fillId="0" borderId="142" xfId="10" applyNumberFormat="1" applyFont="1" applyBorder="1" applyAlignment="1" applyProtection="1">
      <alignment horizontal="center" vertical="center"/>
    </xf>
    <xf numFmtId="0" fontId="60" fillId="0" borderId="143" xfId="10" applyNumberFormat="1" applyFont="1" applyBorder="1" applyAlignment="1" applyProtection="1">
      <alignment horizontal="center" vertical="center"/>
    </xf>
    <xf numFmtId="0" fontId="60" fillId="0" borderId="148" xfId="10" applyNumberFormat="1" applyFont="1" applyBorder="1" applyAlignment="1" applyProtection="1">
      <alignment vertical="center"/>
    </xf>
    <xf numFmtId="0" fontId="60" fillId="0" borderId="149" xfId="10" applyNumberFormat="1" applyFont="1" applyBorder="1" applyAlignment="1" applyProtection="1">
      <alignment vertical="center"/>
    </xf>
    <xf numFmtId="0" fontId="60" fillId="0" borderId="101" xfId="10" applyNumberFormat="1" applyFont="1" applyBorder="1" applyAlignment="1" applyProtection="1">
      <alignment vertical="center"/>
    </xf>
    <xf numFmtId="0" fontId="60" fillId="0" borderId="102" xfId="10" applyNumberFormat="1" applyFont="1" applyBorder="1" applyAlignment="1" applyProtection="1">
      <alignment vertical="center"/>
    </xf>
    <xf numFmtId="0" fontId="60" fillId="0" borderId="100" xfId="10" applyNumberFormat="1" applyFont="1" applyBorder="1" applyAlignment="1" applyProtection="1">
      <alignment vertical="center"/>
    </xf>
    <xf numFmtId="0" fontId="62" fillId="0" borderId="0" xfId="8" applyNumberFormat="1" applyFont="1" applyAlignment="1" applyProtection="1">
      <alignment horizontal="left" vertical="center" wrapText="1"/>
    </xf>
    <xf numFmtId="0" fontId="48" fillId="0" borderId="0" xfId="8" applyNumberFormat="1" applyFont="1" applyBorder="1" applyAlignment="1" applyProtection="1">
      <alignment horizontal="left" vertical="center" wrapText="1"/>
    </xf>
    <xf numFmtId="0" fontId="7" fillId="2" borderId="57" xfId="3" applyNumberFormat="1" applyFont="1" applyFill="1" applyBorder="1" applyAlignment="1" applyProtection="1">
      <alignment horizontal="distributed" vertical="center" indent="1"/>
    </xf>
    <xf numFmtId="0" fontId="7" fillId="2" borderId="58" xfId="3" applyNumberFormat="1" applyFont="1" applyFill="1" applyBorder="1" applyAlignment="1" applyProtection="1">
      <alignment horizontal="distributed" vertical="center" indent="1"/>
    </xf>
    <xf numFmtId="0" fontId="7" fillId="2" borderId="92" xfId="3" applyNumberFormat="1" applyFont="1" applyFill="1" applyBorder="1" applyAlignment="1" applyProtection="1">
      <alignment horizontal="distributed" vertical="center" indent="1"/>
    </xf>
    <xf numFmtId="0" fontId="46" fillId="2" borderId="111" xfId="9" applyNumberFormat="1" applyFont="1" applyFill="1" applyBorder="1" applyAlignment="1" applyProtection="1">
      <alignment horizontal="center" vertical="center"/>
    </xf>
    <xf numFmtId="0" fontId="46" fillId="2" borderId="112" xfId="9" applyNumberFormat="1" applyFont="1" applyFill="1" applyBorder="1" applyAlignment="1" applyProtection="1">
      <alignment horizontal="center" vertical="center"/>
    </xf>
    <xf numFmtId="0" fontId="7" fillId="2" borderId="118" xfId="3" applyNumberFormat="1" applyFont="1" applyFill="1" applyBorder="1" applyAlignment="1" applyProtection="1">
      <alignment horizontal="distributed" vertical="center" justifyLastLine="1"/>
    </xf>
    <xf numFmtId="0" fontId="7" fillId="2" borderId="119" xfId="3" applyNumberFormat="1" applyFont="1" applyFill="1" applyBorder="1" applyAlignment="1" applyProtection="1">
      <alignment horizontal="distributed" vertical="center" justifyLastLine="1"/>
    </xf>
    <xf numFmtId="0" fontId="7" fillId="2" borderId="120" xfId="3" applyNumberFormat="1" applyFont="1" applyFill="1" applyBorder="1" applyAlignment="1" applyProtection="1">
      <alignment horizontal="distributed" vertical="center" justifyLastLine="1"/>
    </xf>
    <xf numFmtId="0" fontId="7" fillId="2" borderId="56" xfId="3" applyNumberFormat="1" applyFont="1" applyFill="1" applyBorder="1" applyAlignment="1" applyProtection="1">
      <alignment horizontal="distributed" vertical="center" justifyLastLine="1"/>
    </xf>
    <xf numFmtId="0" fontId="7" fillId="2" borderId="0" xfId="3" applyNumberFormat="1" applyFont="1" applyFill="1" applyBorder="1" applyAlignment="1" applyProtection="1">
      <alignment horizontal="distributed" vertical="center" justifyLastLine="1"/>
    </xf>
    <xf numFmtId="0" fontId="7" fillId="2" borderId="53" xfId="3" applyNumberFormat="1" applyFont="1" applyFill="1" applyBorder="1" applyAlignment="1" applyProtection="1">
      <alignment horizontal="distributed" vertical="center" justifyLastLine="1"/>
    </xf>
    <xf numFmtId="0" fontId="7" fillId="2" borderId="129" xfId="3" applyNumberFormat="1" applyFont="1" applyFill="1" applyBorder="1" applyAlignment="1" applyProtection="1">
      <alignment horizontal="distributed" vertical="center" justifyLastLine="1"/>
    </xf>
    <xf numFmtId="0" fontId="7" fillId="2" borderId="63" xfId="3" applyNumberFormat="1" applyFont="1" applyFill="1" applyBorder="1" applyAlignment="1" applyProtection="1">
      <alignment horizontal="distributed" vertical="center" justifyLastLine="1"/>
    </xf>
    <xf numFmtId="0" fontId="7" fillId="2" borderId="130" xfId="3" applyNumberFormat="1" applyFont="1" applyFill="1" applyBorder="1" applyAlignment="1" applyProtection="1">
      <alignment horizontal="distributed" vertical="center" justifyLastLine="1"/>
    </xf>
    <xf numFmtId="0" fontId="7" fillId="2" borderId="11" xfId="3" applyNumberFormat="1" applyFont="1" applyFill="1" applyBorder="1" applyAlignment="1" applyProtection="1">
      <alignment horizontal="center" vertical="center" textRotation="255" wrapText="1"/>
    </xf>
    <xf numFmtId="0" fontId="7" fillId="2" borderId="14" xfId="3" applyNumberFormat="1" applyFont="1" applyFill="1" applyBorder="1" applyAlignment="1" applyProtection="1">
      <alignment horizontal="center" vertical="center" textRotation="255" wrapText="1"/>
    </xf>
    <xf numFmtId="0" fontId="7" fillId="2" borderId="20" xfId="3" applyNumberFormat="1" applyFont="1" applyFill="1" applyBorder="1" applyAlignment="1" applyProtection="1">
      <alignment horizontal="distributed" vertical="center" wrapText="1" indent="1"/>
    </xf>
    <xf numFmtId="0" fontId="7" fillId="2" borderId="49" xfId="3" applyNumberFormat="1" applyFont="1" applyFill="1" applyBorder="1" applyAlignment="1" applyProtection="1">
      <alignment horizontal="distributed" vertical="center" wrapText="1" indent="1"/>
    </xf>
    <xf numFmtId="0" fontId="7" fillId="2" borderId="71" xfId="3" applyNumberFormat="1" applyFont="1" applyFill="1" applyBorder="1" applyAlignment="1" applyProtection="1">
      <alignment horizontal="distributed" vertical="center" wrapText="1" indent="1"/>
    </xf>
    <xf numFmtId="0" fontId="7" fillId="2" borderId="25" xfId="3" applyNumberFormat="1" applyFont="1" applyFill="1" applyBorder="1" applyAlignment="1" applyProtection="1">
      <alignment horizontal="distributed" vertical="center" indent="1"/>
    </xf>
    <xf numFmtId="0" fontId="7" fillId="2" borderId="69" xfId="3" applyNumberFormat="1" applyFont="1" applyFill="1" applyBorder="1" applyAlignment="1" applyProtection="1">
      <alignment horizontal="distributed" vertical="center" indent="1"/>
    </xf>
    <xf numFmtId="0" fontId="7" fillId="2" borderId="33" xfId="3" applyNumberFormat="1" applyFont="1" applyFill="1" applyBorder="1" applyAlignment="1" applyProtection="1">
      <alignment horizontal="distributed" vertical="center" indent="1"/>
    </xf>
    <xf numFmtId="0" fontId="7" fillId="2" borderId="8" xfId="3" applyNumberFormat="1" applyFont="1" applyFill="1" applyBorder="1" applyAlignment="1" applyProtection="1">
      <alignment horizontal="distributed" vertical="center" wrapText="1" justifyLastLine="1"/>
    </xf>
    <xf numFmtId="0" fontId="7" fillId="2" borderId="1" xfId="3" applyNumberFormat="1" applyFont="1" applyFill="1" applyBorder="1" applyAlignment="1" applyProtection="1">
      <alignment horizontal="distributed" vertical="center" wrapText="1" justifyLastLine="1"/>
    </xf>
    <xf numFmtId="0" fontId="7" fillId="2" borderId="88" xfId="3" applyNumberFormat="1" applyFont="1" applyFill="1" applyBorder="1" applyAlignment="1" applyProtection="1">
      <alignment horizontal="distributed" vertical="center" wrapText="1" justifyLastLine="1"/>
    </xf>
    <xf numFmtId="0" fontId="7" fillId="2" borderId="5" xfId="3" applyNumberFormat="1" applyFont="1" applyFill="1" applyBorder="1" applyAlignment="1" applyProtection="1">
      <alignment horizontal="distributed" vertical="center" wrapText="1" justifyLastLine="1"/>
    </xf>
    <xf numFmtId="0" fontId="7" fillId="2" borderId="0" xfId="3" applyNumberFormat="1" applyFont="1" applyFill="1" applyBorder="1" applyAlignment="1" applyProtection="1">
      <alignment horizontal="distributed" vertical="center" wrapText="1" justifyLastLine="1"/>
    </xf>
    <xf numFmtId="0" fontId="7" fillId="2" borderId="53" xfId="3" applyNumberFormat="1" applyFont="1" applyFill="1" applyBorder="1" applyAlignment="1" applyProtection="1">
      <alignment horizontal="distributed" vertical="center" wrapText="1" justifyLastLine="1"/>
    </xf>
    <xf numFmtId="0" fontId="7" fillId="2" borderId="6" xfId="3" applyNumberFormat="1" applyFont="1" applyFill="1" applyBorder="1" applyAlignment="1" applyProtection="1">
      <alignment horizontal="distributed" vertical="center" wrapText="1" justifyLastLine="1"/>
    </xf>
    <xf numFmtId="0" fontId="7" fillId="2" borderId="3" xfId="3" applyNumberFormat="1" applyFont="1" applyFill="1" applyBorder="1" applyAlignment="1" applyProtection="1">
      <alignment horizontal="distributed" vertical="center" wrapText="1" justifyLastLine="1"/>
    </xf>
    <xf numFmtId="0" fontId="7" fillId="2" borderId="109" xfId="3" applyNumberFormat="1" applyFont="1" applyFill="1" applyBorder="1" applyAlignment="1" applyProtection="1">
      <alignment horizontal="distributed" vertical="center" wrapText="1" justifyLastLine="1"/>
    </xf>
    <xf numFmtId="0" fontId="47" fillId="2" borderId="13" xfId="3" applyNumberFormat="1" applyFont="1" applyFill="1" applyBorder="1" applyAlignment="1" applyProtection="1">
      <alignment horizontal="center" vertical="center" textRotation="255" wrapText="1"/>
    </xf>
    <xf numFmtId="0" fontId="47" fillId="2" borderId="23" xfId="3" applyNumberFormat="1" applyFont="1" applyFill="1" applyBorder="1" applyAlignment="1" applyProtection="1">
      <alignment horizontal="center" vertical="center" textRotation="255" wrapText="1"/>
    </xf>
    <xf numFmtId="0" fontId="47" fillId="2" borderId="32" xfId="3" applyNumberFormat="1" applyFont="1" applyFill="1" applyBorder="1" applyAlignment="1" applyProtection="1">
      <alignment horizontal="center" vertical="center" textRotation="255" wrapText="1"/>
    </xf>
    <xf numFmtId="0" fontId="7" fillId="2" borderId="25" xfId="3" applyNumberFormat="1" applyFont="1" applyFill="1" applyBorder="1" applyAlignment="1" applyProtection="1">
      <alignment horizontal="distributed" vertical="center" wrapText="1" indent="1"/>
    </xf>
    <xf numFmtId="0" fontId="7" fillId="2" borderId="28" xfId="3" applyNumberFormat="1" applyFont="1" applyFill="1" applyBorder="1" applyAlignment="1" applyProtection="1">
      <alignment horizontal="center" vertical="center"/>
    </xf>
    <xf numFmtId="0" fontId="7" fillId="2" borderId="23" xfId="3" applyNumberFormat="1" applyFont="1" applyFill="1" applyBorder="1" applyAlignment="1" applyProtection="1">
      <alignment horizontal="center" vertical="center"/>
    </xf>
    <xf numFmtId="0" fontId="7" fillId="2" borderId="32" xfId="3" applyNumberFormat="1" applyFont="1" applyFill="1" applyBorder="1" applyAlignment="1" applyProtection="1">
      <alignment horizontal="center" vertical="center"/>
    </xf>
    <xf numFmtId="0" fontId="43" fillId="2" borderId="25" xfId="3" applyNumberFormat="1" applyFont="1" applyFill="1" applyBorder="1" applyAlignment="1" applyProtection="1">
      <alignment horizontal="center" vertical="center" wrapText="1"/>
    </xf>
    <xf numFmtId="0" fontId="43" fillId="2" borderId="69" xfId="3" applyNumberFormat="1" applyFont="1" applyFill="1" applyBorder="1" applyAlignment="1" applyProtection="1">
      <alignment horizontal="center" vertical="center" wrapText="1"/>
    </xf>
    <xf numFmtId="0" fontId="7" fillId="2" borderId="28" xfId="3" applyNumberFormat="1" applyFont="1" applyFill="1" applyBorder="1" applyAlignment="1" applyProtection="1">
      <alignment horizontal="distributed" vertical="center" indent="1"/>
    </xf>
    <xf numFmtId="0" fontId="7" fillId="2" borderId="23" xfId="3" applyNumberFormat="1" applyFont="1" applyFill="1" applyBorder="1" applyAlignment="1" applyProtection="1">
      <alignment horizontal="distributed" vertical="center" indent="1"/>
    </xf>
    <xf numFmtId="0" fontId="7" fillId="2" borderId="32" xfId="3" applyNumberFormat="1" applyFont="1" applyFill="1" applyBorder="1" applyAlignment="1" applyProtection="1">
      <alignment horizontal="distributed" vertical="center" indent="1"/>
    </xf>
    <xf numFmtId="0" fontId="37" fillId="2" borderId="0" xfId="8" applyNumberFormat="1" applyFont="1" applyFill="1" applyAlignment="1" applyProtection="1">
      <alignment horizontal="center" vertical="center"/>
    </xf>
    <xf numFmtId="0" fontId="41" fillId="0" borderId="0" xfId="8" applyNumberFormat="1" applyFont="1" applyFill="1" applyBorder="1" applyAlignment="1" applyProtection="1">
      <alignment horizontal="left" vertical="center"/>
    </xf>
    <xf numFmtId="0" fontId="38" fillId="0" borderId="10" xfId="8" applyNumberFormat="1" applyFont="1" applyBorder="1" applyAlignment="1" applyProtection="1">
      <alignment horizontal="right" vertical="center"/>
    </xf>
    <xf numFmtId="0" fontId="7" fillId="2" borderId="54" xfId="3" applyNumberFormat="1" applyFont="1" applyFill="1" applyBorder="1" applyAlignment="1" applyProtection="1">
      <alignment horizontal="center" vertical="center" wrapText="1"/>
    </xf>
    <xf numFmtId="0" fontId="7" fillId="2" borderId="51" xfId="3" applyNumberFormat="1" applyFont="1" applyFill="1" applyBorder="1" applyAlignment="1" applyProtection="1">
      <alignment horizontal="center" vertical="center" wrapText="1"/>
    </xf>
    <xf numFmtId="0" fontId="7" fillId="2" borderId="12" xfId="3" applyNumberFormat="1" applyFont="1" applyFill="1" applyBorder="1" applyAlignment="1" applyProtection="1">
      <alignment horizontal="center" vertical="center" wrapText="1"/>
    </xf>
    <xf numFmtId="0" fontId="7" fillId="2" borderId="56" xfId="3" applyNumberFormat="1" applyFont="1" applyFill="1" applyBorder="1" applyAlignment="1" applyProtection="1">
      <alignment horizontal="center" vertical="center" wrapText="1"/>
    </xf>
    <xf numFmtId="0" fontId="7" fillId="2" borderId="0" xfId="3" applyNumberFormat="1" applyFont="1" applyFill="1" applyBorder="1" applyAlignment="1" applyProtection="1">
      <alignment horizontal="center" vertical="center" wrapText="1"/>
    </xf>
    <xf numFmtId="0" fontId="7" fillId="2" borderId="53" xfId="3" applyNumberFormat="1" applyFont="1" applyFill="1" applyBorder="1" applyAlignment="1" applyProtection="1">
      <alignment horizontal="center" vertical="center" wrapText="1"/>
    </xf>
    <xf numFmtId="0" fontId="7" fillId="2" borderId="34" xfId="3" applyNumberFormat="1" applyFont="1" applyFill="1" applyBorder="1" applyAlignment="1" applyProtection="1">
      <alignment horizontal="center" vertical="center" wrapText="1"/>
    </xf>
    <xf numFmtId="0" fontId="7" fillId="2" borderId="10" xfId="3" applyNumberFormat="1" applyFont="1" applyFill="1" applyBorder="1" applyAlignment="1" applyProtection="1">
      <alignment horizontal="center" vertical="center" wrapText="1"/>
    </xf>
    <xf numFmtId="0" fontId="7" fillId="2" borderId="37" xfId="3" applyNumberFormat="1" applyFont="1" applyFill="1" applyBorder="1" applyAlignment="1" applyProtection="1">
      <alignment horizontal="center" vertical="center" wrapText="1"/>
    </xf>
    <xf numFmtId="0" fontId="7" fillId="2" borderId="95" xfId="3" applyNumberFormat="1" applyFont="1" applyFill="1" applyBorder="1" applyAlignment="1" applyProtection="1">
      <alignment horizontal="center" vertical="center" wrapText="1"/>
    </xf>
    <xf numFmtId="0" fontId="7" fillId="2" borderId="96" xfId="3" applyNumberFormat="1" applyFont="1" applyFill="1" applyBorder="1" applyAlignment="1" applyProtection="1">
      <alignment horizontal="center" vertical="center" wrapText="1"/>
    </xf>
    <xf numFmtId="0" fontId="7" fillId="0" borderId="97" xfId="3" applyNumberFormat="1" applyFont="1" applyFill="1" applyBorder="1" applyAlignment="1" applyProtection="1">
      <alignment horizontal="center" vertical="center" wrapText="1"/>
    </xf>
    <xf numFmtId="0" fontId="7" fillId="0" borderId="96" xfId="3" applyNumberFormat="1" applyFont="1" applyFill="1" applyBorder="1" applyAlignment="1" applyProtection="1">
      <alignment horizontal="center" vertical="center" wrapText="1"/>
    </xf>
    <xf numFmtId="0" fontId="42" fillId="2" borderId="99" xfId="3" applyNumberFormat="1" applyFont="1" applyFill="1" applyBorder="1" applyAlignment="1" applyProtection="1">
      <alignment horizontal="center" vertical="center" wrapText="1"/>
    </xf>
    <xf numFmtId="0" fontId="42" fillId="2" borderId="100" xfId="3" applyNumberFormat="1" applyFont="1" applyFill="1" applyBorder="1" applyAlignment="1" applyProtection="1">
      <alignment horizontal="center" vertical="center" wrapText="1"/>
    </xf>
    <xf numFmtId="0" fontId="42" fillId="2" borderId="101" xfId="3" applyNumberFormat="1" applyFont="1" applyFill="1" applyBorder="1" applyAlignment="1" applyProtection="1">
      <alignment horizontal="center" vertical="center" wrapText="1"/>
    </xf>
    <xf numFmtId="0" fontId="0" fillId="0" borderId="23" xfId="0" applyBorder="1" applyAlignment="1" applyProtection="1">
      <alignment horizontal="center" vertical="center"/>
      <protection hidden="1"/>
    </xf>
    <xf numFmtId="0" fontId="21" fillId="12" borderId="8" xfId="0" applyFont="1" applyFill="1" applyBorder="1" applyAlignment="1" applyProtection="1">
      <alignment horizontal="center" vertical="center"/>
      <protection hidden="1"/>
    </xf>
    <xf numFmtId="0" fontId="21" fillId="12" borderId="1" xfId="0" applyFont="1" applyFill="1" applyBorder="1" applyAlignment="1" applyProtection="1">
      <alignment horizontal="center" vertical="center"/>
      <protection hidden="1"/>
    </xf>
    <xf numFmtId="0" fontId="21" fillId="12" borderId="9" xfId="0" applyFont="1" applyFill="1" applyBorder="1" applyAlignment="1" applyProtection="1">
      <alignment horizontal="center" vertical="center"/>
      <protection hidden="1"/>
    </xf>
    <xf numFmtId="0" fontId="21" fillId="12" borderId="5" xfId="0" applyFont="1" applyFill="1" applyBorder="1" applyAlignment="1" applyProtection="1">
      <alignment horizontal="center" vertical="center"/>
      <protection hidden="1"/>
    </xf>
    <xf numFmtId="0" fontId="21" fillId="12" borderId="0" xfId="0" applyFont="1" applyFill="1" applyBorder="1" applyAlignment="1" applyProtection="1">
      <alignment horizontal="center" vertical="center"/>
      <protection hidden="1"/>
    </xf>
    <xf numFmtId="0" fontId="21" fillId="12" borderId="2" xfId="0" applyFont="1" applyFill="1" applyBorder="1" applyAlignment="1" applyProtection="1">
      <alignment horizontal="center" vertical="center"/>
      <protection hidden="1"/>
    </xf>
    <xf numFmtId="38" fontId="20" fillId="0" borderId="1" xfId="11" applyNumberFormat="1" applyFont="1" applyBorder="1" applyAlignment="1">
      <alignment horizontal="center" vertical="center"/>
    </xf>
    <xf numFmtId="0" fontId="20" fillId="4" borderId="25" xfId="11" applyFont="1" applyFill="1" applyBorder="1" applyAlignment="1">
      <alignment horizontal="left" vertical="center" wrapText="1"/>
    </xf>
    <xf numFmtId="0" fontId="20" fillId="4" borderId="33" xfId="11" applyFont="1" applyFill="1" applyBorder="1" applyAlignment="1">
      <alignment horizontal="left" vertical="center"/>
    </xf>
    <xf numFmtId="0" fontId="20" fillId="4" borderId="24" xfId="11" applyFont="1" applyFill="1" applyBorder="1" applyAlignment="1">
      <alignment horizontal="left" vertical="center"/>
    </xf>
    <xf numFmtId="0" fontId="20" fillId="0" borderId="25" xfId="11" applyFont="1" applyBorder="1" applyAlignment="1">
      <alignment horizontal="left" vertical="top"/>
    </xf>
    <xf numFmtId="0" fontId="20" fillId="0" borderId="33" xfId="11" applyFont="1" applyBorder="1" applyAlignment="1">
      <alignment horizontal="left" vertical="top"/>
    </xf>
    <xf numFmtId="0" fontId="20" fillId="0" borderId="24" xfId="11" applyFont="1" applyBorder="1" applyAlignment="1">
      <alignment horizontal="left" vertical="top"/>
    </xf>
    <xf numFmtId="0" fontId="35" fillId="0" borderId="0" xfId="11" applyFont="1" applyAlignment="1">
      <alignment horizontal="center" vertical="center"/>
    </xf>
    <xf numFmtId="0" fontId="20" fillId="4" borderId="8" xfId="11" applyFont="1" applyFill="1" applyBorder="1" applyAlignment="1">
      <alignment horizontal="left" vertical="center"/>
    </xf>
    <xf numFmtId="0" fontId="20" fillId="4" borderId="9" xfId="11" applyFont="1" applyFill="1" applyBorder="1" applyAlignment="1">
      <alignment horizontal="left" vertical="center"/>
    </xf>
    <xf numFmtId="0" fontId="20" fillId="7" borderId="7" xfId="11" applyFont="1" applyFill="1" applyBorder="1" applyAlignment="1">
      <alignment horizontal="center" vertical="center"/>
    </xf>
    <xf numFmtId="0" fontId="20" fillId="7" borderId="7" xfId="11" applyFont="1" applyFill="1" applyBorder="1" applyAlignment="1">
      <alignment horizontal="center" vertical="center" wrapText="1"/>
    </xf>
    <xf numFmtId="0" fontId="20" fillId="4" borderId="6" xfId="11" applyFont="1" applyFill="1" applyBorder="1" applyAlignment="1">
      <alignment horizontal="center" vertical="center"/>
    </xf>
    <xf numFmtId="0" fontId="20" fillId="4" borderId="4" xfId="11" applyFont="1" applyFill="1" applyBorder="1" applyAlignment="1">
      <alignment horizontal="center" vertical="center"/>
    </xf>
    <xf numFmtId="0" fontId="20" fillId="4" borderId="5" xfId="11" applyFont="1" applyFill="1" applyBorder="1" applyAlignment="1">
      <alignment horizontal="center" vertical="center"/>
    </xf>
    <xf numFmtId="0" fontId="20" fillId="4" borderId="2" xfId="11" applyFont="1" applyFill="1" applyBorder="1" applyAlignment="1">
      <alignment horizontal="center" vertical="center"/>
    </xf>
    <xf numFmtId="0" fontId="20" fillId="4" borderId="8" xfId="11" applyFont="1" applyFill="1" applyBorder="1" applyAlignment="1">
      <alignment horizontal="left" vertical="center" wrapText="1"/>
    </xf>
    <xf numFmtId="0" fontId="20" fillId="4" borderId="9" xfId="11" applyFont="1" applyFill="1" applyBorder="1" applyAlignment="1">
      <alignment horizontal="left" vertical="center" wrapText="1"/>
    </xf>
    <xf numFmtId="0" fontId="20" fillId="4" borderId="8" xfId="11" applyFont="1" applyFill="1" applyBorder="1" applyAlignment="1">
      <alignment horizontal="center" vertical="center" shrinkToFit="1"/>
    </xf>
    <xf numFmtId="0" fontId="20" fillId="4" borderId="9" xfId="11" applyFont="1" applyFill="1" applyBorder="1" applyAlignment="1">
      <alignment horizontal="center" vertical="center" shrinkToFit="1"/>
    </xf>
    <xf numFmtId="0" fontId="20" fillId="4" borderId="6" xfId="11" applyFont="1" applyFill="1" applyBorder="1" applyAlignment="1">
      <alignment horizontal="center" vertical="center" shrinkToFit="1"/>
    </xf>
    <xf numFmtId="0" fontId="20" fillId="4" borderId="4" xfId="11" applyFont="1" applyFill="1" applyBorder="1" applyAlignment="1">
      <alignment horizontal="center" vertical="center" shrinkToFit="1"/>
    </xf>
    <xf numFmtId="0" fontId="20" fillId="4" borderId="25" xfId="11" applyFont="1" applyFill="1" applyBorder="1" applyAlignment="1">
      <alignment horizontal="center" vertical="center"/>
    </xf>
    <xf numFmtId="0" fontId="20" fillId="4" borderId="24" xfId="11" applyFont="1" applyFill="1" applyBorder="1" applyAlignment="1">
      <alignment horizontal="center" vertical="center"/>
    </xf>
    <xf numFmtId="0" fontId="20" fillId="16" borderId="25" xfId="11" applyFont="1" applyFill="1" applyBorder="1" applyAlignment="1">
      <alignment horizontal="center" vertical="center"/>
    </xf>
    <xf numFmtId="0" fontId="20" fillId="16" borderId="24" xfId="11" applyFont="1" applyFill="1" applyBorder="1" applyAlignment="1">
      <alignment horizontal="center" vertical="center"/>
    </xf>
    <xf numFmtId="0" fontId="20" fillId="16" borderId="7" xfId="11" applyFont="1" applyFill="1" applyBorder="1" applyAlignment="1">
      <alignment horizontal="center" vertical="center"/>
    </xf>
    <xf numFmtId="9" fontId="20" fillId="7" borderId="7" xfId="12" applyFont="1" applyFill="1" applyBorder="1" applyAlignment="1">
      <alignment horizontal="center" vertical="center"/>
    </xf>
    <xf numFmtId="0" fontId="20" fillId="4" borderId="8" xfId="11" applyFont="1" applyFill="1" applyBorder="1" applyAlignment="1">
      <alignment horizontal="center" vertical="center"/>
    </xf>
    <xf numFmtId="0" fontId="20" fillId="4" borderId="9" xfId="11" applyFont="1" applyFill="1" applyBorder="1" applyAlignment="1">
      <alignment horizontal="center" vertical="center"/>
    </xf>
    <xf numFmtId="0" fontId="20" fillId="4" borderId="1" xfId="11" applyFont="1" applyFill="1" applyBorder="1" applyAlignment="1">
      <alignment horizontal="center" vertical="center"/>
    </xf>
    <xf numFmtId="0" fontId="20" fillId="4" borderId="3" xfId="11" applyFont="1" applyFill="1" applyBorder="1" applyAlignment="1">
      <alignment horizontal="center" vertical="center"/>
    </xf>
    <xf numFmtId="0" fontId="20" fillId="7" borderId="7" xfId="11" applyFont="1" applyFill="1" applyBorder="1" applyAlignment="1">
      <alignment horizontal="left" vertical="center"/>
    </xf>
    <xf numFmtId="0" fontId="20" fillId="4" borderId="7" xfId="11" applyFont="1" applyFill="1" applyBorder="1" applyAlignment="1">
      <alignment horizontal="center" vertical="center"/>
    </xf>
    <xf numFmtId="0" fontId="20" fillId="7" borderId="25" xfId="11" applyFont="1" applyFill="1" applyBorder="1" applyAlignment="1">
      <alignment horizontal="left" vertical="center"/>
    </xf>
    <xf numFmtId="0" fontId="20" fillId="7" borderId="33" xfId="11" applyFont="1" applyFill="1" applyBorder="1" applyAlignment="1">
      <alignment horizontal="left" vertical="center"/>
    </xf>
    <xf numFmtId="0" fontId="20" fillId="7" borderId="24" xfId="11" applyFont="1" applyFill="1" applyBorder="1" applyAlignment="1">
      <alignment horizontal="left" vertical="center"/>
    </xf>
    <xf numFmtId="0" fontId="0" fillId="7" borderId="25" xfId="0" applyFill="1" applyBorder="1" applyAlignment="1" applyProtection="1">
      <alignment horizontal="center" vertical="center"/>
      <protection locked="0"/>
    </xf>
    <xf numFmtId="0" fontId="0" fillId="7" borderId="33" xfId="0" applyFill="1" applyBorder="1" applyAlignment="1" applyProtection="1">
      <alignment horizontal="center" vertical="center"/>
      <protection locked="0"/>
    </xf>
    <xf numFmtId="0" fontId="0" fillId="7" borderId="24" xfId="0" applyFill="1" applyBorder="1" applyAlignment="1" applyProtection="1">
      <alignment horizontal="center" vertical="center"/>
      <protection locked="0"/>
    </xf>
    <xf numFmtId="0" fontId="0" fillId="7" borderId="8" xfId="0" applyFill="1" applyBorder="1" applyAlignment="1" applyProtection="1">
      <alignment horizontal="left" vertical="top"/>
      <protection locked="0"/>
    </xf>
    <xf numFmtId="0" fontId="0" fillId="7" borderId="1" xfId="0" applyFill="1" applyBorder="1" applyAlignment="1" applyProtection="1">
      <alignment horizontal="left" vertical="top"/>
      <protection locked="0"/>
    </xf>
    <xf numFmtId="0" fontId="0" fillId="7" borderId="9" xfId="0" applyFill="1" applyBorder="1" applyAlignment="1" applyProtection="1">
      <alignment horizontal="left" vertical="top"/>
      <protection locked="0"/>
    </xf>
    <xf numFmtId="0" fontId="0" fillId="7" borderId="5" xfId="0" applyFill="1" applyBorder="1" applyAlignment="1" applyProtection="1">
      <alignment horizontal="left" vertical="top"/>
      <protection locked="0"/>
    </xf>
    <xf numFmtId="0" fontId="0" fillId="7" borderId="0" xfId="0" applyFill="1" applyBorder="1" applyAlignment="1" applyProtection="1">
      <alignment horizontal="left" vertical="top"/>
      <protection locked="0"/>
    </xf>
    <xf numFmtId="0" fontId="0" fillId="7" borderId="2" xfId="0" applyFill="1" applyBorder="1" applyAlignment="1" applyProtection="1">
      <alignment horizontal="left" vertical="top"/>
      <protection locked="0"/>
    </xf>
  </cellXfs>
  <cellStyles count="13">
    <cellStyle name="パーセント" xfId="1" builtinId="5"/>
    <cellStyle name="パーセント 2" xfId="7" xr:uid="{19CD5F2F-7E75-482F-847E-E32E5EAA425B}"/>
    <cellStyle name="パーセント 3" xfId="12" xr:uid="{F1263E58-99AF-4B92-A84A-CC26EA867A2A}"/>
    <cellStyle name="桁区切り" xfId="2" builtinId="6"/>
    <cellStyle name="桁区切り 2" xfId="5" xr:uid="{00000000-0005-0000-0000-000002000000}"/>
    <cellStyle name="桁区切り 2 2" xfId="9" xr:uid="{3CFCFA64-3A23-43DB-88B0-94B3E7A40BE4}"/>
    <cellStyle name="標準" xfId="0" builtinId="0"/>
    <cellStyle name="標準 2" xfId="4" xr:uid="{00000000-0005-0000-0000-000004000000}"/>
    <cellStyle name="標準 2 2" xfId="10" xr:uid="{6FE5C3FA-1C93-406D-9CC3-93DCB65CCFC2}"/>
    <cellStyle name="標準 3" xfId="6" xr:uid="{E0C9AB9E-FC0A-4986-8BBC-B1D071A73C23}"/>
    <cellStyle name="標準 4" xfId="11" xr:uid="{8BAE0538-707B-45ED-870E-FD2E15146238}"/>
    <cellStyle name="標準_Ｈ２４．８．１５地場センター様省エネ診断Ｎｏ２" xfId="8" xr:uid="{3BB5445B-9BC8-4134-81D4-BC86EAB5E27C}"/>
    <cellStyle name="標準_負荷チェックシート（水谷修正）" xfId="3" xr:uid="{00000000-0005-0000-0000-000005000000}"/>
  </cellStyles>
  <dxfs count="43">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theme="6" tint="0.59996337778862885"/>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Q$7"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35</xdr:col>
      <xdr:colOff>66675</xdr:colOff>
      <xdr:row>40</xdr:row>
      <xdr:rowOff>209550</xdr:rowOff>
    </xdr:from>
    <xdr:to>
      <xdr:col>39</xdr:col>
      <xdr:colOff>180975</xdr:colOff>
      <xdr:row>44</xdr:row>
      <xdr:rowOff>142875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6743700" y="10115550"/>
          <a:ext cx="2076450" cy="9239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一から四までの項目を確認できたら、チェックボックスをプルダウンで□から■にしてください。</a:t>
          </a:r>
        </a:p>
      </xdr:txBody>
    </xdr:sp>
    <xdr:clientData/>
  </xdr:twoCellAnchor>
  <xdr:twoCellAnchor>
    <xdr:from>
      <xdr:col>35</xdr:col>
      <xdr:colOff>66675</xdr:colOff>
      <xdr:row>19</xdr:row>
      <xdr:rowOff>66675</xdr:rowOff>
    </xdr:from>
    <xdr:to>
      <xdr:col>39</xdr:col>
      <xdr:colOff>180975</xdr:colOff>
      <xdr:row>22</xdr:row>
      <xdr:rowOff>104776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743700" y="47720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金額は、「事業費内訳」シートを作成すると自動で入力されます。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57150</xdr:colOff>
      <xdr:row>25</xdr:row>
      <xdr:rowOff>47625</xdr:rowOff>
    </xdr:from>
    <xdr:to>
      <xdr:col>39</xdr:col>
      <xdr:colOff>133350</xdr:colOff>
      <xdr:row>29</xdr:row>
      <xdr:rowOff>180975</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058025" y="5905500"/>
          <a:ext cx="2076450" cy="923925"/>
        </a:xfrm>
        <a:prstGeom prst="wedgeRoundRectCallout">
          <a:avLst>
            <a:gd name="adj1" fmla="val -62279"/>
            <a:gd name="adj2" fmla="val 7774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今回の申請内容を記載してください。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例）事務所の空調設備の更新</a:t>
          </a:r>
        </a:p>
      </xdr:txBody>
    </xdr:sp>
    <xdr:clientData/>
  </xdr:twoCellAnchor>
  <xdr:twoCellAnchor>
    <xdr:from>
      <xdr:col>35</xdr:col>
      <xdr:colOff>28575</xdr:colOff>
      <xdr:row>30</xdr:row>
      <xdr:rowOff>161924</xdr:rowOff>
    </xdr:from>
    <xdr:to>
      <xdr:col>39</xdr:col>
      <xdr:colOff>104775</xdr:colOff>
      <xdr:row>42</xdr:row>
      <xdr:rowOff>38099</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029450" y="7067549"/>
          <a:ext cx="2076450" cy="1933575"/>
        </a:xfrm>
        <a:prstGeom prst="wedgeRoundRectCallout">
          <a:avLst>
            <a:gd name="adj1" fmla="val -58610"/>
            <a:gd name="adj2" fmla="val 20599"/>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導入前・後の設備及び導入前・後の設備の名称、台数を記載してください。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導入前</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ABC-01×</a:t>
          </a:r>
          <a:r>
            <a:rPr kumimoji="1" lang="ja-JP" altLang="en-US" sz="1100">
              <a:solidFill>
                <a:sysClr val="windowText" lastClr="000000"/>
              </a:solidFill>
            </a:rPr>
            <a:t>２台</a:t>
          </a:r>
          <a:endParaRPr kumimoji="1" lang="en-US" altLang="ja-JP" sz="1100">
            <a:solidFill>
              <a:sysClr val="windowText" lastClr="000000"/>
            </a:solidFill>
          </a:endParaRPr>
        </a:p>
        <a:p>
          <a:pPr algn="l"/>
          <a:r>
            <a:rPr kumimoji="1" lang="ja-JP" altLang="en-US" sz="1100">
              <a:solidFill>
                <a:sysClr val="windowText" lastClr="000000"/>
              </a:solidFill>
            </a:rPr>
            <a:t>導入後</a:t>
          </a:r>
          <a:endParaRPr kumimoji="1" lang="en-US" altLang="ja-JP" sz="1100">
            <a:solidFill>
              <a:sysClr val="windowText" lastClr="000000"/>
            </a:solidFill>
          </a:endParaRPr>
        </a:p>
        <a:p>
          <a:pPr algn="l"/>
          <a:r>
            <a:rPr kumimoji="1" lang="ja-JP" altLang="en-US" sz="1100">
              <a:solidFill>
                <a:sysClr val="windowText" lastClr="000000"/>
              </a:solidFill>
            </a:rPr>
            <a:t>エアコン</a:t>
          </a:r>
          <a:r>
            <a:rPr kumimoji="1" lang="en-US" altLang="ja-JP" sz="1100">
              <a:solidFill>
                <a:sysClr val="windowText" lastClr="000000"/>
              </a:solidFill>
            </a:rPr>
            <a:t>DEF-02×</a:t>
          </a:r>
          <a:r>
            <a:rPr kumimoji="1" lang="ja-JP" altLang="en-US" sz="1100">
              <a:solidFill>
                <a:sysClr val="windowText" lastClr="000000"/>
              </a:solidFill>
            </a:rPr>
            <a:t>２台</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45</xdr:row>
      <xdr:rowOff>85724</xdr:rowOff>
    </xdr:from>
    <xdr:to>
      <xdr:col>45</xdr:col>
      <xdr:colOff>104775</xdr:colOff>
      <xdr:row>49</xdr:row>
      <xdr:rowOff>161925</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029450" y="9505949"/>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算出した補助対象経費と対象外経費を上段の表に入力してください。</a:t>
          </a:r>
        </a:p>
      </xdr:txBody>
    </xdr:sp>
    <xdr:clientData/>
  </xdr:twoCellAnchor>
  <xdr:twoCellAnchor>
    <xdr:from>
      <xdr:col>35</xdr:col>
      <xdr:colOff>38100</xdr:colOff>
      <xdr:row>33</xdr:row>
      <xdr:rowOff>47625</xdr:rowOff>
    </xdr:from>
    <xdr:to>
      <xdr:col>45</xdr:col>
      <xdr:colOff>114300</xdr:colOff>
      <xdr:row>38</xdr:row>
      <xdr:rowOff>161925</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038975" y="7439025"/>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12700</xdr:colOff>
          <xdr:row>2</xdr:row>
          <xdr:rowOff>50800</xdr:rowOff>
        </xdr:from>
        <xdr:to>
          <xdr:col>23</xdr:col>
          <xdr:colOff>114300</xdr:colOff>
          <xdr:row>3</xdr:row>
          <xdr:rowOff>127000</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3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3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xdr:from>
      <xdr:col>35</xdr:col>
      <xdr:colOff>219075</xdr:colOff>
      <xdr:row>30</xdr:row>
      <xdr:rowOff>66675</xdr:rowOff>
    </xdr:from>
    <xdr:to>
      <xdr:col>44</xdr:col>
      <xdr:colOff>19050</xdr:colOff>
      <xdr:row>35</xdr:row>
      <xdr:rowOff>190500</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8220075" y="6353175"/>
          <a:ext cx="2076450" cy="117157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事務所全体の電力使用量は、「</a:t>
          </a:r>
          <a:r>
            <a:rPr kumimoji="1" lang="en-US" altLang="ja-JP" sz="1100">
              <a:solidFill>
                <a:sysClr val="windowText" lastClr="000000"/>
              </a:solidFill>
            </a:rPr>
            <a:t>CO2</a:t>
          </a:r>
          <a:r>
            <a:rPr kumimoji="1" lang="ja-JP" altLang="en-US" sz="1100">
              <a:solidFill>
                <a:sysClr val="windowText" lastClr="000000"/>
              </a:solidFill>
            </a:rPr>
            <a:t>換算シート」を作成すると自動で入力されます。</a:t>
          </a:r>
          <a:endParaRPr kumimoji="1" lang="en-US" altLang="ja-JP" sz="1100">
            <a:solidFill>
              <a:sysClr val="windowText" lastClr="000000"/>
            </a:solidFill>
          </a:endParaRPr>
        </a:p>
        <a:p>
          <a:pPr algn="l"/>
          <a:r>
            <a:rPr kumimoji="1" lang="en-US" altLang="ja-JP" sz="1100">
              <a:solidFill>
                <a:srgbClr val="FF0000"/>
              </a:solidFill>
            </a:rPr>
            <a:t>※</a:t>
          </a:r>
          <a:r>
            <a:rPr kumimoji="1" lang="ja-JP" altLang="en-US" sz="1100">
              <a:solidFill>
                <a:srgbClr val="FF0000"/>
              </a:solidFill>
            </a:rPr>
            <a:t>事業所全体の電力使用量の計算式を修正（</a:t>
          </a:r>
          <a:r>
            <a:rPr kumimoji="1" lang="en-US" altLang="ja-JP" sz="1100">
              <a:solidFill>
                <a:srgbClr val="FF0000"/>
              </a:solidFill>
            </a:rPr>
            <a:t>R4.8.4</a:t>
          </a:r>
          <a:r>
            <a:rPr kumimoji="1" lang="ja-JP" altLang="en-US" sz="1100">
              <a:solidFill>
                <a:srgbClr val="FF0000"/>
              </a:solidFill>
            </a:rPr>
            <a:t>）</a:t>
          </a:r>
        </a:p>
      </xdr:txBody>
    </xdr:sp>
    <xdr:clientData/>
  </xdr:twoCellAnchor>
  <xdr:twoCellAnchor>
    <xdr:from>
      <xdr:col>36</xdr:col>
      <xdr:colOff>0</xdr:colOff>
      <xdr:row>44</xdr:row>
      <xdr:rowOff>85725</xdr:rowOff>
    </xdr:from>
    <xdr:to>
      <xdr:col>44</xdr:col>
      <xdr:colOff>28575</xdr:colOff>
      <xdr:row>48</xdr:row>
      <xdr:rowOff>38100</xdr:rowOff>
    </xdr:to>
    <xdr:sp macro="" textlink="">
      <xdr:nvSpPr>
        <xdr:cNvPr id="3" name="吹き出し: 角を丸めた四角形 2">
          <a:extLst>
            <a:ext uri="{FF2B5EF4-FFF2-40B4-BE49-F238E27FC236}">
              <a16:creationId xmlns:a16="http://schemas.microsoft.com/office/drawing/2014/main" id="{00000000-0008-0000-0500-000003000000}"/>
            </a:ext>
          </a:extLst>
        </xdr:cNvPr>
        <xdr:cNvSpPr/>
      </xdr:nvSpPr>
      <xdr:spPr>
        <a:xfrm>
          <a:off x="8229600" y="9096375"/>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自由記述欄には、上記の計算で計算できないものや、特記事項があれば入力してください。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238126</xdr:colOff>
      <xdr:row>22</xdr:row>
      <xdr:rowOff>35718</xdr:rowOff>
    </xdr:from>
    <xdr:to>
      <xdr:col>12</xdr:col>
      <xdr:colOff>242888</xdr:colOff>
      <xdr:row>27</xdr:row>
      <xdr:rowOff>11906</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6393657" y="454818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11</xdr:row>
      <xdr:rowOff>95251</xdr:rowOff>
    </xdr:from>
    <xdr:to>
      <xdr:col>12</xdr:col>
      <xdr:colOff>266699</xdr:colOff>
      <xdr:row>15</xdr:row>
      <xdr:rowOff>142876</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417468" y="239315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p>
      </xdr:txBody>
    </xdr:sp>
    <xdr:clientData/>
  </xdr:twoCellAnchor>
  <xdr:twoCellAnchor>
    <xdr:from>
      <xdr:col>9</xdr:col>
      <xdr:colOff>273844</xdr:colOff>
      <xdr:row>1</xdr:row>
      <xdr:rowOff>35719</xdr:rowOff>
    </xdr:from>
    <xdr:to>
      <xdr:col>12</xdr:col>
      <xdr:colOff>278606</xdr:colOff>
      <xdr:row>6</xdr:row>
      <xdr:rowOff>35719</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6429375" y="250032"/>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31750</xdr:colOff>
      <xdr:row>7</xdr:row>
      <xdr:rowOff>298450</xdr:rowOff>
    </xdr:from>
    <xdr:to>
      <xdr:col>6</xdr:col>
      <xdr:colOff>444500</xdr:colOff>
      <xdr:row>36</xdr:row>
      <xdr:rowOff>38100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03400" y="1765300"/>
          <a:ext cx="1127125" cy="34353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260351</xdr:colOff>
      <xdr:row>38</xdr:row>
      <xdr:rowOff>3175</xdr:rowOff>
    </xdr:from>
    <xdr:to>
      <xdr:col>13</xdr:col>
      <xdr:colOff>552451</xdr:colOff>
      <xdr:row>42</xdr:row>
      <xdr:rowOff>152401</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289051" y="5641975"/>
          <a:ext cx="5854700" cy="1063626"/>
        </a:xfrm>
        <a:prstGeom prst="wedgeRoundRectCallout">
          <a:avLst>
            <a:gd name="adj1" fmla="val -35711"/>
            <a:gd name="adj2" fmla="val -83211"/>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en-US" altLang="ja-JP" sz="1200" b="1">
              <a:solidFill>
                <a:srgbClr val="FF0000"/>
              </a:solidFill>
            </a:rPr>
            <a:t>※</a:t>
          </a:r>
          <a:r>
            <a:rPr kumimoji="1" lang="ja-JP" altLang="en-US" sz="1200" b="1">
              <a:solidFill>
                <a:srgbClr val="FF0000"/>
              </a:solidFill>
            </a:rPr>
            <a:t>赤枠内の数値のみ入力！</a:t>
          </a:r>
          <a:endParaRPr kumimoji="1" lang="en-US" altLang="ja-JP" sz="1200" b="1">
            <a:solidFill>
              <a:srgbClr val="FF0000"/>
            </a:solidFill>
          </a:endParaRPr>
        </a:p>
        <a:p>
          <a:pPr algn="l"/>
          <a:r>
            <a:rPr kumimoji="1" lang="ja-JP" altLang="en-US" sz="1200" b="1">
              <a:solidFill>
                <a:srgbClr val="FF0000"/>
              </a:solidFill>
            </a:rPr>
            <a:t>　なお、電気欄の単位は「千</a:t>
          </a:r>
          <a:r>
            <a:rPr kumimoji="1" lang="en-US" altLang="ja-JP" sz="1200" b="1">
              <a:solidFill>
                <a:srgbClr val="FF0000"/>
              </a:solidFill>
            </a:rPr>
            <a:t>kWh</a:t>
          </a:r>
          <a:r>
            <a:rPr kumimoji="1" lang="ja-JP" altLang="en-US" sz="1200" b="1">
              <a:solidFill>
                <a:srgbClr val="FF0000"/>
              </a:solidFill>
            </a:rPr>
            <a:t>」のため入力時にはご注意ください。</a:t>
          </a:r>
          <a:endParaRPr kumimoji="1" lang="en-US" altLang="ja-JP" sz="1200" b="1">
            <a:solidFill>
              <a:srgbClr val="FF0000"/>
            </a:solidFill>
          </a:endParaRPr>
        </a:p>
        <a:p>
          <a:pPr algn="l"/>
          <a:r>
            <a:rPr kumimoji="1" lang="ja-JP" altLang="en-US" sz="1200"/>
            <a:t>エネルギ使用料（原油換算値）や</a:t>
          </a:r>
          <a:r>
            <a:rPr kumimoji="1" lang="en-US" altLang="ja-JP" sz="1200"/>
            <a:t>CO2</a:t>
          </a:r>
          <a:r>
            <a:rPr kumimoji="1" lang="ja-JP" altLang="en-US" sz="1200"/>
            <a:t>排出量を確認したい事業所の</a:t>
          </a:r>
          <a:endParaRPr kumimoji="1" lang="en-US" altLang="ja-JP" sz="1200"/>
        </a:p>
        <a:p>
          <a:pPr algn="l"/>
          <a:r>
            <a:rPr kumimoji="1" lang="ja-JP" altLang="en-US" sz="1200"/>
            <a:t>年間エネルギー使用量を種類と単位をご確認のうえで入力してください。</a:t>
          </a:r>
        </a:p>
      </xdr:txBody>
    </xdr:sp>
    <xdr:clientData/>
  </xdr:twoCellAnchor>
  <xdr:twoCellAnchor>
    <xdr:from>
      <xdr:col>15</xdr:col>
      <xdr:colOff>357187</xdr:colOff>
      <xdr:row>6</xdr:row>
      <xdr:rowOff>190500</xdr:rowOff>
    </xdr:from>
    <xdr:to>
      <xdr:col>18</xdr:col>
      <xdr:colOff>361950</xdr:colOff>
      <xdr:row>11</xdr:row>
      <xdr:rowOff>178594</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8536781" y="1357313"/>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請求書等で令和３年度のエネルギー使用量を確認し、数値を入力してください。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1112484" cy="392415"/>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0" y="0"/>
          <a:ext cx="111248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solidFill>
                <a:srgbClr val="FF0000"/>
              </a:solidFill>
            </a:rPr>
            <a:t>（記入例）</a:t>
          </a:r>
          <a:endParaRPr kumimoji="1" lang="ja-JP" altLang="en-US" sz="14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C2A2-FF81-4421-A92C-A96BCFB1E73F}">
  <dimension ref="A2:AL97"/>
  <sheetViews>
    <sheetView view="pageBreakPreview" topLeftCell="A40" zoomScaleNormal="100" zoomScaleSheetLayoutView="100" workbookViewId="0">
      <selection activeCell="AB22" sqref="AB22"/>
    </sheetView>
  </sheetViews>
  <sheetFormatPr defaultColWidth="8.453125" defaultRowHeight="19.75" customHeight="1"/>
  <cols>
    <col min="1" max="34" width="2.453125" style="322" customWidth="1"/>
    <col min="35" max="36" width="2.6328125" style="5" customWidth="1"/>
    <col min="37" max="37" width="8.453125" style="5"/>
    <col min="38" max="38" width="14.6328125" style="5" hidden="1" customWidth="1"/>
    <col min="39" max="39" width="14.6328125" style="5" bestFit="1" customWidth="1"/>
    <col min="40" max="40" width="16.7265625" style="5" bestFit="1" customWidth="1"/>
    <col min="41" max="41" width="19.90625" style="5" bestFit="1" customWidth="1"/>
    <col min="42" max="42" width="12.453125" style="5" bestFit="1" customWidth="1"/>
    <col min="43" max="43" width="7.90625" style="5" bestFit="1" customWidth="1"/>
    <col min="44" max="44" width="12.453125" style="5" bestFit="1" customWidth="1"/>
    <col min="45" max="16384" width="8.453125" style="5"/>
  </cols>
  <sheetData>
    <row r="2" spans="1:34" ht="19.75" customHeight="1">
      <c r="B2" s="323"/>
      <c r="C2" s="323"/>
      <c r="D2" s="323"/>
      <c r="E2" s="323"/>
      <c r="F2" s="323"/>
      <c r="G2" s="323"/>
      <c r="H2" s="323"/>
      <c r="I2" s="323"/>
      <c r="J2" s="323"/>
      <c r="K2" s="323"/>
      <c r="L2" s="323"/>
      <c r="M2" s="323"/>
      <c r="N2" s="323"/>
      <c r="O2" s="323"/>
      <c r="P2" s="323"/>
      <c r="Q2" s="323"/>
      <c r="R2" s="323"/>
      <c r="S2" s="323"/>
      <c r="T2" s="323"/>
      <c r="U2" s="323"/>
      <c r="V2" s="323"/>
      <c r="W2" s="367" t="s">
        <v>585</v>
      </c>
      <c r="X2" s="367"/>
      <c r="Y2" s="367"/>
      <c r="Z2" s="367"/>
      <c r="AA2" s="367"/>
      <c r="AB2" s="367"/>
      <c r="AC2" s="367"/>
      <c r="AD2" s="367"/>
      <c r="AE2" s="367"/>
      <c r="AF2" s="367"/>
      <c r="AG2" s="367"/>
      <c r="AH2" s="367"/>
    </row>
    <row r="3" spans="1:34" ht="19.75" customHeight="1">
      <c r="A3" s="323" t="s">
        <v>586</v>
      </c>
      <c r="B3" s="323"/>
      <c r="C3" s="323"/>
      <c r="D3" s="323"/>
      <c r="E3" s="323"/>
      <c r="F3" s="323"/>
      <c r="G3" s="323"/>
      <c r="H3" s="323"/>
      <c r="I3" s="323"/>
      <c r="J3" s="323"/>
      <c r="K3" s="323"/>
      <c r="L3" s="323"/>
      <c r="M3" s="323"/>
      <c r="N3" s="323"/>
      <c r="O3" s="323"/>
      <c r="P3" s="323"/>
      <c r="Q3" s="323"/>
      <c r="R3" s="323"/>
      <c r="S3" s="323"/>
      <c r="T3" s="323"/>
      <c r="U3" s="323"/>
      <c r="V3" s="323"/>
      <c r="X3" s="323"/>
      <c r="Y3" s="323"/>
      <c r="Z3" s="323"/>
      <c r="AA3" s="323"/>
      <c r="AB3" s="323"/>
      <c r="AC3" s="323"/>
      <c r="AD3" s="323"/>
      <c r="AE3" s="323"/>
      <c r="AF3" s="323"/>
      <c r="AG3" s="323"/>
      <c r="AH3" s="323"/>
    </row>
    <row r="4" spans="1:34" ht="19.75" customHeight="1">
      <c r="A4" s="323" t="s">
        <v>587</v>
      </c>
      <c r="B4" s="323"/>
      <c r="C4" s="323"/>
      <c r="D4" s="323"/>
      <c r="E4" s="323"/>
      <c r="F4" s="323"/>
      <c r="G4" s="323"/>
      <c r="H4" s="323"/>
      <c r="I4" s="323"/>
      <c r="J4" s="323"/>
      <c r="K4" s="323"/>
      <c r="L4" s="323"/>
      <c r="M4" s="323"/>
      <c r="N4" s="323"/>
      <c r="O4" s="323"/>
      <c r="P4" s="323"/>
      <c r="Q4" s="323"/>
      <c r="R4" s="323"/>
      <c r="S4" s="323"/>
      <c r="T4" s="323"/>
      <c r="U4" s="323"/>
      <c r="V4" s="323"/>
      <c r="X4" s="323"/>
      <c r="Y4" s="323"/>
      <c r="Z4" s="323"/>
      <c r="AA4" s="323"/>
      <c r="AB4" s="323"/>
      <c r="AC4" s="323"/>
      <c r="AD4" s="323"/>
      <c r="AE4" s="323"/>
      <c r="AF4" s="323"/>
      <c r="AG4" s="323"/>
      <c r="AH4" s="323"/>
    </row>
    <row r="5" spans="1:34" ht="19.75" customHeight="1">
      <c r="B5" s="323"/>
      <c r="C5" s="323"/>
      <c r="D5" s="323"/>
      <c r="E5" s="323"/>
      <c r="F5" s="323"/>
      <c r="G5" s="323"/>
      <c r="H5" s="323"/>
      <c r="I5" s="323"/>
      <c r="J5" s="323"/>
      <c r="K5" s="323" t="s">
        <v>588</v>
      </c>
      <c r="L5" s="323"/>
      <c r="M5" s="323"/>
      <c r="N5" s="323"/>
      <c r="O5" s="359"/>
      <c r="P5" s="359"/>
      <c r="Q5" s="361"/>
      <c r="R5" s="361"/>
      <c r="S5" s="361"/>
      <c r="T5" s="361"/>
      <c r="U5" s="361"/>
      <c r="V5" s="361"/>
      <c r="W5" s="361"/>
      <c r="X5" s="361"/>
      <c r="Y5" s="361"/>
      <c r="Z5" s="361"/>
      <c r="AA5" s="361"/>
      <c r="AB5" s="361"/>
      <c r="AC5" s="361"/>
      <c r="AD5" s="361"/>
      <c r="AE5" s="361"/>
      <c r="AF5" s="361"/>
      <c r="AG5" s="361"/>
      <c r="AH5" s="361"/>
    </row>
    <row r="6" spans="1:34" ht="19.75" customHeight="1">
      <c r="B6" s="323"/>
      <c r="C6" s="323"/>
      <c r="D6" s="323"/>
      <c r="E6" s="323"/>
      <c r="F6" s="323"/>
      <c r="G6" s="323"/>
      <c r="H6" s="323"/>
      <c r="I6" s="323"/>
      <c r="J6" s="323"/>
      <c r="K6" s="323" t="s">
        <v>589</v>
      </c>
      <c r="L6" s="323"/>
      <c r="M6" s="323"/>
      <c r="N6" s="323"/>
      <c r="O6" s="361"/>
      <c r="P6" s="361"/>
      <c r="Q6" s="361"/>
      <c r="R6" s="361"/>
      <c r="S6" s="361"/>
      <c r="T6" s="361"/>
      <c r="U6" s="361"/>
      <c r="V6" s="361"/>
      <c r="W6" s="361"/>
      <c r="X6" s="361"/>
      <c r="Y6" s="361"/>
      <c r="Z6" s="361"/>
      <c r="AA6" s="361"/>
      <c r="AB6" s="361"/>
      <c r="AC6" s="361"/>
      <c r="AD6" s="361"/>
      <c r="AE6" s="361"/>
      <c r="AF6" s="361"/>
      <c r="AG6" s="361"/>
      <c r="AH6" s="361"/>
    </row>
    <row r="7" spans="1:34" ht="19.75" customHeight="1">
      <c r="B7" s="323"/>
      <c r="C7" s="323"/>
      <c r="D7" s="323"/>
      <c r="E7" s="323"/>
      <c r="F7" s="323"/>
      <c r="G7" s="323"/>
      <c r="H7" s="323"/>
      <c r="I7" s="323"/>
      <c r="J7" s="323"/>
      <c r="K7" s="323" t="s">
        <v>590</v>
      </c>
      <c r="L7" s="323"/>
      <c r="M7" s="323"/>
      <c r="N7" s="323"/>
      <c r="O7" s="361"/>
      <c r="P7" s="361"/>
      <c r="Q7" s="361"/>
      <c r="R7" s="361"/>
      <c r="S7" s="361"/>
      <c r="T7" s="361"/>
      <c r="U7" s="361"/>
      <c r="V7" s="361"/>
      <c r="W7" s="361"/>
      <c r="X7" s="361"/>
      <c r="Y7" s="361"/>
      <c r="Z7" s="361"/>
      <c r="AA7" s="361"/>
      <c r="AB7" s="361"/>
      <c r="AC7" s="361"/>
      <c r="AD7" s="361"/>
      <c r="AE7" s="361"/>
      <c r="AF7" s="361"/>
      <c r="AG7" s="361"/>
      <c r="AH7" s="361"/>
    </row>
    <row r="8" spans="1:34" ht="19.75" customHeight="1">
      <c r="B8" s="323"/>
      <c r="C8" s="323"/>
      <c r="D8" s="323"/>
      <c r="E8" s="323"/>
      <c r="F8" s="323"/>
      <c r="G8" s="323"/>
      <c r="H8" s="323"/>
      <c r="I8" s="323"/>
      <c r="J8" s="323"/>
      <c r="K8" s="323" t="s">
        <v>591</v>
      </c>
      <c r="L8" s="323"/>
      <c r="M8" s="323"/>
      <c r="N8" s="323"/>
      <c r="O8" s="359"/>
      <c r="P8" s="359"/>
      <c r="Q8" s="359"/>
      <c r="R8" s="361"/>
      <c r="S8" s="361"/>
      <c r="T8" s="361"/>
      <c r="U8" s="361"/>
      <c r="V8" s="361"/>
      <c r="W8" s="361"/>
      <c r="X8" s="361"/>
      <c r="Y8" s="361"/>
      <c r="Z8" s="361"/>
      <c r="AA8" s="361"/>
      <c r="AB8" s="361"/>
      <c r="AC8" s="361"/>
      <c r="AD8" s="361"/>
      <c r="AE8" s="361"/>
      <c r="AF8" s="361"/>
      <c r="AG8" s="361"/>
      <c r="AH8" s="361"/>
    </row>
    <row r="9" spans="1:34" ht="19.75" customHeight="1">
      <c r="B9" s="323"/>
      <c r="C9" s="323"/>
      <c r="D9" s="323"/>
      <c r="E9" s="323"/>
      <c r="F9" s="323"/>
      <c r="G9" s="323"/>
      <c r="H9" s="323"/>
      <c r="I9" s="323"/>
      <c r="J9" s="323"/>
      <c r="K9" s="323"/>
      <c r="L9" s="323"/>
      <c r="M9" s="323"/>
      <c r="N9" s="323"/>
      <c r="O9" s="323"/>
      <c r="P9" s="323"/>
      <c r="Q9" s="323"/>
      <c r="R9" s="323"/>
      <c r="S9" s="323"/>
      <c r="T9" s="323"/>
      <c r="U9" s="323"/>
      <c r="V9" s="323"/>
      <c r="X9" s="323"/>
      <c r="Y9" s="323"/>
      <c r="Z9" s="323"/>
      <c r="AA9" s="323"/>
      <c r="AB9" s="323"/>
      <c r="AC9" s="323"/>
      <c r="AD9" s="323"/>
      <c r="AE9" s="323"/>
      <c r="AF9" s="323"/>
      <c r="AG9" s="323"/>
      <c r="AH9" s="323"/>
    </row>
    <row r="10" spans="1:34" ht="19.75" customHeight="1">
      <c r="B10" s="323"/>
      <c r="C10" s="323"/>
      <c r="D10" s="323"/>
      <c r="E10" s="323"/>
      <c r="F10" s="323"/>
      <c r="G10" s="323"/>
      <c r="H10" s="323"/>
      <c r="I10" s="323"/>
      <c r="J10" s="323"/>
      <c r="K10" s="323" t="s">
        <v>592</v>
      </c>
      <c r="L10" s="323"/>
      <c r="M10" s="323"/>
      <c r="N10" s="323"/>
      <c r="O10" s="323"/>
      <c r="P10" s="323"/>
      <c r="Q10" s="323"/>
      <c r="R10" s="361"/>
      <c r="S10" s="361"/>
      <c r="T10" s="361"/>
      <c r="U10" s="361"/>
      <c r="V10" s="361"/>
      <c r="W10" s="361"/>
      <c r="X10" s="361"/>
      <c r="Y10" s="361"/>
      <c r="Z10" s="361"/>
      <c r="AA10" s="361"/>
      <c r="AB10" s="361"/>
      <c r="AC10" s="361"/>
      <c r="AD10" s="361"/>
      <c r="AE10" s="361"/>
      <c r="AF10" s="361"/>
      <c r="AG10" s="361"/>
      <c r="AH10" s="361"/>
    </row>
    <row r="11" spans="1:34" ht="19.75" customHeight="1">
      <c r="B11" s="323"/>
      <c r="C11" s="323"/>
      <c r="D11" s="323"/>
      <c r="E11" s="323"/>
      <c r="F11" s="323"/>
      <c r="G11" s="323"/>
      <c r="H11" s="323"/>
      <c r="I11" s="323"/>
      <c r="J11" s="323"/>
      <c r="K11" s="323" t="s">
        <v>589</v>
      </c>
      <c r="L11" s="323"/>
      <c r="M11" s="323"/>
      <c r="N11" s="323"/>
      <c r="O11" s="361"/>
      <c r="P11" s="361"/>
      <c r="Q11" s="361"/>
      <c r="R11" s="361"/>
      <c r="S11" s="361"/>
      <c r="T11" s="361"/>
      <c r="U11" s="361"/>
      <c r="V11" s="361"/>
      <c r="W11" s="361"/>
      <c r="X11" s="361"/>
      <c r="Y11" s="361"/>
      <c r="Z11" s="361"/>
      <c r="AA11" s="361"/>
      <c r="AB11" s="361"/>
      <c r="AC11" s="361"/>
      <c r="AD11" s="361"/>
      <c r="AE11" s="361"/>
      <c r="AF11" s="361"/>
      <c r="AG11" s="361"/>
      <c r="AH11" s="361"/>
    </row>
    <row r="12" spans="1:34" ht="19.75" customHeight="1">
      <c r="B12" s="323"/>
      <c r="C12" s="323"/>
      <c r="D12" s="323"/>
      <c r="E12" s="323"/>
      <c r="F12" s="323"/>
      <c r="G12" s="323"/>
      <c r="H12" s="323"/>
      <c r="I12" s="323"/>
      <c r="J12" s="323"/>
      <c r="K12" s="323" t="s">
        <v>590</v>
      </c>
      <c r="L12" s="323"/>
      <c r="M12" s="323"/>
      <c r="N12" s="323"/>
      <c r="O12" s="361"/>
      <c r="P12" s="361"/>
      <c r="Q12" s="361"/>
      <c r="R12" s="361"/>
      <c r="S12" s="361"/>
      <c r="T12" s="361"/>
      <c r="U12" s="361"/>
      <c r="V12" s="361"/>
      <c r="W12" s="361"/>
      <c r="X12" s="361"/>
      <c r="Y12" s="361"/>
      <c r="Z12" s="361"/>
      <c r="AA12" s="361"/>
      <c r="AB12" s="361"/>
      <c r="AC12" s="361"/>
      <c r="AD12" s="361"/>
      <c r="AE12" s="361"/>
      <c r="AF12" s="361"/>
      <c r="AG12" s="361"/>
      <c r="AH12" s="361"/>
    </row>
    <row r="13" spans="1:34" ht="19.75" customHeight="1">
      <c r="B13" s="323"/>
      <c r="C13" s="323"/>
      <c r="D13" s="323"/>
      <c r="E13" s="323"/>
      <c r="F13" s="323"/>
      <c r="G13" s="323"/>
      <c r="H13" s="323"/>
      <c r="I13" s="323"/>
      <c r="J13" s="323"/>
      <c r="K13" s="323" t="s">
        <v>593</v>
      </c>
      <c r="L13" s="323"/>
      <c r="M13" s="323"/>
      <c r="N13" s="323"/>
      <c r="O13" s="323"/>
      <c r="P13" s="323"/>
      <c r="Q13" s="323"/>
      <c r="R13" s="361"/>
      <c r="S13" s="361"/>
      <c r="T13" s="361"/>
      <c r="U13" s="361"/>
      <c r="V13" s="361"/>
      <c r="W13" s="361"/>
      <c r="X13" s="361"/>
      <c r="Y13" s="361"/>
      <c r="Z13" s="361"/>
      <c r="AA13" s="361"/>
      <c r="AB13" s="361"/>
      <c r="AC13" s="361"/>
      <c r="AD13" s="361"/>
      <c r="AE13" s="361"/>
      <c r="AF13" s="361"/>
      <c r="AG13" s="361"/>
      <c r="AH13" s="361"/>
    </row>
    <row r="14" spans="1:34" ht="19.75" customHeight="1">
      <c r="B14" s="323"/>
      <c r="C14" s="323"/>
      <c r="D14" s="323"/>
      <c r="E14" s="323"/>
      <c r="F14" s="323"/>
      <c r="G14" s="323"/>
      <c r="H14" s="323"/>
      <c r="I14" s="323"/>
      <c r="J14" s="323"/>
      <c r="K14" s="323"/>
      <c r="L14" s="323"/>
      <c r="M14" s="323"/>
      <c r="N14" s="323"/>
      <c r="O14" s="323"/>
      <c r="P14" s="323"/>
      <c r="Q14" s="323"/>
      <c r="R14" s="323"/>
      <c r="S14" s="323"/>
      <c r="T14" s="323"/>
      <c r="U14" s="323"/>
      <c r="V14" s="323"/>
      <c r="X14" s="323"/>
      <c r="Y14" s="323"/>
      <c r="Z14" s="323"/>
      <c r="AA14" s="323"/>
      <c r="AB14" s="323"/>
      <c r="AC14" s="323"/>
      <c r="AD14" s="323"/>
      <c r="AE14" s="323"/>
      <c r="AF14" s="323"/>
      <c r="AG14" s="323"/>
      <c r="AH14" s="323"/>
    </row>
    <row r="15" spans="1:34" ht="19.75" customHeight="1">
      <c r="A15" s="323"/>
      <c r="B15" s="323"/>
      <c r="C15" s="323"/>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3"/>
      <c r="AG15" s="323"/>
      <c r="AH15" s="323"/>
    </row>
    <row r="16" spans="1:34" ht="19.75" customHeight="1">
      <c r="A16" s="364" t="s">
        <v>598</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row>
    <row r="17" spans="1:35" ht="19.75" customHeight="1">
      <c r="A17" s="364" t="s">
        <v>606</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row>
    <row r="18" spans="1:35" ht="19.75" customHeight="1">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row>
    <row r="19" spans="1:35" ht="19.75" customHeight="1">
      <c r="A19" s="365" t="s">
        <v>607</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row>
    <row r="20" spans="1:35" ht="19.75" customHeight="1">
      <c r="A20" s="365"/>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row>
    <row r="21" spans="1:35" ht="19.75" customHeight="1">
      <c r="A21" s="323"/>
      <c r="B21" s="323"/>
      <c r="C21" s="323"/>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3"/>
    </row>
    <row r="22" spans="1:35" ht="19.75" customHeight="1">
      <c r="A22" s="323" t="s">
        <v>601</v>
      </c>
      <c r="B22" s="323"/>
      <c r="C22" s="323"/>
      <c r="D22" s="323"/>
      <c r="E22" s="323"/>
      <c r="F22" s="323"/>
      <c r="G22" s="323"/>
      <c r="H22" s="323"/>
      <c r="I22" s="323"/>
      <c r="J22" s="366">
        <f>事業費内訳!Z37</f>
        <v>0</v>
      </c>
      <c r="K22" s="366"/>
      <c r="L22" s="366"/>
      <c r="M22" s="366"/>
      <c r="N22" s="366"/>
      <c r="O22" s="366"/>
      <c r="P22" s="366"/>
      <c r="Q22" s="366"/>
      <c r="R22" s="366"/>
      <c r="S22" s="323" t="s">
        <v>602</v>
      </c>
      <c r="T22" s="323"/>
      <c r="U22" s="323"/>
      <c r="V22" s="323"/>
      <c r="W22" s="323"/>
      <c r="X22" s="323"/>
      <c r="Y22" s="323"/>
      <c r="Z22" s="323"/>
      <c r="AA22" s="323"/>
      <c r="AB22" s="323"/>
      <c r="AC22" s="323"/>
      <c r="AD22" s="323"/>
      <c r="AE22" s="323"/>
      <c r="AF22" s="323"/>
      <c r="AG22" s="323"/>
      <c r="AH22" s="323"/>
    </row>
    <row r="23" spans="1:35" ht="19.75" customHeight="1">
      <c r="A23" s="323"/>
      <c r="B23" s="323"/>
      <c r="C23" s="323"/>
      <c r="D23" s="323"/>
      <c r="E23" s="323"/>
      <c r="F23" s="323"/>
      <c r="G23" s="323"/>
      <c r="H23" s="323"/>
      <c r="I23" s="323"/>
      <c r="J23" s="323"/>
      <c r="K23" s="323"/>
      <c r="L23" s="323"/>
      <c r="M23" s="323"/>
      <c r="N23" s="323"/>
      <c r="O23" s="323"/>
      <c r="P23" s="323"/>
      <c r="Q23" s="323"/>
      <c r="R23" s="323"/>
      <c r="S23" s="323"/>
      <c r="T23" s="323"/>
      <c r="U23" s="323"/>
      <c r="V23" s="323"/>
      <c r="W23" s="323"/>
      <c r="X23" s="323"/>
      <c r="Y23" s="323"/>
      <c r="Z23" s="323"/>
      <c r="AA23" s="323"/>
      <c r="AB23" s="323"/>
      <c r="AC23" s="323"/>
      <c r="AD23" s="323"/>
      <c r="AE23" s="323"/>
      <c r="AF23" s="323"/>
      <c r="AG23" s="323"/>
      <c r="AH23" s="323"/>
    </row>
    <row r="24" spans="1:35" ht="19.75" customHeight="1">
      <c r="A24" s="323" t="s">
        <v>594</v>
      </c>
      <c r="B24" s="323"/>
      <c r="C24" s="323"/>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43"/>
    </row>
    <row r="25" spans="1:35" ht="19.75" customHeight="1">
      <c r="A25" s="323" t="s">
        <v>655</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43"/>
    </row>
    <row r="26" spans="1:35" ht="19.75" customHeight="1">
      <c r="A26" s="323" t="s">
        <v>656</v>
      </c>
      <c r="B26" s="323"/>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43"/>
    </row>
    <row r="27" spans="1:35" ht="19.75" customHeight="1">
      <c r="A27" s="323" t="s">
        <v>657</v>
      </c>
      <c r="B27" s="323"/>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43"/>
    </row>
    <row r="28" spans="1:35" ht="19.75" customHeight="1">
      <c r="A28" s="323" t="s">
        <v>658</v>
      </c>
      <c r="B28" s="328"/>
      <c r="C28" s="328"/>
      <c r="D28" s="328"/>
      <c r="E28" s="328"/>
      <c r="F28" s="328"/>
      <c r="G28" s="328"/>
      <c r="H28" s="328"/>
      <c r="I28" s="328"/>
      <c r="J28" s="328"/>
      <c r="K28" s="328"/>
      <c r="L28" s="328"/>
      <c r="M28" s="328"/>
      <c r="N28" s="328"/>
      <c r="O28" s="323"/>
      <c r="P28" s="323"/>
      <c r="Q28" s="323"/>
      <c r="R28" s="323"/>
      <c r="S28" s="323"/>
      <c r="T28" s="323"/>
      <c r="U28" s="323"/>
      <c r="V28" s="323"/>
      <c r="W28" s="323"/>
      <c r="X28" s="323"/>
      <c r="Y28" s="323"/>
      <c r="Z28" s="323"/>
      <c r="AA28" s="323"/>
      <c r="AB28" s="323"/>
      <c r="AC28" s="323"/>
      <c r="AD28" s="323"/>
      <c r="AE28" s="323"/>
      <c r="AF28" s="323"/>
      <c r="AG28" s="323"/>
      <c r="AH28" s="323"/>
    </row>
    <row r="29" spans="1:35" ht="19.75" customHeight="1">
      <c r="A29" s="323" t="s">
        <v>595</v>
      </c>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row>
    <row r="30" spans="1:35" ht="19.75" customHeight="1">
      <c r="A30" s="323" t="s">
        <v>659</v>
      </c>
      <c r="B30" s="323"/>
      <c r="C30" s="323"/>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row>
    <row r="31" spans="1:35" ht="19.75" customHeight="1">
      <c r="A31" s="323" t="s">
        <v>596</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row>
    <row r="32" spans="1:35" ht="19.75" customHeight="1">
      <c r="A32" s="323" t="s">
        <v>660</v>
      </c>
      <c r="B32" s="323"/>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row>
    <row r="33" spans="1:34" ht="19.75" customHeight="1">
      <c r="A33" s="323" t="s">
        <v>661</v>
      </c>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row>
    <row r="34" spans="1:34" ht="19.75" customHeight="1">
      <c r="A34" s="323" t="s">
        <v>662</v>
      </c>
      <c r="B34" s="323"/>
      <c r="C34" s="323"/>
      <c r="D34" s="323"/>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row>
    <row r="35" spans="1:34" ht="19.75" customHeight="1">
      <c r="A35" s="347" t="s">
        <v>663</v>
      </c>
      <c r="B35" s="346"/>
      <c r="C35" s="323"/>
      <c r="D35" s="323"/>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row>
    <row r="36" spans="1:34" ht="19.75" customHeight="1">
      <c r="A36" s="346" t="s">
        <v>664</v>
      </c>
      <c r="B36" s="323"/>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row>
    <row r="37" spans="1:34" ht="19.75" customHeight="1">
      <c r="B37" s="323"/>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row>
    <row r="38" spans="1:34" ht="19.75" customHeight="1">
      <c r="A38" s="323"/>
      <c r="B38" s="323"/>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row>
    <row r="39" spans="1:34" ht="19.75" customHeight="1">
      <c r="B39" s="323"/>
      <c r="C39" s="323"/>
      <c r="D39" s="323"/>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row>
    <row r="40" spans="1:34" ht="19.75" customHeight="1">
      <c r="A40" s="364" t="s">
        <v>599</v>
      </c>
      <c r="B40" s="364"/>
      <c r="C40" s="364"/>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row>
    <row r="41" spans="1:34" ht="19.75" customHeight="1">
      <c r="A41" s="364" t="s">
        <v>653</v>
      </c>
      <c r="B41" s="364"/>
      <c r="C41" s="364"/>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row>
    <row r="42" spans="1:34" ht="19.75" customHeight="1">
      <c r="A42" s="327"/>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row>
    <row r="43" spans="1:34" ht="19.75" customHeight="1">
      <c r="A43" s="323"/>
      <c r="B43" s="323"/>
      <c r="C43" s="323"/>
      <c r="D43" s="323"/>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3"/>
      <c r="AE43" s="323"/>
      <c r="AF43" s="323"/>
      <c r="AG43" s="323"/>
      <c r="AH43" s="323"/>
    </row>
    <row r="44" spans="1:34" ht="19.75" customHeight="1">
      <c r="A44" s="322" t="s">
        <v>597</v>
      </c>
      <c r="G44" s="324"/>
      <c r="H44" s="325"/>
      <c r="I44" s="325"/>
      <c r="J44" s="325"/>
      <c r="Q44" s="324"/>
      <c r="R44" s="324"/>
      <c r="S44" s="324"/>
      <c r="T44" s="324"/>
      <c r="AA44" s="360" t="s">
        <v>652</v>
      </c>
      <c r="AC44" s="325"/>
      <c r="AD44" s="325"/>
    </row>
    <row r="45" spans="1:34" ht="19.75" customHeight="1">
      <c r="G45" s="324"/>
      <c r="H45" s="325"/>
      <c r="I45" s="325"/>
      <c r="J45" s="325"/>
      <c r="Q45" s="324"/>
      <c r="R45" s="324"/>
      <c r="S45" s="324"/>
      <c r="T45" s="324"/>
      <c r="AA45" s="326"/>
      <c r="AB45" s="325"/>
      <c r="AC45" s="325"/>
      <c r="AD45" s="325"/>
    </row>
    <row r="46" spans="1:34" ht="19.75" customHeight="1">
      <c r="A46" s="322" t="s">
        <v>665</v>
      </c>
      <c r="B46" s="322" t="s">
        <v>604</v>
      </c>
      <c r="G46" s="324"/>
      <c r="H46" s="325"/>
      <c r="I46" s="325"/>
      <c r="J46" s="325"/>
      <c r="Q46" s="324"/>
      <c r="R46" s="324"/>
      <c r="S46" s="324"/>
      <c r="T46" s="324"/>
      <c r="AA46" s="326"/>
      <c r="AB46" s="325"/>
      <c r="AC46" s="325"/>
      <c r="AD46" s="325"/>
    </row>
    <row r="47" spans="1:34" ht="19.75" customHeight="1">
      <c r="G47" s="324"/>
      <c r="H47" s="325"/>
      <c r="I47" s="325"/>
      <c r="J47" s="325"/>
      <c r="Q47" s="324"/>
      <c r="R47" s="324"/>
      <c r="S47" s="324"/>
      <c r="T47" s="324"/>
      <c r="AA47" s="326"/>
      <c r="AB47" s="325"/>
      <c r="AC47" s="325"/>
      <c r="AD47" s="325"/>
    </row>
    <row r="48" spans="1:34" ht="19.75" customHeight="1">
      <c r="A48" s="322" t="s">
        <v>666</v>
      </c>
      <c r="B48" s="363" t="s">
        <v>600</v>
      </c>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row>
    <row r="49" spans="1:34" ht="19.75" customHeight="1">
      <c r="B49" s="363"/>
      <c r="C49" s="363"/>
      <c r="D49" s="363"/>
      <c r="E49" s="363"/>
      <c r="F49" s="363"/>
      <c r="G49" s="363"/>
      <c r="H49" s="363"/>
      <c r="I49" s="363"/>
      <c r="J49" s="363"/>
      <c r="K49" s="363"/>
      <c r="L49" s="363"/>
      <c r="M49" s="363"/>
      <c r="N49" s="363"/>
      <c r="O49" s="363"/>
      <c r="P49" s="363"/>
      <c r="Q49" s="363"/>
      <c r="R49" s="363"/>
      <c r="S49" s="363"/>
      <c r="T49" s="363"/>
      <c r="U49" s="363"/>
      <c r="V49" s="363"/>
      <c r="W49" s="363"/>
      <c r="X49" s="363"/>
      <c r="Y49" s="363"/>
      <c r="Z49" s="363"/>
      <c r="AA49" s="363"/>
      <c r="AB49" s="363"/>
      <c r="AC49" s="363"/>
      <c r="AD49" s="363"/>
      <c r="AE49" s="363"/>
      <c r="AF49" s="363"/>
      <c r="AG49" s="363"/>
      <c r="AH49" s="363"/>
    </row>
    <row r="51" spans="1:34" ht="19.75" customHeight="1">
      <c r="A51" s="322" t="s">
        <v>667</v>
      </c>
      <c r="B51" s="363" t="s">
        <v>603</v>
      </c>
      <c r="C51" s="363"/>
      <c r="D51" s="363"/>
      <c r="E51" s="363"/>
      <c r="F51" s="363"/>
      <c r="G51" s="363"/>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3"/>
      <c r="AH51" s="363"/>
    </row>
    <row r="52" spans="1:34" ht="19.75" customHeight="1">
      <c r="B52" s="363"/>
      <c r="C52" s="363"/>
      <c r="D52" s="363"/>
      <c r="E52" s="363"/>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c r="AG52" s="363"/>
      <c r="AH52" s="363"/>
    </row>
    <row r="54" spans="1:34" ht="19.75" customHeight="1">
      <c r="A54" s="322" t="s">
        <v>668</v>
      </c>
      <c r="B54" s="362" t="s">
        <v>654</v>
      </c>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row>
    <row r="55" spans="1:34" ht="19.75" customHeight="1">
      <c r="B55" s="362"/>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row>
    <row r="56" spans="1:34" ht="19.75" customHeight="1">
      <c r="B56" s="322" t="s">
        <v>608</v>
      </c>
    </row>
    <row r="59" spans="1:34" ht="19.75" customHeight="1">
      <c r="Q59" s="324"/>
      <c r="R59" s="324"/>
      <c r="S59" s="324"/>
      <c r="T59" s="324"/>
      <c r="AA59" s="326"/>
      <c r="AB59" s="325"/>
      <c r="AC59" s="325"/>
      <c r="AD59" s="325"/>
    </row>
    <row r="60" spans="1:34" ht="19.75" customHeight="1">
      <c r="G60" s="324"/>
      <c r="H60" s="325"/>
      <c r="I60" s="325"/>
      <c r="J60" s="325"/>
      <c r="Q60" s="324"/>
      <c r="R60" s="324"/>
      <c r="S60" s="324"/>
      <c r="T60" s="324"/>
      <c r="AA60" s="326"/>
      <c r="AB60" s="325"/>
      <c r="AC60" s="325"/>
      <c r="AD60" s="325"/>
    </row>
    <row r="61" spans="1:34" ht="19.75" customHeight="1">
      <c r="G61" s="324"/>
      <c r="H61" s="325"/>
      <c r="I61" s="325"/>
      <c r="J61" s="325"/>
      <c r="Q61" s="324"/>
      <c r="R61" s="324"/>
      <c r="S61" s="324"/>
      <c r="T61" s="324"/>
      <c r="AA61" s="326"/>
      <c r="AB61" s="325"/>
      <c r="AC61" s="325"/>
      <c r="AD61" s="325"/>
    </row>
    <row r="62" spans="1:34" ht="19.75" customHeight="1">
      <c r="G62" s="324"/>
      <c r="H62" s="325"/>
      <c r="I62" s="325"/>
      <c r="J62" s="325"/>
      <c r="Q62" s="324"/>
      <c r="R62" s="324"/>
      <c r="S62" s="324"/>
      <c r="T62" s="324"/>
      <c r="AA62" s="326"/>
      <c r="AB62" s="325"/>
      <c r="AC62" s="325"/>
      <c r="AD62" s="325"/>
    </row>
    <row r="63" spans="1:34" ht="19.75" customHeight="1">
      <c r="G63" s="324"/>
      <c r="H63" s="325"/>
      <c r="I63" s="325"/>
      <c r="J63" s="325"/>
      <c r="Q63" s="324"/>
      <c r="R63" s="324"/>
      <c r="S63" s="324"/>
      <c r="T63" s="324"/>
      <c r="AA63" s="326"/>
      <c r="AB63" s="325"/>
      <c r="AC63" s="325"/>
      <c r="AD63" s="325"/>
    </row>
    <row r="64" spans="1:34" ht="19.75" customHeight="1">
      <c r="G64" s="324"/>
      <c r="H64" s="325"/>
      <c r="I64" s="325"/>
      <c r="J64" s="325"/>
      <c r="Q64" s="324"/>
      <c r="R64" s="324"/>
      <c r="S64" s="324"/>
      <c r="T64" s="324"/>
      <c r="AA64" s="326"/>
      <c r="AB64" s="325"/>
      <c r="AC64" s="325"/>
      <c r="AD64" s="325"/>
    </row>
    <row r="65" spans="1:38" ht="19.75" customHeight="1">
      <c r="G65" s="324"/>
      <c r="H65" s="325"/>
      <c r="I65" s="325"/>
      <c r="J65" s="325"/>
      <c r="Q65" s="324"/>
      <c r="R65" s="324"/>
      <c r="S65" s="324"/>
      <c r="T65" s="324"/>
      <c r="AA65" s="326"/>
      <c r="AB65" s="325"/>
      <c r="AC65" s="325"/>
      <c r="AD65" s="325"/>
    </row>
    <row r="72" spans="1:38" s="127" customFormat="1" ht="19.75" customHeight="1">
      <c r="A72"/>
      <c r="B72"/>
      <c r="C72"/>
      <c r="D72"/>
      <c r="E72"/>
      <c r="F72"/>
      <c r="G72"/>
      <c r="H72"/>
      <c r="I72"/>
      <c r="J72"/>
      <c r="K72"/>
      <c r="L72"/>
      <c r="M72"/>
      <c r="N72"/>
      <c r="O72"/>
      <c r="P72"/>
      <c r="Q72"/>
      <c r="R72"/>
      <c r="S72"/>
      <c r="T72"/>
      <c r="U72"/>
      <c r="V72"/>
      <c r="W72"/>
      <c r="X72"/>
      <c r="Y72"/>
      <c r="Z72"/>
      <c r="AA72"/>
      <c r="AB72"/>
      <c r="AC72"/>
      <c r="AD72"/>
      <c r="AE72"/>
      <c r="AF72"/>
      <c r="AG72"/>
      <c r="AH72"/>
      <c r="AI72"/>
      <c r="AJ72"/>
      <c r="AL72" s="127" t="s">
        <v>169</v>
      </c>
    </row>
    <row r="73" spans="1:38" ht="19.75" customHeight="1">
      <c r="A73"/>
      <c r="B73"/>
      <c r="C73"/>
      <c r="D73"/>
      <c r="E73"/>
      <c r="F73"/>
      <c r="G73"/>
      <c r="H73"/>
      <c r="I73"/>
      <c r="J73"/>
      <c r="K73"/>
      <c r="L73"/>
      <c r="M73"/>
      <c r="N73"/>
      <c r="O73"/>
      <c r="P73"/>
      <c r="Q73"/>
      <c r="R73"/>
      <c r="S73"/>
      <c r="T73"/>
      <c r="U73"/>
      <c r="V73"/>
      <c r="W73"/>
      <c r="X73"/>
      <c r="Y73"/>
      <c r="Z73"/>
      <c r="AA73"/>
      <c r="AB73"/>
      <c r="AC73"/>
      <c r="AD73"/>
      <c r="AE73"/>
      <c r="AF73"/>
      <c r="AG73"/>
      <c r="AH73"/>
      <c r="AI73"/>
      <c r="AJ73"/>
      <c r="AL73" s="5" t="s">
        <v>170</v>
      </c>
    </row>
    <row r="74" spans="1:38" ht="19.75" customHeight="1">
      <c r="A74"/>
      <c r="B74"/>
      <c r="C74"/>
      <c r="D74"/>
      <c r="E74"/>
      <c r="F74"/>
      <c r="G74"/>
      <c r="H74"/>
      <c r="I74"/>
      <c r="J74"/>
      <c r="K74"/>
      <c r="L74"/>
      <c r="M74"/>
      <c r="N74"/>
      <c r="O74"/>
      <c r="P74"/>
      <c r="Q74"/>
      <c r="R74"/>
      <c r="S74"/>
      <c r="T74"/>
      <c r="U74"/>
      <c r="V74"/>
      <c r="W74"/>
      <c r="X74"/>
      <c r="Y74"/>
      <c r="Z74"/>
      <c r="AA74"/>
      <c r="AB74"/>
      <c r="AC74"/>
      <c r="AD74"/>
      <c r="AE74"/>
      <c r="AF74"/>
      <c r="AG74"/>
      <c r="AH74"/>
      <c r="AI74"/>
      <c r="AJ74"/>
      <c r="AL74" s="5" t="s">
        <v>171</v>
      </c>
    </row>
    <row r="75" spans="1:38" ht="19.75" customHeight="1">
      <c r="A75"/>
      <c r="B75"/>
      <c r="C75"/>
      <c r="D75"/>
      <c r="E75"/>
      <c r="F75"/>
      <c r="G75"/>
      <c r="H75"/>
      <c r="I75"/>
      <c r="J75"/>
      <c r="K75"/>
      <c r="L75"/>
      <c r="M75"/>
      <c r="N75"/>
      <c r="O75"/>
      <c r="P75"/>
      <c r="Q75"/>
      <c r="R75"/>
      <c r="S75"/>
      <c r="T75"/>
      <c r="U75"/>
      <c r="V75"/>
      <c r="W75"/>
      <c r="X75"/>
      <c r="Y75"/>
      <c r="Z75"/>
      <c r="AA75"/>
      <c r="AB75"/>
      <c r="AC75"/>
      <c r="AD75"/>
      <c r="AE75"/>
      <c r="AF75"/>
      <c r="AG75"/>
      <c r="AH75"/>
      <c r="AI75"/>
      <c r="AJ75"/>
      <c r="AL75" s="5" t="s">
        <v>172</v>
      </c>
    </row>
    <row r="76" spans="1:38" ht="19.75"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8" ht="19.75"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8" ht="19.75"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8" ht="19.75"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row r="80" spans="1:38" ht="19.75" customHeight="1">
      <c r="A80"/>
      <c r="B80"/>
      <c r="C80"/>
      <c r="D80"/>
      <c r="E80"/>
      <c r="F80"/>
      <c r="G80"/>
      <c r="H80"/>
      <c r="I80"/>
      <c r="J80"/>
      <c r="K80"/>
      <c r="L80"/>
      <c r="M80"/>
      <c r="N80"/>
      <c r="O80"/>
      <c r="P80"/>
      <c r="Q80"/>
      <c r="R80"/>
      <c r="S80"/>
      <c r="T80"/>
      <c r="U80"/>
      <c r="V80"/>
      <c r="W80"/>
      <c r="X80"/>
      <c r="Y80"/>
      <c r="Z80"/>
      <c r="AA80"/>
      <c r="AB80"/>
      <c r="AC80"/>
      <c r="AD80"/>
      <c r="AE80"/>
      <c r="AF80"/>
      <c r="AG80"/>
      <c r="AH80"/>
      <c r="AI80"/>
      <c r="AJ80"/>
    </row>
    <row r="81" spans="1:36" ht="19.75" customHeight="1">
      <c r="A81"/>
      <c r="B81"/>
      <c r="C81"/>
      <c r="D81"/>
      <c r="E81"/>
      <c r="F81"/>
      <c r="G81"/>
      <c r="H81"/>
      <c r="I81"/>
      <c r="J81"/>
      <c r="K81"/>
      <c r="L81"/>
      <c r="M81"/>
      <c r="N81"/>
      <c r="O81"/>
      <c r="P81"/>
      <c r="Q81"/>
      <c r="R81"/>
      <c r="S81"/>
      <c r="T81"/>
      <c r="U81"/>
      <c r="V81"/>
      <c r="W81"/>
      <c r="X81"/>
      <c r="Y81"/>
      <c r="Z81"/>
      <c r="AA81"/>
      <c r="AB81"/>
      <c r="AC81"/>
      <c r="AD81"/>
      <c r="AE81"/>
      <c r="AF81"/>
      <c r="AG81"/>
      <c r="AH81"/>
      <c r="AI81"/>
      <c r="AJ81"/>
    </row>
    <row r="82" spans="1:36" ht="19.75" customHeight="1">
      <c r="A82"/>
      <c r="B82"/>
      <c r="C82"/>
      <c r="D82"/>
      <c r="E82"/>
      <c r="F82"/>
      <c r="G82"/>
      <c r="H82"/>
      <c r="I82"/>
      <c r="J82"/>
      <c r="K82"/>
      <c r="L82"/>
      <c r="M82"/>
      <c r="N82"/>
      <c r="O82"/>
      <c r="P82"/>
      <c r="Q82"/>
      <c r="R82"/>
      <c r="S82"/>
      <c r="T82"/>
      <c r="U82"/>
      <c r="V82"/>
      <c r="W82"/>
      <c r="X82"/>
      <c r="Y82"/>
      <c r="Z82"/>
      <c r="AA82"/>
      <c r="AB82"/>
      <c r="AC82"/>
      <c r="AD82"/>
      <c r="AE82"/>
      <c r="AF82"/>
      <c r="AG82"/>
      <c r="AH82"/>
      <c r="AI82"/>
      <c r="AJ82"/>
    </row>
    <row r="83" spans="1:36" ht="19.75" customHeight="1">
      <c r="A83"/>
      <c r="B83"/>
      <c r="C83"/>
      <c r="D83"/>
      <c r="E83"/>
      <c r="F83"/>
      <c r="G83"/>
      <c r="H83"/>
      <c r="I83"/>
      <c r="J83"/>
      <c r="K83"/>
      <c r="L83"/>
      <c r="M83"/>
      <c r="N83"/>
      <c r="O83"/>
      <c r="P83"/>
      <c r="Q83"/>
      <c r="R83"/>
      <c r="S83"/>
      <c r="T83"/>
      <c r="U83"/>
      <c r="V83"/>
      <c r="W83"/>
      <c r="X83"/>
      <c r="Y83"/>
      <c r="Z83"/>
      <c r="AA83"/>
      <c r="AB83"/>
      <c r="AC83"/>
      <c r="AD83"/>
      <c r="AE83"/>
      <c r="AF83"/>
      <c r="AG83"/>
      <c r="AH83"/>
      <c r="AI83"/>
      <c r="AJ83"/>
    </row>
    <row r="84" spans="1:36" ht="19.75" customHeight="1">
      <c r="A84"/>
      <c r="B84"/>
      <c r="C84"/>
      <c r="D84"/>
      <c r="E84"/>
      <c r="F84"/>
      <c r="G84"/>
      <c r="H84"/>
      <c r="I84"/>
      <c r="J84"/>
      <c r="K84"/>
      <c r="L84"/>
      <c r="M84"/>
      <c r="N84"/>
      <c r="O84"/>
      <c r="P84"/>
      <c r="Q84"/>
      <c r="R84"/>
      <c r="S84"/>
      <c r="T84"/>
      <c r="U84"/>
      <c r="V84"/>
      <c r="W84"/>
      <c r="X84"/>
      <c r="Y84"/>
      <c r="Z84"/>
      <c r="AA84"/>
      <c r="AB84"/>
      <c r="AC84"/>
      <c r="AD84"/>
      <c r="AE84"/>
      <c r="AF84"/>
      <c r="AG84"/>
      <c r="AH84"/>
      <c r="AI84"/>
      <c r="AJ84"/>
    </row>
    <row r="85" spans="1:36" ht="19.75" customHeight="1">
      <c r="A85"/>
      <c r="B85"/>
      <c r="C85"/>
      <c r="D85"/>
      <c r="E85"/>
      <c r="F85"/>
      <c r="G85"/>
      <c r="H85"/>
      <c r="I85"/>
      <c r="J85"/>
      <c r="K85"/>
      <c r="L85"/>
      <c r="M85"/>
      <c r="N85"/>
      <c r="O85"/>
      <c r="P85"/>
      <c r="Q85"/>
      <c r="R85"/>
      <c r="S85"/>
      <c r="T85"/>
      <c r="U85"/>
      <c r="V85"/>
      <c r="W85"/>
      <c r="X85"/>
      <c r="Y85"/>
      <c r="Z85"/>
      <c r="AA85"/>
      <c r="AB85"/>
      <c r="AC85"/>
      <c r="AD85"/>
      <c r="AE85"/>
      <c r="AF85"/>
      <c r="AG85"/>
      <c r="AH85"/>
      <c r="AI85"/>
      <c r="AJ85"/>
    </row>
    <row r="86" spans="1:36" ht="19.75" customHeight="1">
      <c r="A86"/>
      <c r="B86"/>
      <c r="C86"/>
      <c r="D86"/>
      <c r="E86"/>
      <c r="F86"/>
      <c r="G86"/>
      <c r="H86"/>
      <c r="I86"/>
      <c r="J86"/>
      <c r="K86"/>
      <c r="L86"/>
      <c r="M86"/>
      <c r="N86"/>
      <c r="O86"/>
      <c r="P86"/>
      <c r="Q86"/>
      <c r="R86"/>
      <c r="S86"/>
      <c r="T86"/>
      <c r="U86"/>
      <c r="V86"/>
      <c r="W86"/>
      <c r="X86"/>
      <c r="Y86"/>
      <c r="Z86"/>
      <c r="AA86"/>
      <c r="AB86"/>
      <c r="AC86"/>
      <c r="AD86"/>
      <c r="AE86"/>
      <c r="AF86"/>
      <c r="AG86"/>
      <c r="AH86"/>
      <c r="AI86"/>
      <c r="AJ86"/>
    </row>
    <row r="87" spans="1:36" ht="19.75" customHeight="1">
      <c r="A87"/>
      <c r="B87"/>
      <c r="C87"/>
      <c r="D87"/>
      <c r="E87"/>
      <c r="F87"/>
      <c r="G87"/>
      <c r="H87"/>
      <c r="I87"/>
      <c r="J87"/>
      <c r="K87"/>
      <c r="L87"/>
      <c r="M87"/>
      <c r="N87"/>
      <c r="O87"/>
      <c r="P87"/>
      <c r="Q87"/>
      <c r="R87"/>
      <c r="S87"/>
      <c r="T87"/>
      <c r="U87"/>
      <c r="V87"/>
      <c r="W87"/>
      <c r="X87"/>
      <c r="Y87"/>
      <c r="Z87"/>
      <c r="AA87"/>
      <c r="AB87"/>
      <c r="AC87"/>
      <c r="AD87"/>
      <c r="AE87"/>
      <c r="AF87"/>
      <c r="AG87"/>
      <c r="AH87"/>
      <c r="AI87"/>
      <c r="AJ87"/>
    </row>
    <row r="88" spans="1:36" ht="19.75" customHeight="1">
      <c r="A88"/>
      <c r="B88"/>
      <c r="C88"/>
      <c r="D88"/>
      <c r="E88"/>
      <c r="F88"/>
      <c r="G88"/>
      <c r="H88"/>
      <c r="I88"/>
      <c r="J88"/>
      <c r="K88"/>
      <c r="L88"/>
      <c r="M88"/>
      <c r="N88"/>
      <c r="O88"/>
      <c r="P88"/>
      <c r="Q88"/>
      <c r="R88"/>
      <c r="S88"/>
      <c r="T88"/>
      <c r="U88"/>
      <c r="V88"/>
      <c r="W88"/>
      <c r="X88"/>
      <c r="Y88"/>
      <c r="Z88"/>
      <c r="AA88"/>
      <c r="AB88"/>
      <c r="AC88"/>
      <c r="AD88"/>
      <c r="AE88"/>
      <c r="AF88"/>
      <c r="AG88"/>
      <c r="AH88"/>
      <c r="AI88"/>
      <c r="AJ88"/>
    </row>
    <row r="89" spans="1:36" ht="19.75" customHeight="1">
      <c r="A89"/>
      <c r="B89"/>
      <c r="C89"/>
      <c r="D89"/>
      <c r="E89"/>
      <c r="F89"/>
      <c r="G89"/>
      <c r="H89"/>
      <c r="I89"/>
      <c r="J89"/>
      <c r="K89"/>
      <c r="L89"/>
      <c r="M89"/>
      <c r="N89"/>
      <c r="O89"/>
      <c r="P89"/>
      <c r="Q89"/>
      <c r="R89"/>
      <c r="S89"/>
      <c r="T89"/>
      <c r="U89"/>
      <c r="V89"/>
      <c r="W89"/>
      <c r="X89"/>
      <c r="Y89"/>
      <c r="Z89"/>
      <c r="AA89"/>
      <c r="AB89"/>
      <c r="AC89"/>
      <c r="AD89"/>
      <c r="AE89"/>
      <c r="AF89"/>
      <c r="AG89"/>
      <c r="AH89"/>
      <c r="AI89"/>
      <c r="AJ89"/>
    </row>
    <row r="90" spans="1:36" ht="19.75" customHeight="1">
      <c r="A90"/>
      <c r="B90"/>
      <c r="C90"/>
      <c r="D90"/>
      <c r="E90"/>
      <c r="F90"/>
      <c r="G90"/>
      <c r="H90"/>
      <c r="I90"/>
      <c r="J90"/>
      <c r="K90"/>
      <c r="L90"/>
      <c r="M90"/>
      <c r="N90"/>
      <c r="O90"/>
      <c r="P90"/>
      <c r="Q90"/>
      <c r="R90"/>
      <c r="S90"/>
      <c r="T90"/>
      <c r="U90"/>
      <c r="V90"/>
      <c r="W90"/>
      <c r="X90"/>
      <c r="Y90"/>
      <c r="Z90"/>
      <c r="AA90"/>
      <c r="AB90"/>
      <c r="AC90"/>
      <c r="AD90"/>
      <c r="AE90"/>
      <c r="AF90"/>
      <c r="AG90"/>
      <c r="AH90"/>
      <c r="AI90"/>
      <c r="AJ90"/>
    </row>
    <row r="91" spans="1:36" ht="19.75" customHeight="1">
      <c r="A91"/>
      <c r="B91"/>
      <c r="C91"/>
      <c r="D91"/>
      <c r="E91"/>
      <c r="F91"/>
      <c r="G91"/>
      <c r="H91"/>
      <c r="I91"/>
      <c r="J91"/>
      <c r="K91"/>
      <c r="L91"/>
      <c r="M91"/>
      <c r="N91"/>
      <c r="O91"/>
      <c r="P91"/>
      <c r="Q91"/>
      <c r="R91"/>
      <c r="S91"/>
      <c r="T91"/>
      <c r="U91"/>
      <c r="V91"/>
      <c r="W91"/>
      <c r="X91"/>
      <c r="Y91"/>
      <c r="Z91"/>
      <c r="AA91"/>
      <c r="AB91"/>
      <c r="AC91"/>
      <c r="AD91"/>
      <c r="AE91"/>
      <c r="AF91"/>
      <c r="AG91"/>
      <c r="AH91"/>
      <c r="AI91"/>
      <c r="AJ91"/>
    </row>
    <row r="92" spans="1:36" ht="19.75" customHeight="1">
      <c r="A92"/>
      <c r="B92"/>
      <c r="C92"/>
      <c r="D92"/>
      <c r="E92"/>
      <c r="F92"/>
      <c r="G92"/>
      <c r="H92"/>
      <c r="I92"/>
      <c r="J92"/>
      <c r="K92"/>
      <c r="L92"/>
      <c r="M92"/>
      <c r="N92"/>
      <c r="O92"/>
      <c r="P92"/>
      <c r="Q92"/>
      <c r="R92"/>
      <c r="S92"/>
      <c r="T92"/>
      <c r="U92"/>
      <c r="V92"/>
      <c r="W92"/>
      <c r="X92"/>
      <c r="Y92"/>
      <c r="Z92"/>
      <c r="AA92"/>
      <c r="AB92"/>
      <c r="AC92"/>
      <c r="AD92"/>
      <c r="AE92"/>
      <c r="AF92"/>
      <c r="AG92"/>
      <c r="AH92"/>
      <c r="AI92"/>
      <c r="AJ92"/>
    </row>
    <row r="93" spans="1:36" ht="19.75" customHeight="1">
      <c r="A93"/>
      <c r="B93"/>
      <c r="C93"/>
      <c r="D93"/>
      <c r="E93"/>
      <c r="F93"/>
      <c r="G93"/>
      <c r="H93"/>
      <c r="I93"/>
      <c r="J93"/>
      <c r="K93"/>
      <c r="L93"/>
      <c r="M93"/>
      <c r="N93"/>
      <c r="O93"/>
      <c r="P93"/>
      <c r="Q93"/>
      <c r="R93"/>
      <c r="S93"/>
      <c r="T93"/>
      <c r="U93"/>
      <c r="V93"/>
      <c r="W93"/>
      <c r="X93"/>
      <c r="Y93"/>
      <c r="Z93"/>
      <c r="AA93"/>
      <c r="AB93"/>
      <c r="AC93"/>
      <c r="AD93"/>
      <c r="AE93"/>
      <c r="AF93"/>
      <c r="AG93"/>
      <c r="AH93"/>
      <c r="AI93"/>
      <c r="AJ93"/>
    </row>
    <row r="94" spans="1:36" ht="19.75" customHeight="1">
      <c r="A94"/>
      <c r="B94"/>
      <c r="C94"/>
      <c r="D94"/>
      <c r="E94"/>
      <c r="F94"/>
      <c r="G94"/>
      <c r="H94"/>
      <c r="I94"/>
      <c r="J94"/>
      <c r="K94"/>
      <c r="L94"/>
      <c r="M94"/>
      <c r="N94"/>
      <c r="O94"/>
      <c r="P94"/>
      <c r="Q94"/>
      <c r="R94"/>
      <c r="S94"/>
      <c r="T94"/>
      <c r="U94"/>
      <c r="V94"/>
      <c r="W94"/>
      <c r="X94"/>
      <c r="Y94"/>
      <c r="Z94"/>
      <c r="AA94"/>
      <c r="AB94"/>
      <c r="AC94"/>
      <c r="AD94"/>
      <c r="AE94"/>
      <c r="AF94"/>
      <c r="AG94"/>
      <c r="AH94"/>
      <c r="AI94"/>
      <c r="AJ94"/>
    </row>
    <row r="95" spans="1:36" ht="19.75" customHeight="1">
      <c r="A95"/>
      <c r="B95"/>
      <c r="C95"/>
      <c r="D95"/>
      <c r="E95"/>
      <c r="F95"/>
      <c r="G95"/>
      <c r="H95"/>
      <c r="I95"/>
      <c r="J95"/>
      <c r="K95"/>
      <c r="L95"/>
      <c r="M95"/>
      <c r="N95"/>
      <c r="O95"/>
      <c r="P95"/>
      <c r="Q95"/>
      <c r="R95"/>
      <c r="S95"/>
      <c r="T95"/>
      <c r="U95"/>
      <c r="V95"/>
      <c r="W95"/>
      <c r="X95"/>
      <c r="Y95"/>
      <c r="Z95"/>
      <c r="AA95"/>
      <c r="AB95"/>
      <c r="AC95"/>
      <c r="AD95"/>
      <c r="AE95"/>
      <c r="AF95"/>
      <c r="AG95"/>
      <c r="AH95"/>
      <c r="AI95"/>
      <c r="AJ95"/>
    </row>
    <row r="96" spans="1:36" ht="19.75" customHeight="1">
      <c r="A96"/>
      <c r="B96"/>
      <c r="C96"/>
      <c r="D96"/>
      <c r="E96"/>
      <c r="F96"/>
      <c r="G96"/>
      <c r="H96"/>
      <c r="I96"/>
      <c r="J96"/>
      <c r="K96"/>
      <c r="L96"/>
      <c r="M96"/>
      <c r="N96"/>
      <c r="O96"/>
      <c r="P96"/>
      <c r="Q96"/>
      <c r="R96"/>
      <c r="S96"/>
      <c r="T96"/>
      <c r="U96"/>
      <c r="V96"/>
      <c r="W96"/>
      <c r="X96"/>
      <c r="Y96"/>
      <c r="Z96"/>
      <c r="AA96"/>
      <c r="AB96"/>
      <c r="AC96"/>
      <c r="AD96"/>
      <c r="AE96"/>
      <c r="AF96"/>
      <c r="AG96"/>
      <c r="AH96"/>
      <c r="AI96"/>
      <c r="AJ96"/>
    </row>
    <row r="97" spans="1:36" ht="19.75" customHeight="1">
      <c r="A97"/>
      <c r="B97"/>
      <c r="C97"/>
      <c r="D97"/>
      <c r="E97"/>
      <c r="F97"/>
      <c r="G97"/>
      <c r="H97"/>
      <c r="I97"/>
      <c r="J97"/>
      <c r="K97"/>
      <c r="L97"/>
      <c r="M97"/>
      <c r="N97"/>
      <c r="O97"/>
      <c r="P97"/>
      <c r="Q97"/>
      <c r="R97"/>
      <c r="S97"/>
      <c r="T97"/>
      <c r="U97"/>
      <c r="V97"/>
      <c r="W97"/>
      <c r="X97"/>
      <c r="Y97"/>
      <c r="Z97"/>
      <c r="AA97"/>
      <c r="AB97"/>
      <c r="AC97"/>
      <c r="AD97"/>
      <c r="AE97"/>
      <c r="AF97"/>
      <c r="AG97"/>
      <c r="AH97"/>
      <c r="AI97"/>
      <c r="AJ97"/>
    </row>
  </sheetData>
  <sheetProtection algorithmName="SHA-512" hashValue="B8+GzHRaQyIcZ6eXulDvSM7mKU17pgT8oz5GLmA+5Nh+8pv7BkptRB4XQfYBCSQ7gZUarr6zHUA7sgJigE+z3A==" saltValue="xPgyPMWTi9Fg05Mn8jVrHg==" spinCount="100000" sheet="1" formatCells="0"/>
  <mergeCells count="18">
    <mergeCell ref="W2:AH2"/>
    <mergeCell ref="O7:AH7"/>
    <mergeCell ref="O6:AH6"/>
    <mergeCell ref="Q5:AH5"/>
    <mergeCell ref="R8:AH8"/>
    <mergeCell ref="R13:AH13"/>
    <mergeCell ref="O12:AH12"/>
    <mergeCell ref="O11:AH11"/>
    <mergeCell ref="R10:AH10"/>
    <mergeCell ref="B54:AH55"/>
    <mergeCell ref="B51:AH52"/>
    <mergeCell ref="A16:AH16"/>
    <mergeCell ref="A17:AH17"/>
    <mergeCell ref="A19:AH20"/>
    <mergeCell ref="A40:AH40"/>
    <mergeCell ref="A41:AH41"/>
    <mergeCell ref="B48:AH49"/>
    <mergeCell ref="J22:R22"/>
  </mergeCells>
  <phoneticPr fontId="22"/>
  <dataValidations count="1">
    <dataValidation type="list" allowBlank="1" showInputMessage="1" showErrorMessage="1" sqref="AA44" xr:uid="{37E7C993-EBFE-4E34-B41E-59E016CC60F9}">
      <formula1>"□,■"</formula1>
    </dataValidation>
  </dataValidations>
  <printOptions horizontalCentered="1"/>
  <pageMargins left="0.59055118110236227" right="0.59055118110236227" top="0.35433070866141736" bottom="0" header="0.31496062992125984" footer="0.31496062992125984"/>
  <pageSetup paperSize="9" scale="97" orientation="portrait" r:id="rId1"/>
  <headerFooter>
    <oddHeader>&amp;L様式第1－1号（第８条関係）</oddHeader>
  </headerFooter>
  <rowBreaks count="1" manualBreakCount="1">
    <brk id="38" max="3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D29BD-A98D-4A82-9593-9777E84CEA7B}">
  <sheetPr>
    <tabColor rgb="FF00B0F0"/>
    <pageSetUpPr fitToPage="1"/>
  </sheetPr>
  <dimension ref="A1:N42"/>
  <sheetViews>
    <sheetView view="pageBreakPreview" zoomScale="112" zoomScaleNormal="100" zoomScaleSheetLayoutView="112" workbookViewId="0">
      <selection activeCell="I5" sqref="I5"/>
    </sheetView>
  </sheetViews>
  <sheetFormatPr defaultColWidth="9" defaultRowHeight="13"/>
  <cols>
    <col min="1" max="2" width="8.6328125" style="351" customWidth="1"/>
    <col min="3" max="3" width="9.7265625" style="351" customWidth="1"/>
    <col min="4" max="4" width="10" style="351" customWidth="1"/>
    <col min="5" max="7" width="8.6328125" style="351" customWidth="1"/>
    <col min="8" max="16384" width="9" style="351"/>
  </cols>
  <sheetData>
    <row r="1" spans="1:14" ht="13.5" customHeight="1">
      <c r="A1" s="949" t="s">
        <v>405</v>
      </c>
      <c r="B1" s="949"/>
      <c r="C1" s="949"/>
      <c r="D1" s="949"/>
      <c r="E1" s="949"/>
      <c r="F1" s="949"/>
      <c r="G1" s="949"/>
      <c r="H1" s="949"/>
      <c r="I1" s="949"/>
      <c r="M1" s="352"/>
    </row>
    <row r="2" spans="1:14">
      <c r="N2" s="353"/>
    </row>
    <row r="3" spans="1:14" ht="16.5">
      <c r="B3" s="354"/>
      <c r="C3" s="354"/>
      <c r="E3" s="354"/>
      <c r="F3" s="354"/>
      <c r="G3" s="354"/>
      <c r="H3" s="354"/>
      <c r="I3" s="354"/>
      <c r="J3" s="354"/>
      <c r="K3" s="354"/>
      <c r="L3" s="354"/>
      <c r="M3" s="354"/>
      <c r="N3" s="354"/>
    </row>
    <row r="4" spans="1:14">
      <c r="N4" s="353"/>
    </row>
    <row r="5" spans="1:14" ht="18" customHeight="1">
      <c r="A5" s="964" t="s">
        <v>406</v>
      </c>
      <c r="B5" s="965"/>
      <c r="C5" s="976" t="s">
        <v>679</v>
      </c>
      <c r="D5" s="977"/>
      <c r="E5" s="977"/>
      <c r="F5" s="977"/>
      <c r="G5" s="978"/>
    </row>
    <row r="6" spans="1:14" ht="18" customHeight="1">
      <c r="A6" s="964" t="s">
        <v>407</v>
      </c>
      <c r="B6" s="965"/>
      <c r="C6" s="976" t="s">
        <v>680</v>
      </c>
      <c r="D6" s="977"/>
      <c r="E6" s="977"/>
      <c r="F6" s="977"/>
      <c r="G6" s="978"/>
    </row>
    <row r="7" spans="1:14" ht="18" customHeight="1">
      <c r="A7" s="964" t="s">
        <v>408</v>
      </c>
      <c r="B7" s="965"/>
      <c r="C7" s="976" t="s">
        <v>681</v>
      </c>
      <c r="D7" s="977"/>
      <c r="E7" s="977"/>
      <c r="F7" s="977"/>
      <c r="G7" s="978"/>
    </row>
    <row r="9" spans="1:14" ht="21" customHeight="1">
      <c r="A9" s="964" t="s">
        <v>409</v>
      </c>
      <c r="B9" s="965"/>
      <c r="C9" s="974" t="s">
        <v>682</v>
      </c>
      <c r="D9" s="974"/>
      <c r="E9" s="974"/>
      <c r="F9" s="974"/>
      <c r="G9" s="974"/>
    </row>
    <row r="10" spans="1:14" ht="21" customHeight="1">
      <c r="A10" s="964" t="s">
        <v>410</v>
      </c>
      <c r="B10" s="965"/>
      <c r="C10" s="974" t="s">
        <v>683</v>
      </c>
      <c r="D10" s="974"/>
      <c r="E10" s="974"/>
      <c r="F10" s="974"/>
      <c r="G10" s="974"/>
    </row>
    <row r="12" spans="1:14">
      <c r="A12" s="351" t="s">
        <v>411</v>
      </c>
      <c r="I12" s="353"/>
    </row>
    <row r="13" spans="1:14" ht="20.25" customHeight="1">
      <c r="A13" s="964"/>
      <c r="B13" s="965"/>
      <c r="C13" s="964" t="s">
        <v>412</v>
      </c>
      <c r="D13" s="965"/>
      <c r="E13" s="975" t="s">
        <v>413</v>
      </c>
      <c r="F13" s="975"/>
      <c r="G13" s="975"/>
    </row>
    <row r="14" spans="1:14" ht="20.25" customHeight="1">
      <c r="A14" s="964" t="s">
        <v>414</v>
      </c>
      <c r="B14" s="965"/>
      <c r="C14" s="966">
        <v>100</v>
      </c>
      <c r="D14" s="967"/>
      <c r="E14" s="968">
        <f>+C14-E16</f>
        <v>70</v>
      </c>
      <c r="F14" s="968"/>
      <c r="G14" s="968"/>
    </row>
    <row r="15" spans="1:14" ht="20.25" customHeight="1">
      <c r="A15" s="964" t="s">
        <v>415</v>
      </c>
      <c r="B15" s="965"/>
      <c r="C15" s="966" t="s">
        <v>416</v>
      </c>
      <c r="D15" s="967"/>
      <c r="E15" s="969">
        <v>0.3</v>
      </c>
      <c r="F15" s="969"/>
      <c r="G15" s="969"/>
    </row>
    <row r="16" spans="1:14" ht="20.25" customHeight="1">
      <c r="A16" s="964" t="s">
        <v>417</v>
      </c>
      <c r="B16" s="965"/>
      <c r="C16" s="966" t="s">
        <v>416</v>
      </c>
      <c r="D16" s="967"/>
      <c r="E16" s="968">
        <f>+C14*E15</f>
        <v>30</v>
      </c>
      <c r="F16" s="968"/>
      <c r="G16" s="968"/>
    </row>
    <row r="17" spans="1:9">
      <c r="C17" s="351" t="s">
        <v>418</v>
      </c>
      <c r="E17" s="355"/>
      <c r="F17" s="355"/>
    </row>
    <row r="18" spans="1:9">
      <c r="C18" s="351" t="s">
        <v>684</v>
      </c>
      <c r="E18" s="355"/>
      <c r="F18" s="355"/>
    </row>
    <row r="19" spans="1:9">
      <c r="C19" s="351" t="s">
        <v>419</v>
      </c>
      <c r="E19" s="355"/>
      <c r="F19" s="355"/>
    </row>
    <row r="20" spans="1:9">
      <c r="E20" s="355"/>
      <c r="F20" s="355"/>
    </row>
    <row r="21" spans="1:9">
      <c r="A21" s="351" t="s">
        <v>420</v>
      </c>
    </row>
    <row r="22" spans="1:9" ht="13.5" customHeight="1">
      <c r="A22" s="970" t="s">
        <v>421</v>
      </c>
      <c r="B22" s="971"/>
      <c r="C22" s="970" t="s">
        <v>420</v>
      </c>
      <c r="D22" s="972"/>
      <c r="E22" s="972"/>
      <c r="F22" s="972"/>
      <c r="G22" s="972"/>
      <c r="H22" s="960" t="s">
        <v>422</v>
      </c>
      <c r="I22" s="961"/>
    </row>
    <row r="23" spans="1:9" ht="13.5" customHeight="1">
      <c r="A23" s="954"/>
      <c r="B23" s="955"/>
      <c r="C23" s="954"/>
      <c r="D23" s="973"/>
      <c r="E23" s="973"/>
      <c r="F23" s="973"/>
      <c r="G23" s="973"/>
      <c r="H23" s="962"/>
      <c r="I23" s="963"/>
    </row>
    <row r="24" spans="1:9" ht="16.5" customHeight="1">
      <c r="A24" s="958" t="s">
        <v>423</v>
      </c>
      <c r="B24" s="959"/>
      <c r="C24" s="952" t="s">
        <v>685</v>
      </c>
      <c r="D24" s="952"/>
      <c r="E24" s="952"/>
      <c r="F24" s="952"/>
      <c r="G24" s="952"/>
      <c r="H24" s="953" t="s">
        <v>686</v>
      </c>
      <c r="I24" s="953"/>
    </row>
    <row r="25" spans="1:9" ht="16.5" customHeight="1">
      <c r="A25" s="956"/>
      <c r="B25" s="957"/>
      <c r="C25" s="952" t="s">
        <v>687</v>
      </c>
      <c r="D25" s="952"/>
      <c r="E25" s="952"/>
      <c r="F25" s="952"/>
      <c r="G25" s="952"/>
      <c r="H25" s="953" t="s">
        <v>686</v>
      </c>
      <c r="I25" s="953"/>
    </row>
    <row r="26" spans="1:9" ht="16.5" customHeight="1">
      <c r="A26" s="956"/>
      <c r="B26" s="957"/>
      <c r="C26" s="952" t="s">
        <v>688</v>
      </c>
      <c r="D26" s="952"/>
      <c r="E26" s="952"/>
      <c r="F26" s="952"/>
      <c r="G26" s="952"/>
      <c r="H26" s="953" t="s">
        <v>686</v>
      </c>
      <c r="I26" s="953"/>
    </row>
    <row r="27" spans="1:9" ht="16.5" customHeight="1">
      <c r="A27" s="956"/>
      <c r="B27" s="957"/>
      <c r="C27" s="952" t="s">
        <v>689</v>
      </c>
      <c r="D27" s="952"/>
      <c r="E27" s="952"/>
      <c r="F27" s="952"/>
      <c r="G27" s="952"/>
      <c r="H27" s="953" t="s">
        <v>697</v>
      </c>
      <c r="I27" s="953"/>
    </row>
    <row r="28" spans="1:9" ht="16.5" customHeight="1">
      <c r="A28" s="956"/>
      <c r="B28" s="957"/>
      <c r="C28" s="952" t="s">
        <v>690</v>
      </c>
      <c r="D28" s="952"/>
      <c r="E28" s="952"/>
      <c r="F28" s="952"/>
      <c r="G28" s="952"/>
      <c r="H28" s="953" t="s">
        <v>691</v>
      </c>
      <c r="I28" s="953"/>
    </row>
    <row r="29" spans="1:9" ht="16.5" customHeight="1">
      <c r="A29" s="956"/>
      <c r="B29" s="957"/>
      <c r="C29" s="952" t="s">
        <v>692</v>
      </c>
      <c r="D29" s="952"/>
      <c r="E29" s="952"/>
      <c r="F29" s="952"/>
      <c r="G29" s="952"/>
      <c r="H29" s="953" t="s">
        <v>691</v>
      </c>
      <c r="I29" s="953"/>
    </row>
    <row r="30" spans="1:9" ht="16.5" customHeight="1">
      <c r="A30" s="956"/>
      <c r="B30" s="957"/>
      <c r="C30" s="952" t="s">
        <v>693</v>
      </c>
      <c r="D30" s="952"/>
      <c r="E30" s="952"/>
      <c r="F30" s="952"/>
      <c r="G30" s="952"/>
      <c r="H30" s="953" t="s">
        <v>691</v>
      </c>
      <c r="I30" s="953"/>
    </row>
    <row r="31" spans="1:9" ht="16.5" customHeight="1">
      <c r="A31" s="954"/>
      <c r="B31" s="955"/>
      <c r="C31" s="952"/>
      <c r="D31" s="952"/>
      <c r="E31" s="952"/>
      <c r="F31" s="952"/>
      <c r="G31" s="952"/>
      <c r="H31" s="953"/>
      <c r="I31" s="953"/>
    </row>
    <row r="32" spans="1:9" ht="16.5" customHeight="1">
      <c r="A32" s="950" t="s">
        <v>424</v>
      </c>
      <c r="B32" s="951"/>
      <c r="C32" s="952" t="s">
        <v>694</v>
      </c>
      <c r="D32" s="952"/>
      <c r="E32" s="952"/>
      <c r="F32" s="952"/>
      <c r="G32" s="952"/>
      <c r="H32" s="953" t="s">
        <v>691</v>
      </c>
      <c r="I32" s="953"/>
    </row>
    <row r="33" spans="1:9" ht="16.5" customHeight="1">
      <c r="A33" s="956"/>
      <c r="B33" s="957"/>
      <c r="C33" s="952"/>
      <c r="D33" s="952"/>
      <c r="E33" s="952"/>
      <c r="F33" s="952"/>
      <c r="G33" s="952"/>
      <c r="H33" s="953"/>
      <c r="I33" s="953"/>
    </row>
    <row r="34" spans="1:9" ht="16.5" customHeight="1">
      <c r="A34" s="950" t="s">
        <v>425</v>
      </c>
      <c r="B34" s="951"/>
      <c r="C34" s="952" t="s">
        <v>695</v>
      </c>
      <c r="D34" s="952"/>
      <c r="E34" s="952"/>
      <c r="F34" s="952"/>
      <c r="G34" s="952"/>
      <c r="H34" s="953" t="s">
        <v>691</v>
      </c>
      <c r="I34" s="953"/>
    </row>
    <row r="35" spans="1:9" ht="16.5" customHeight="1">
      <c r="A35" s="954"/>
      <c r="B35" s="955"/>
      <c r="C35" s="952"/>
      <c r="D35" s="952"/>
      <c r="E35" s="952"/>
      <c r="F35" s="952"/>
      <c r="G35" s="952"/>
      <c r="H35" s="953"/>
      <c r="I35" s="953"/>
    </row>
    <row r="36" spans="1:9">
      <c r="C36" s="351" t="s">
        <v>696</v>
      </c>
      <c r="H36" s="942"/>
      <c r="I36" s="942"/>
    </row>
    <row r="37" spans="1:9" s="356" customFormat="1">
      <c r="C37" s="356" t="s">
        <v>426</v>
      </c>
      <c r="H37" s="357"/>
      <c r="I37" s="357"/>
    </row>
    <row r="38" spans="1:9" s="356" customFormat="1">
      <c r="H38" s="357"/>
      <c r="I38" s="357"/>
    </row>
    <row r="39" spans="1:9">
      <c r="H39" s="357"/>
      <c r="I39" s="357"/>
    </row>
    <row r="40" spans="1:9" ht="48.75" customHeight="1">
      <c r="A40" s="943" t="s">
        <v>427</v>
      </c>
      <c r="B40" s="944"/>
      <c r="C40" s="944"/>
      <c r="D40" s="945"/>
      <c r="E40" s="946"/>
      <c r="F40" s="947"/>
      <c r="G40" s="947"/>
      <c r="H40" s="947"/>
      <c r="I40" s="948"/>
    </row>
    <row r="41" spans="1:9">
      <c r="H41" s="358"/>
    </row>
    <row r="42" spans="1:9">
      <c r="H42" s="358"/>
    </row>
  </sheetData>
  <mergeCells count="65">
    <mergeCell ref="A5:B5"/>
    <mergeCell ref="C5:G5"/>
    <mergeCell ref="A6:B6"/>
    <mergeCell ref="C6:G6"/>
    <mergeCell ref="A7:B7"/>
    <mergeCell ref="C7:G7"/>
    <mergeCell ref="A9:B9"/>
    <mergeCell ref="C9:G9"/>
    <mergeCell ref="A10:B10"/>
    <mergeCell ref="C10:G10"/>
    <mergeCell ref="A13:B13"/>
    <mergeCell ref="C13:D13"/>
    <mergeCell ref="E13:G13"/>
    <mergeCell ref="H22:I23"/>
    <mergeCell ref="A14:B14"/>
    <mergeCell ref="C14:D14"/>
    <mergeCell ref="E14:G14"/>
    <mergeCell ref="A15:B15"/>
    <mergeCell ref="C15:D15"/>
    <mergeCell ref="E15:G15"/>
    <mergeCell ref="A16:B16"/>
    <mergeCell ref="C16:D16"/>
    <mergeCell ref="E16:G16"/>
    <mergeCell ref="A22:B23"/>
    <mergeCell ref="C22:G23"/>
    <mergeCell ref="A24:B24"/>
    <mergeCell ref="C24:G24"/>
    <mergeCell ref="H24:I24"/>
    <mergeCell ref="A25:B25"/>
    <mergeCell ref="C25:G25"/>
    <mergeCell ref="H25:I25"/>
    <mergeCell ref="A26:B26"/>
    <mergeCell ref="C26:G26"/>
    <mergeCell ref="H26:I26"/>
    <mergeCell ref="A27:B27"/>
    <mergeCell ref="C27:G27"/>
    <mergeCell ref="H27:I27"/>
    <mergeCell ref="A28:B28"/>
    <mergeCell ref="C28:G28"/>
    <mergeCell ref="H28:I28"/>
    <mergeCell ref="A29:B29"/>
    <mergeCell ref="C29:G29"/>
    <mergeCell ref="H29:I29"/>
    <mergeCell ref="A30:B30"/>
    <mergeCell ref="C30:G30"/>
    <mergeCell ref="H30:I30"/>
    <mergeCell ref="A31:B31"/>
    <mergeCell ref="C31:G31"/>
    <mergeCell ref="H31:I31"/>
    <mergeCell ref="H36:I36"/>
    <mergeCell ref="A40:D40"/>
    <mergeCell ref="E40:I40"/>
    <mergeCell ref="A1:I1"/>
    <mergeCell ref="A34:B34"/>
    <mergeCell ref="C34:G34"/>
    <mergeCell ref="H34:I34"/>
    <mergeCell ref="A35:B35"/>
    <mergeCell ref="C35:G35"/>
    <mergeCell ref="H35:I35"/>
    <mergeCell ref="A32:B32"/>
    <mergeCell ref="C32:G32"/>
    <mergeCell ref="H32:I32"/>
    <mergeCell ref="A33:B33"/>
    <mergeCell ref="C33:G33"/>
    <mergeCell ref="H33:I33"/>
  </mergeCells>
  <phoneticPr fontId="22"/>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99"/>
  <sheetViews>
    <sheetView view="pageBreakPreview" zoomScaleNormal="100" zoomScaleSheetLayoutView="100" workbookViewId="0">
      <selection activeCell="W23" sqref="W23:AH23"/>
    </sheetView>
  </sheetViews>
  <sheetFormatPr defaultColWidth="9" defaultRowHeight="13"/>
  <cols>
    <col min="1" max="36" width="2.6328125" style="5" customWidth="1"/>
    <col min="37" max="37" width="9" style="5"/>
    <col min="38" max="38" width="14.6328125" style="5" hidden="1" customWidth="1"/>
    <col min="39" max="39" width="14.6328125" style="5" bestFit="1" customWidth="1"/>
    <col min="40" max="40" width="16.7265625" style="5" bestFit="1" customWidth="1"/>
    <col min="41" max="41" width="19.90625" style="5" bestFit="1" customWidth="1"/>
    <col min="42" max="42" width="12.453125" style="5" bestFit="1" customWidth="1"/>
    <col min="43" max="43" width="7.90625" style="5" bestFit="1" customWidth="1"/>
    <col min="44" max="44" width="12.453125" style="5" bestFit="1" customWidth="1"/>
    <col min="45" max="16384" width="9" style="5"/>
  </cols>
  <sheetData>
    <row r="2" spans="1:34">
      <c r="A2" s="5" t="s">
        <v>0</v>
      </c>
    </row>
    <row r="3" spans="1:34" ht="18" customHeight="1">
      <c r="A3" s="419" t="s">
        <v>2</v>
      </c>
      <c r="B3" s="420"/>
      <c r="C3" s="420"/>
      <c r="D3" s="421"/>
      <c r="E3" s="390" t="s">
        <v>38</v>
      </c>
      <c r="F3" s="391"/>
      <c r="G3" s="391"/>
      <c r="H3" s="391"/>
      <c r="I3" s="392"/>
      <c r="J3" s="407"/>
      <c r="K3" s="393"/>
      <c r="L3" s="393"/>
      <c r="M3" s="393"/>
      <c r="N3" s="393"/>
      <c r="O3" s="393"/>
      <c r="P3" s="393"/>
      <c r="Q3" s="393"/>
      <c r="R3" s="393"/>
      <c r="S3" s="393"/>
      <c r="T3" s="393"/>
      <c r="U3" s="393"/>
      <c r="V3" s="393"/>
      <c r="W3" s="393"/>
      <c r="X3" s="393"/>
      <c r="Y3" s="393"/>
      <c r="Z3" s="393"/>
      <c r="AA3" s="393"/>
      <c r="AB3" s="393"/>
      <c r="AC3" s="393"/>
      <c r="AD3" s="393"/>
      <c r="AE3" s="393"/>
      <c r="AF3" s="393"/>
      <c r="AG3" s="393"/>
      <c r="AH3" s="394"/>
    </row>
    <row r="4" spans="1:34" ht="18" customHeight="1">
      <c r="A4" s="422"/>
      <c r="B4" s="423"/>
      <c r="C4" s="423"/>
      <c r="D4" s="424"/>
      <c r="E4" s="390" t="s">
        <v>36</v>
      </c>
      <c r="F4" s="391"/>
      <c r="G4" s="391"/>
      <c r="H4" s="391"/>
      <c r="I4" s="392"/>
      <c r="J4" s="390" t="s">
        <v>165</v>
      </c>
      <c r="K4" s="391"/>
      <c r="L4" s="391"/>
      <c r="M4" s="407"/>
      <c r="N4" s="393"/>
      <c r="O4" s="393"/>
      <c r="P4" s="393"/>
      <c r="Q4" s="393"/>
      <c r="R4" s="393"/>
      <c r="S4" s="391" t="s">
        <v>166</v>
      </c>
      <c r="T4" s="391"/>
      <c r="U4" s="391"/>
      <c r="V4" s="391"/>
      <c r="W4" s="407"/>
      <c r="X4" s="393"/>
      <c r="Y4" s="393"/>
      <c r="Z4" s="393"/>
      <c r="AA4" s="393"/>
      <c r="AB4" s="393"/>
      <c r="AC4" s="393"/>
      <c r="AD4" s="393"/>
      <c r="AE4" s="393"/>
      <c r="AF4" s="393"/>
      <c r="AG4" s="393"/>
      <c r="AH4" s="394"/>
    </row>
    <row r="5" spans="1:34">
      <c r="A5" s="422"/>
      <c r="B5" s="423"/>
      <c r="C5" s="423"/>
      <c r="D5" s="424"/>
      <c r="E5" s="381" t="s">
        <v>37</v>
      </c>
      <c r="F5" s="382"/>
      <c r="G5" s="382"/>
      <c r="H5" s="382"/>
      <c r="I5" s="398"/>
      <c r="J5" s="115" t="s">
        <v>155</v>
      </c>
      <c r="K5" s="396"/>
      <c r="L5" s="396"/>
      <c r="M5" s="396"/>
      <c r="N5" s="396"/>
      <c r="O5" s="396"/>
      <c r="P5" s="396"/>
      <c r="Q5" s="396"/>
      <c r="R5" s="396"/>
      <c r="S5" s="396"/>
      <c r="T5" s="396"/>
      <c r="U5" s="396"/>
      <c r="V5" s="396"/>
      <c r="W5" s="396"/>
      <c r="X5" s="396"/>
      <c r="Y5" s="396"/>
      <c r="Z5" s="396"/>
      <c r="AA5" s="396"/>
      <c r="AB5" s="396"/>
      <c r="AC5" s="396"/>
      <c r="AD5" s="396"/>
      <c r="AE5" s="396"/>
      <c r="AF5" s="396"/>
      <c r="AG5" s="396"/>
      <c r="AH5" s="397"/>
    </row>
    <row r="6" spans="1:34" ht="27" customHeight="1">
      <c r="A6" s="422"/>
      <c r="B6" s="423"/>
      <c r="C6" s="423"/>
      <c r="D6" s="424"/>
      <c r="E6" s="383"/>
      <c r="F6" s="384"/>
      <c r="G6" s="384"/>
      <c r="H6" s="384"/>
      <c r="I6" s="399"/>
      <c r="J6" s="408"/>
      <c r="K6" s="409"/>
      <c r="L6" s="409"/>
      <c r="M6" s="409"/>
      <c r="N6" s="409"/>
      <c r="O6" s="409"/>
      <c r="P6" s="409"/>
      <c r="Q6" s="409"/>
      <c r="R6" s="409"/>
      <c r="S6" s="409"/>
      <c r="T6" s="409"/>
      <c r="U6" s="409"/>
      <c r="V6" s="409"/>
      <c r="W6" s="409"/>
      <c r="X6" s="409"/>
      <c r="Y6" s="409"/>
      <c r="Z6" s="409"/>
      <c r="AA6" s="409"/>
      <c r="AB6" s="409"/>
      <c r="AC6" s="409"/>
      <c r="AD6" s="409"/>
      <c r="AE6" s="409"/>
      <c r="AF6" s="409"/>
      <c r="AG6" s="409"/>
      <c r="AH6" s="410"/>
    </row>
    <row r="7" spans="1:34" ht="27" customHeight="1">
      <c r="A7" s="422"/>
      <c r="B7" s="423"/>
      <c r="C7" s="423"/>
      <c r="D7" s="424"/>
      <c r="E7" s="415" t="s">
        <v>144</v>
      </c>
      <c r="F7" s="416"/>
      <c r="G7" s="433" t="s">
        <v>42</v>
      </c>
      <c r="H7" s="433"/>
      <c r="I7" s="434"/>
      <c r="J7" s="411"/>
      <c r="K7" s="412"/>
      <c r="L7" s="412"/>
      <c r="M7" s="412"/>
      <c r="N7" s="412"/>
      <c r="O7" s="412"/>
      <c r="P7" s="412"/>
      <c r="Q7" s="412"/>
      <c r="R7" s="412"/>
      <c r="S7" s="412"/>
      <c r="T7" s="437" t="s">
        <v>698</v>
      </c>
      <c r="U7" s="440"/>
      <c r="V7" s="440"/>
      <c r="W7" s="440"/>
      <c r="X7" s="438"/>
      <c r="Y7" s="435"/>
      <c r="Z7" s="436"/>
      <c r="AA7" s="436"/>
      <c r="AB7" s="436"/>
      <c r="AC7" s="436"/>
      <c r="AD7" s="436"/>
      <c r="AE7" s="436"/>
      <c r="AF7" s="436"/>
      <c r="AG7" s="413" t="s">
        <v>40</v>
      </c>
      <c r="AH7" s="414"/>
    </row>
    <row r="8" spans="1:34" ht="27" customHeight="1">
      <c r="A8" s="425"/>
      <c r="B8" s="426"/>
      <c r="C8" s="426"/>
      <c r="D8" s="427"/>
      <c r="E8" s="417"/>
      <c r="F8" s="418"/>
      <c r="G8" s="433" t="s">
        <v>43</v>
      </c>
      <c r="H8" s="433"/>
      <c r="I8" s="434"/>
      <c r="J8" s="411"/>
      <c r="K8" s="412"/>
      <c r="L8" s="412"/>
      <c r="M8" s="412"/>
      <c r="N8" s="412"/>
      <c r="O8" s="412"/>
      <c r="P8" s="412"/>
      <c r="Q8" s="412"/>
      <c r="R8" s="412"/>
      <c r="S8" s="412"/>
      <c r="T8" s="437" t="s">
        <v>164</v>
      </c>
      <c r="U8" s="440"/>
      <c r="V8" s="440"/>
      <c r="W8" s="440"/>
      <c r="X8" s="438"/>
      <c r="Y8" s="435"/>
      <c r="Z8" s="436"/>
      <c r="AA8" s="436"/>
      <c r="AB8" s="436"/>
      <c r="AC8" s="436"/>
      <c r="AD8" s="436"/>
      <c r="AE8" s="436"/>
      <c r="AF8" s="436"/>
      <c r="AG8" s="413" t="s">
        <v>39</v>
      </c>
      <c r="AH8" s="414"/>
    </row>
    <row r="9" spans="1:34" ht="20.149999999999999" customHeight="1">
      <c r="A9" s="400" t="s">
        <v>1</v>
      </c>
      <c r="B9" s="400"/>
      <c r="C9" s="400"/>
      <c r="D9" s="400"/>
      <c r="E9" s="390" t="s">
        <v>3</v>
      </c>
      <c r="F9" s="391"/>
      <c r="G9" s="391"/>
      <c r="H9" s="391"/>
      <c r="I9" s="392"/>
      <c r="J9" s="407"/>
      <c r="K9" s="393"/>
      <c r="L9" s="393"/>
      <c r="M9" s="393"/>
      <c r="N9" s="393"/>
      <c r="O9" s="393"/>
      <c r="P9" s="393"/>
      <c r="Q9" s="393"/>
      <c r="R9" s="393"/>
      <c r="S9" s="393"/>
      <c r="T9" s="393"/>
      <c r="U9" s="393"/>
      <c r="V9" s="393"/>
      <c r="W9" s="393"/>
      <c r="X9" s="393"/>
      <c r="Y9" s="393"/>
      <c r="Z9" s="393"/>
      <c r="AA9" s="393"/>
      <c r="AB9" s="439"/>
      <c r="AC9" s="437" t="s">
        <v>175</v>
      </c>
      <c r="AD9" s="438"/>
      <c r="AE9" s="407"/>
      <c r="AF9" s="393"/>
      <c r="AG9" s="393"/>
      <c r="AH9" s="394"/>
    </row>
    <row r="10" spans="1:34">
      <c r="A10" s="400"/>
      <c r="B10" s="400"/>
      <c r="C10" s="400"/>
      <c r="D10" s="400"/>
      <c r="E10" s="419" t="s">
        <v>4</v>
      </c>
      <c r="F10" s="420"/>
      <c r="G10" s="420"/>
      <c r="H10" s="420"/>
      <c r="I10" s="421"/>
      <c r="J10" s="116" t="s">
        <v>154</v>
      </c>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4"/>
    </row>
    <row r="11" spans="1:34" ht="27" customHeight="1">
      <c r="A11" s="400"/>
      <c r="B11" s="400"/>
      <c r="C11" s="400"/>
      <c r="D11" s="400"/>
      <c r="E11" s="425"/>
      <c r="F11" s="426"/>
      <c r="G11" s="426"/>
      <c r="H11" s="426"/>
      <c r="I11" s="427"/>
      <c r="J11" s="411"/>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32"/>
    </row>
    <row r="12" spans="1:34" ht="18" customHeight="1">
      <c r="A12" s="430" t="s">
        <v>167</v>
      </c>
      <c r="B12" s="400"/>
      <c r="C12" s="400"/>
      <c r="D12" s="400"/>
      <c r="E12" s="374" t="s">
        <v>6</v>
      </c>
      <c r="F12" s="374"/>
      <c r="G12" s="374"/>
      <c r="H12" s="385"/>
      <c r="I12" s="375"/>
      <c r="J12" s="375"/>
      <c r="K12" s="375"/>
      <c r="L12" s="375"/>
      <c r="M12" s="375"/>
      <c r="N12" s="375"/>
      <c r="O12" s="375"/>
      <c r="P12" s="375"/>
      <c r="Q12" s="375"/>
      <c r="R12" s="375"/>
      <c r="S12" s="376"/>
      <c r="T12" s="374" t="s">
        <v>5</v>
      </c>
      <c r="U12" s="374"/>
      <c r="V12" s="374"/>
      <c r="W12" s="377"/>
      <c r="X12" s="378"/>
      <c r="Y12" s="378"/>
      <c r="Z12" s="378"/>
      <c r="AA12" s="378"/>
      <c r="AB12" s="378"/>
      <c r="AC12" s="378"/>
      <c r="AD12" s="378"/>
      <c r="AE12" s="378"/>
      <c r="AF12" s="378"/>
      <c r="AG12" s="378"/>
      <c r="AH12" s="379"/>
    </row>
    <row r="13" spans="1:34" ht="18" customHeight="1">
      <c r="A13" s="400"/>
      <c r="B13" s="400"/>
      <c r="C13" s="400"/>
      <c r="D13" s="400"/>
      <c r="E13" s="400" t="s">
        <v>7</v>
      </c>
      <c r="F13" s="400"/>
      <c r="G13" s="400"/>
      <c r="H13" s="385"/>
      <c r="I13" s="375"/>
      <c r="J13" s="375"/>
      <c r="K13" s="375"/>
      <c r="L13" s="375"/>
      <c r="M13" s="375"/>
      <c r="N13" s="375"/>
      <c r="O13" s="375"/>
      <c r="P13" s="375"/>
      <c r="Q13" s="375"/>
      <c r="R13" s="375"/>
      <c r="S13" s="376"/>
      <c r="T13" s="374" t="s">
        <v>34</v>
      </c>
      <c r="U13" s="374"/>
      <c r="V13" s="374"/>
      <c r="W13" s="377"/>
      <c r="X13" s="378"/>
      <c r="Y13" s="378"/>
      <c r="Z13" s="378"/>
      <c r="AA13" s="378"/>
      <c r="AB13" s="378"/>
      <c r="AC13" s="378"/>
      <c r="AD13" s="378"/>
      <c r="AE13" s="378"/>
      <c r="AF13" s="378"/>
      <c r="AG13" s="378"/>
      <c r="AH13" s="379"/>
    </row>
    <row r="14" spans="1:34" ht="18" customHeight="1">
      <c r="A14" s="400"/>
      <c r="B14" s="400"/>
      <c r="C14" s="400"/>
      <c r="D14" s="400"/>
      <c r="E14" s="400" t="s">
        <v>176</v>
      </c>
      <c r="F14" s="400"/>
      <c r="G14" s="400"/>
      <c r="H14" s="385"/>
      <c r="I14" s="375"/>
      <c r="J14" s="375"/>
      <c r="K14" s="375"/>
      <c r="L14" s="375"/>
      <c r="M14" s="375"/>
      <c r="N14" s="375"/>
      <c r="O14" s="375"/>
      <c r="P14" s="375"/>
      <c r="Q14" s="375"/>
      <c r="R14" s="375"/>
      <c r="S14" s="376"/>
      <c r="T14" s="374" t="s">
        <v>177</v>
      </c>
      <c r="U14" s="374"/>
      <c r="V14" s="374"/>
      <c r="W14" s="377"/>
      <c r="X14" s="378"/>
      <c r="Y14" s="378"/>
      <c r="Z14" s="378"/>
      <c r="AA14" s="378"/>
      <c r="AB14" s="378"/>
      <c r="AC14" s="378"/>
      <c r="AD14" s="378"/>
      <c r="AE14" s="378"/>
      <c r="AF14" s="378"/>
      <c r="AG14" s="378"/>
      <c r="AH14" s="379"/>
    </row>
    <row r="15" spans="1:34">
      <c r="A15" s="400"/>
      <c r="B15" s="400"/>
      <c r="C15" s="400"/>
      <c r="D15" s="400"/>
      <c r="E15" s="381" t="s">
        <v>9</v>
      </c>
      <c r="F15" s="382"/>
      <c r="G15" s="382"/>
      <c r="H15" s="382"/>
      <c r="I15" s="382"/>
      <c r="J15" s="115" t="s">
        <v>155</v>
      </c>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6"/>
    </row>
    <row r="16" spans="1:34" ht="27" customHeight="1">
      <c r="A16" s="400"/>
      <c r="B16" s="400"/>
      <c r="C16" s="400"/>
      <c r="D16" s="400"/>
      <c r="E16" s="383"/>
      <c r="F16" s="384"/>
      <c r="G16" s="384"/>
      <c r="H16" s="384"/>
      <c r="I16" s="384"/>
      <c r="J16" s="387"/>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9"/>
    </row>
    <row r="17" spans="1:35" ht="6" customHeight="1"/>
    <row r="18" spans="1:35">
      <c r="A18" s="431" t="s">
        <v>174</v>
      </c>
      <c r="B18" s="431"/>
      <c r="C18" s="431"/>
      <c r="D18" s="431"/>
      <c r="E18" s="431"/>
      <c r="F18" s="431"/>
      <c r="G18" s="431"/>
      <c r="H18" s="431"/>
      <c r="I18" s="431"/>
      <c r="J18" s="431"/>
      <c r="K18" s="431"/>
      <c r="L18" s="431"/>
      <c r="M18" s="431"/>
      <c r="N18" s="431"/>
      <c r="O18" s="431"/>
      <c r="P18" s="431"/>
      <c r="Q18" s="431"/>
      <c r="R18" s="431"/>
      <c r="S18" s="431"/>
      <c r="T18" s="431"/>
      <c r="U18" s="431"/>
    </row>
    <row r="19" spans="1:35" ht="18" customHeight="1">
      <c r="A19" s="400" t="s">
        <v>35</v>
      </c>
      <c r="B19" s="400"/>
      <c r="C19" s="400"/>
      <c r="D19" s="400"/>
      <c r="E19" s="390" t="s">
        <v>38</v>
      </c>
      <c r="F19" s="391"/>
      <c r="G19" s="391"/>
      <c r="H19" s="391"/>
      <c r="I19" s="392"/>
      <c r="J19" s="395"/>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7"/>
    </row>
    <row r="20" spans="1:35" ht="18" customHeight="1">
      <c r="A20" s="400"/>
      <c r="B20" s="400"/>
      <c r="C20" s="400"/>
      <c r="D20" s="400"/>
      <c r="E20" s="390" t="s">
        <v>36</v>
      </c>
      <c r="F20" s="391"/>
      <c r="G20" s="391"/>
      <c r="H20" s="391"/>
      <c r="I20" s="392"/>
      <c r="J20" s="390" t="s">
        <v>165</v>
      </c>
      <c r="K20" s="391"/>
      <c r="L20" s="391"/>
      <c r="M20" s="393"/>
      <c r="N20" s="393"/>
      <c r="O20" s="393"/>
      <c r="P20" s="393"/>
      <c r="Q20" s="393"/>
      <c r="R20" s="393"/>
      <c r="S20" s="391" t="s">
        <v>166</v>
      </c>
      <c r="T20" s="391"/>
      <c r="U20" s="391"/>
      <c r="V20" s="391"/>
      <c r="W20" s="393"/>
      <c r="X20" s="393"/>
      <c r="Y20" s="393"/>
      <c r="Z20" s="393"/>
      <c r="AA20" s="393"/>
      <c r="AB20" s="393"/>
      <c r="AC20" s="393"/>
      <c r="AD20" s="393"/>
      <c r="AE20" s="393"/>
      <c r="AF20" s="393"/>
      <c r="AG20" s="393"/>
      <c r="AH20" s="394"/>
    </row>
    <row r="21" spans="1:35" ht="13" customHeight="1">
      <c r="A21" s="400"/>
      <c r="B21" s="400"/>
      <c r="C21" s="400"/>
      <c r="D21" s="400"/>
      <c r="E21" s="381" t="s">
        <v>37</v>
      </c>
      <c r="F21" s="382"/>
      <c r="G21" s="382"/>
      <c r="H21" s="382"/>
      <c r="I21" s="398"/>
      <c r="J21" s="115" t="s">
        <v>155</v>
      </c>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6"/>
    </row>
    <row r="22" spans="1:35" ht="27" customHeight="1">
      <c r="A22" s="400"/>
      <c r="B22" s="400"/>
      <c r="C22" s="400"/>
      <c r="D22" s="400"/>
      <c r="E22" s="383"/>
      <c r="F22" s="384"/>
      <c r="G22" s="384"/>
      <c r="H22" s="384"/>
      <c r="I22" s="399"/>
      <c r="J22" s="387"/>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9"/>
    </row>
    <row r="23" spans="1:35" ht="18" customHeight="1">
      <c r="A23" s="430" t="s">
        <v>167</v>
      </c>
      <c r="B23" s="400"/>
      <c r="C23" s="400"/>
      <c r="D23" s="400"/>
      <c r="E23" s="374" t="s">
        <v>6</v>
      </c>
      <c r="F23" s="374"/>
      <c r="G23" s="374"/>
      <c r="H23" s="385"/>
      <c r="I23" s="375"/>
      <c r="J23" s="375"/>
      <c r="K23" s="375"/>
      <c r="L23" s="375"/>
      <c r="M23" s="375"/>
      <c r="N23" s="375"/>
      <c r="O23" s="375"/>
      <c r="P23" s="375"/>
      <c r="Q23" s="375"/>
      <c r="R23" s="375"/>
      <c r="S23" s="376"/>
      <c r="T23" s="374" t="s">
        <v>5</v>
      </c>
      <c r="U23" s="374"/>
      <c r="V23" s="374"/>
      <c r="W23" s="377"/>
      <c r="X23" s="378"/>
      <c r="Y23" s="378"/>
      <c r="Z23" s="378"/>
      <c r="AA23" s="378"/>
      <c r="AB23" s="378"/>
      <c r="AC23" s="378"/>
      <c r="AD23" s="378"/>
      <c r="AE23" s="378"/>
      <c r="AF23" s="378"/>
      <c r="AG23" s="378"/>
      <c r="AH23" s="379"/>
      <c r="AI23" s="117"/>
    </row>
    <row r="24" spans="1:35" ht="18" customHeight="1">
      <c r="A24" s="400"/>
      <c r="B24" s="400"/>
      <c r="C24" s="400"/>
      <c r="D24" s="400"/>
      <c r="E24" s="374" t="s">
        <v>7</v>
      </c>
      <c r="F24" s="374"/>
      <c r="G24" s="374"/>
      <c r="H24" s="385"/>
      <c r="I24" s="375"/>
      <c r="J24" s="375"/>
      <c r="K24" s="375"/>
      <c r="L24" s="375"/>
      <c r="M24" s="375"/>
      <c r="N24" s="375"/>
      <c r="O24" s="375"/>
      <c r="P24" s="375"/>
      <c r="Q24" s="375"/>
      <c r="R24" s="375"/>
      <c r="S24" s="376"/>
      <c r="T24" s="374" t="s">
        <v>34</v>
      </c>
      <c r="U24" s="374"/>
      <c r="V24" s="374"/>
      <c r="W24" s="377"/>
      <c r="X24" s="378"/>
      <c r="Y24" s="378"/>
      <c r="Z24" s="378"/>
      <c r="AA24" s="378"/>
      <c r="AB24" s="378"/>
      <c r="AC24" s="378"/>
      <c r="AD24" s="378"/>
      <c r="AE24" s="378"/>
      <c r="AF24" s="378"/>
      <c r="AG24" s="378"/>
      <c r="AH24" s="379"/>
      <c r="AI24" s="117"/>
    </row>
    <row r="25" spans="1:35" ht="18" customHeight="1">
      <c r="A25" s="400"/>
      <c r="B25" s="400"/>
      <c r="C25" s="400"/>
      <c r="D25" s="400"/>
      <c r="E25" s="400" t="s">
        <v>8</v>
      </c>
      <c r="F25" s="400"/>
      <c r="G25" s="400"/>
      <c r="H25" s="385"/>
      <c r="I25" s="375"/>
      <c r="J25" s="375"/>
      <c r="K25" s="375"/>
      <c r="L25" s="375"/>
      <c r="M25" s="375"/>
      <c r="N25" s="375"/>
      <c r="O25" s="375"/>
      <c r="P25" s="375"/>
      <c r="Q25" s="375"/>
      <c r="R25" s="375"/>
      <c r="S25" s="376"/>
      <c r="T25" s="374" t="s">
        <v>41</v>
      </c>
      <c r="U25" s="374"/>
      <c r="V25" s="374"/>
      <c r="W25" s="377"/>
      <c r="X25" s="378"/>
      <c r="Y25" s="378"/>
      <c r="Z25" s="378"/>
      <c r="AA25" s="378"/>
      <c r="AB25" s="378"/>
      <c r="AC25" s="378"/>
      <c r="AD25" s="378"/>
      <c r="AE25" s="378"/>
      <c r="AF25" s="378"/>
      <c r="AG25" s="378"/>
      <c r="AH25" s="379"/>
      <c r="AI25" s="117"/>
    </row>
    <row r="26" spans="1:35" ht="13" customHeight="1">
      <c r="A26" s="400"/>
      <c r="B26" s="400"/>
      <c r="C26" s="400"/>
      <c r="D26" s="400"/>
      <c r="E26" s="381" t="s">
        <v>9</v>
      </c>
      <c r="F26" s="382"/>
      <c r="G26" s="382"/>
      <c r="H26" s="382"/>
      <c r="I26" s="382"/>
      <c r="J26" s="115" t="s">
        <v>155</v>
      </c>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6"/>
      <c r="AI26" s="43"/>
    </row>
    <row r="27" spans="1:35" ht="30" customHeight="1">
      <c r="A27" s="400"/>
      <c r="B27" s="400"/>
      <c r="C27" s="400"/>
      <c r="D27" s="400"/>
      <c r="E27" s="383"/>
      <c r="F27" s="384"/>
      <c r="G27" s="384"/>
      <c r="H27" s="384"/>
      <c r="I27" s="384"/>
      <c r="J27" s="387"/>
      <c r="K27" s="388"/>
      <c r="L27" s="388"/>
      <c r="M27" s="388"/>
      <c r="N27" s="388"/>
      <c r="O27" s="388"/>
      <c r="P27" s="388"/>
      <c r="Q27" s="388"/>
      <c r="R27" s="388"/>
      <c r="S27" s="388"/>
      <c r="T27" s="388"/>
      <c r="U27" s="388"/>
      <c r="V27" s="388"/>
      <c r="W27" s="388"/>
      <c r="X27" s="388"/>
      <c r="Y27" s="388"/>
      <c r="Z27" s="388"/>
      <c r="AA27" s="388"/>
      <c r="AB27" s="388"/>
      <c r="AC27" s="388"/>
      <c r="AD27" s="388"/>
      <c r="AE27" s="388"/>
      <c r="AF27" s="388"/>
      <c r="AG27" s="388"/>
      <c r="AH27" s="389"/>
    </row>
    <row r="28" spans="1:35" ht="6.65" customHeight="1">
      <c r="A28" s="112"/>
      <c r="B28" s="112"/>
      <c r="C28" s="112"/>
      <c r="D28" s="112"/>
      <c r="E28" s="118"/>
      <c r="F28" s="118"/>
      <c r="G28" s="118"/>
      <c r="H28" s="118"/>
      <c r="I28" s="118"/>
      <c r="J28" s="118"/>
      <c r="K28" s="114"/>
      <c r="L28" s="114"/>
      <c r="M28" s="114"/>
      <c r="N28" s="114"/>
      <c r="O28" s="114"/>
      <c r="P28" s="114"/>
      <c r="Q28" s="114"/>
      <c r="R28" s="114"/>
      <c r="S28" s="114"/>
      <c r="T28" s="114"/>
      <c r="U28" s="118"/>
      <c r="V28" s="118"/>
      <c r="W28" s="118"/>
      <c r="X28" s="118"/>
      <c r="Y28" s="114"/>
      <c r="Z28" s="114"/>
      <c r="AA28" s="114"/>
      <c r="AB28" s="114"/>
      <c r="AC28" s="114"/>
      <c r="AD28" s="114"/>
      <c r="AE28" s="114"/>
      <c r="AF28" s="114"/>
      <c r="AG28" s="114"/>
      <c r="AH28" s="114"/>
    </row>
    <row r="29" spans="1:35">
      <c r="A29" s="5" t="s">
        <v>10</v>
      </c>
    </row>
    <row r="30" spans="1:35" ht="20.25" customHeight="1">
      <c r="A30" s="428" t="s">
        <v>180</v>
      </c>
      <c r="B30" s="386"/>
      <c r="C30" s="386"/>
      <c r="D30" s="429"/>
      <c r="E30" s="39" t="s">
        <v>181</v>
      </c>
      <c r="F30" s="119"/>
      <c r="G30" s="380"/>
      <c r="H30" s="380"/>
      <c r="I30" s="120" t="s">
        <v>182</v>
      </c>
      <c r="J30" s="380"/>
      <c r="K30" s="380"/>
      <c r="L30" s="120" t="s">
        <v>179</v>
      </c>
      <c r="M30" s="120"/>
      <c r="N30" s="386" t="s">
        <v>183</v>
      </c>
      <c r="O30" s="386"/>
      <c r="P30" s="386" t="s">
        <v>181</v>
      </c>
      <c r="Q30" s="386"/>
      <c r="R30" s="380"/>
      <c r="S30" s="380"/>
      <c r="T30" s="119" t="s">
        <v>182</v>
      </c>
      <c r="U30" s="380"/>
      <c r="V30" s="380"/>
      <c r="W30" s="80" t="s">
        <v>179</v>
      </c>
    </row>
    <row r="31" spans="1:35">
      <c r="A31" s="401" t="s">
        <v>399</v>
      </c>
      <c r="B31" s="402"/>
      <c r="C31" s="402"/>
      <c r="D31" s="403"/>
      <c r="E31" s="368"/>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69"/>
      <c r="AF31" s="369"/>
      <c r="AG31" s="369"/>
      <c r="AH31" s="370"/>
    </row>
    <row r="32" spans="1:35">
      <c r="A32" s="404"/>
      <c r="B32" s="405"/>
      <c r="C32" s="405"/>
      <c r="D32" s="406"/>
      <c r="E32" s="371"/>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3"/>
    </row>
    <row r="33" spans="1:34" ht="13.5" customHeight="1">
      <c r="A33" s="400" t="s">
        <v>11</v>
      </c>
      <c r="B33" s="400"/>
      <c r="C33" s="400"/>
      <c r="D33" s="400"/>
      <c r="E33" s="390" t="s">
        <v>13</v>
      </c>
      <c r="F33" s="391"/>
      <c r="G33" s="391"/>
      <c r="H33" s="391"/>
      <c r="I33" s="391"/>
      <c r="J33" s="391"/>
      <c r="K33" s="391"/>
      <c r="L33" s="391"/>
      <c r="M33" s="391"/>
      <c r="N33" s="391"/>
      <c r="O33" s="391"/>
      <c r="P33" s="391"/>
      <c r="Q33" s="391"/>
      <c r="R33" s="391"/>
      <c r="S33" s="392"/>
      <c r="T33" s="391" t="s">
        <v>178</v>
      </c>
      <c r="U33" s="391"/>
      <c r="V33" s="391"/>
      <c r="W33" s="391"/>
      <c r="X33" s="391"/>
      <c r="Y33" s="391"/>
      <c r="Z33" s="391"/>
      <c r="AA33" s="391"/>
      <c r="AB33" s="391"/>
      <c r="AC33" s="391"/>
      <c r="AD33" s="391"/>
      <c r="AE33" s="391"/>
      <c r="AF33" s="391"/>
      <c r="AG33" s="391"/>
      <c r="AH33" s="392"/>
    </row>
    <row r="34" spans="1:34" ht="13.5" customHeight="1">
      <c r="A34" s="400"/>
      <c r="B34" s="400"/>
      <c r="C34" s="400"/>
      <c r="D34" s="400"/>
      <c r="E34" s="441"/>
      <c r="F34" s="442"/>
      <c r="G34" s="442"/>
      <c r="H34" s="442"/>
      <c r="I34" s="442"/>
      <c r="J34" s="442"/>
      <c r="K34" s="442"/>
      <c r="L34" s="442"/>
      <c r="M34" s="442"/>
      <c r="N34" s="442"/>
      <c r="O34" s="442"/>
      <c r="P34" s="442"/>
      <c r="Q34" s="442"/>
      <c r="R34" s="442"/>
      <c r="S34" s="442"/>
      <c r="T34" s="447"/>
      <c r="U34" s="448"/>
      <c r="V34" s="448"/>
      <c r="W34" s="448"/>
      <c r="X34" s="448"/>
      <c r="Y34" s="448"/>
      <c r="Z34" s="448"/>
      <c r="AA34" s="448"/>
      <c r="AB34" s="448"/>
      <c r="AC34" s="448"/>
      <c r="AD34" s="448"/>
      <c r="AE34" s="448"/>
      <c r="AF34" s="448"/>
      <c r="AG34" s="448"/>
      <c r="AH34" s="449"/>
    </row>
    <row r="35" spans="1:34" ht="13.5" customHeight="1">
      <c r="A35" s="400"/>
      <c r="B35" s="400"/>
      <c r="C35" s="400"/>
      <c r="D35" s="400"/>
      <c r="E35" s="443"/>
      <c r="F35" s="444"/>
      <c r="G35" s="444"/>
      <c r="H35" s="444"/>
      <c r="I35" s="444"/>
      <c r="J35" s="444"/>
      <c r="K35" s="444"/>
      <c r="L35" s="444"/>
      <c r="M35" s="444"/>
      <c r="N35" s="444"/>
      <c r="O35" s="444"/>
      <c r="P35" s="444"/>
      <c r="Q35" s="444"/>
      <c r="R35" s="444"/>
      <c r="S35" s="444"/>
      <c r="T35" s="450"/>
      <c r="U35" s="451"/>
      <c r="V35" s="451"/>
      <c r="W35" s="451"/>
      <c r="X35" s="451"/>
      <c r="Y35" s="451"/>
      <c r="Z35" s="451"/>
      <c r="AA35" s="451"/>
      <c r="AB35" s="451"/>
      <c r="AC35" s="451"/>
      <c r="AD35" s="451"/>
      <c r="AE35" s="451"/>
      <c r="AF35" s="451"/>
      <c r="AG35" s="451"/>
      <c r="AH35" s="452"/>
    </row>
    <row r="36" spans="1:34" ht="13.5" customHeight="1">
      <c r="A36" s="400"/>
      <c r="B36" s="400"/>
      <c r="C36" s="400"/>
      <c r="D36" s="400"/>
      <c r="E36" s="443"/>
      <c r="F36" s="444"/>
      <c r="G36" s="444"/>
      <c r="H36" s="444"/>
      <c r="I36" s="444"/>
      <c r="J36" s="444"/>
      <c r="K36" s="444"/>
      <c r="L36" s="444"/>
      <c r="M36" s="444"/>
      <c r="N36" s="444"/>
      <c r="O36" s="444"/>
      <c r="P36" s="444"/>
      <c r="Q36" s="444"/>
      <c r="R36" s="444"/>
      <c r="S36" s="444"/>
      <c r="T36" s="450"/>
      <c r="U36" s="451"/>
      <c r="V36" s="451"/>
      <c r="W36" s="451"/>
      <c r="X36" s="451"/>
      <c r="Y36" s="451"/>
      <c r="Z36" s="451"/>
      <c r="AA36" s="451"/>
      <c r="AB36" s="451"/>
      <c r="AC36" s="451"/>
      <c r="AD36" s="451"/>
      <c r="AE36" s="451"/>
      <c r="AF36" s="451"/>
      <c r="AG36" s="451"/>
      <c r="AH36" s="452"/>
    </row>
    <row r="37" spans="1:34" ht="13.5" customHeight="1">
      <c r="A37" s="400"/>
      <c r="B37" s="400"/>
      <c r="C37" s="400"/>
      <c r="D37" s="400"/>
      <c r="E37" s="443"/>
      <c r="F37" s="444"/>
      <c r="G37" s="444"/>
      <c r="H37" s="444"/>
      <c r="I37" s="444"/>
      <c r="J37" s="444"/>
      <c r="K37" s="444"/>
      <c r="L37" s="444"/>
      <c r="M37" s="444"/>
      <c r="N37" s="444"/>
      <c r="O37" s="444"/>
      <c r="P37" s="444"/>
      <c r="Q37" s="444"/>
      <c r="R37" s="444"/>
      <c r="S37" s="444"/>
      <c r="T37" s="450"/>
      <c r="U37" s="451"/>
      <c r="V37" s="451"/>
      <c r="W37" s="451"/>
      <c r="X37" s="451"/>
      <c r="Y37" s="451"/>
      <c r="Z37" s="451"/>
      <c r="AA37" s="451"/>
      <c r="AB37" s="451"/>
      <c r="AC37" s="451"/>
      <c r="AD37" s="451"/>
      <c r="AE37" s="451"/>
      <c r="AF37" s="451"/>
      <c r="AG37" s="451"/>
      <c r="AH37" s="452"/>
    </row>
    <row r="38" spans="1:34" ht="13.5" customHeight="1">
      <c r="A38" s="400"/>
      <c r="B38" s="400"/>
      <c r="C38" s="400"/>
      <c r="D38" s="400"/>
      <c r="E38" s="443"/>
      <c r="F38" s="444"/>
      <c r="G38" s="444"/>
      <c r="H38" s="444"/>
      <c r="I38" s="444"/>
      <c r="J38" s="444"/>
      <c r="K38" s="444"/>
      <c r="L38" s="444"/>
      <c r="M38" s="444"/>
      <c r="N38" s="444"/>
      <c r="O38" s="444"/>
      <c r="P38" s="444"/>
      <c r="Q38" s="444"/>
      <c r="R38" s="444"/>
      <c r="S38" s="444"/>
      <c r="T38" s="450"/>
      <c r="U38" s="451"/>
      <c r="V38" s="451"/>
      <c r="W38" s="451"/>
      <c r="X38" s="451"/>
      <c r="Y38" s="451"/>
      <c r="Z38" s="451"/>
      <c r="AA38" s="451"/>
      <c r="AB38" s="451"/>
      <c r="AC38" s="451"/>
      <c r="AD38" s="451"/>
      <c r="AE38" s="451"/>
      <c r="AF38" s="451"/>
      <c r="AG38" s="451"/>
      <c r="AH38" s="452"/>
    </row>
    <row r="39" spans="1:34" ht="13.5" customHeight="1">
      <c r="A39" s="400"/>
      <c r="B39" s="400"/>
      <c r="C39" s="400"/>
      <c r="D39" s="400"/>
      <c r="E39" s="443"/>
      <c r="F39" s="444"/>
      <c r="G39" s="444"/>
      <c r="H39" s="444"/>
      <c r="I39" s="444"/>
      <c r="J39" s="444"/>
      <c r="K39" s="444"/>
      <c r="L39" s="444"/>
      <c r="M39" s="444"/>
      <c r="N39" s="444"/>
      <c r="O39" s="444"/>
      <c r="P39" s="444"/>
      <c r="Q39" s="444"/>
      <c r="R39" s="444"/>
      <c r="S39" s="444"/>
      <c r="T39" s="450"/>
      <c r="U39" s="451"/>
      <c r="V39" s="451"/>
      <c r="W39" s="451"/>
      <c r="X39" s="451"/>
      <c r="Y39" s="451"/>
      <c r="Z39" s="451"/>
      <c r="AA39" s="451"/>
      <c r="AB39" s="451"/>
      <c r="AC39" s="451"/>
      <c r="AD39" s="451"/>
      <c r="AE39" s="451"/>
      <c r="AF39" s="451"/>
      <c r="AG39" s="451"/>
      <c r="AH39" s="452"/>
    </row>
    <row r="40" spans="1:34" ht="13.5" customHeight="1">
      <c r="A40" s="400"/>
      <c r="B40" s="400"/>
      <c r="C40" s="400"/>
      <c r="D40" s="400"/>
      <c r="E40" s="443"/>
      <c r="F40" s="444"/>
      <c r="G40" s="444"/>
      <c r="H40" s="444"/>
      <c r="I40" s="444"/>
      <c r="J40" s="444"/>
      <c r="K40" s="444"/>
      <c r="L40" s="444"/>
      <c r="M40" s="444"/>
      <c r="N40" s="444"/>
      <c r="O40" s="444"/>
      <c r="P40" s="444"/>
      <c r="Q40" s="444"/>
      <c r="R40" s="444"/>
      <c r="S40" s="444"/>
      <c r="T40" s="450"/>
      <c r="U40" s="451"/>
      <c r="V40" s="451"/>
      <c r="W40" s="451"/>
      <c r="X40" s="451"/>
      <c r="Y40" s="451"/>
      <c r="Z40" s="451"/>
      <c r="AA40" s="451"/>
      <c r="AB40" s="451"/>
      <c r="AC40" s="451"/>
      <c r="AD40" s="451"/>
      <c r="AE40" s="451"/>
      <c r="AF40" s="451"/>
      <c r="AG40" s="451"/>
      <c r="AH40" s="452"/>
    </row>
    <row r="41" spans="1:34" ht="13.5" customHeight="1">
      <c r="A41" s="400"/>
      <c r="B41" s="400"/>
      <c r="C41" s="400"/>
      <c r="D41" s="400"/>
      <c r="E41" s="443"/>
      <c r="F41" s="444"/>
      <c r="G41" s="444"/>
      <c r="H41" s="444"/>
      <c r="I41" s="444"/>
      <c r="J41" s="444"/>
      <c r="K41" s="444"/>
      <c r="L41" s="444"/>
      <c r="M41" s="444"/>
      <c r="N41" s="444"/>
      <c r="O41" s="444"/>
      <c r="P41" s="444"/>
      <c r="Q41" s="444"/>
      <c r="R41" s="444"/>
      <c r="S41" s="444"/>
      <c r="T41" s="450"/>
      <c r="U41" s="451"/>
      <c r="V41" s="451"/>
      <c r="W41" s="451"/>
      <c r="X41" s="451"/>
      <c r="Y41" s="451"/>
      <c r="Z41" s="451"/>
      <c r="AA41" s="451"/>
      <c r="AB41" s="451"/>
      <c r="AC41" s="451"/>
      <c r="AD41" s="451"/>
      <c r="AE41" s="451"/>
      <c r="AF41" s="451"/>
      <c r="AG41" s="451"/>
      <c r="AH41" s="452"/>
    </row>
    <row r="42" spans="1:34" ht="13.5" customHeight="1">
      <c r="A42" s="400"/>
      <c r="B42" s="400"/>
      <c r="C42" s="400"/>
      <c r="D42" s="400"/>
      <c r="E42" s="445"/>
      <c r="F42" s="446"/>
      <c r="G42" s="446"/>
      <c r="H42" s="446"/>
      <c r="I42" s="446"/>
      <c r="J42" s="446"/>
      <c r="K42" s="446"/>
      <c r="L42" s="446"/>
      <c r="M42" s="446"/>
      <c r="N42" s="446"/>
      <c r="O42" s="446"/>
      <c r="P42" s="446"/>
      <c r="Q42" s="446"/>
      <c r="R42" s="446"/>
      <c r="S42" s="446"/>
      <c r="T42" s="453"/>
      <c r="U42" s="454"/>
      <c r="V42" s="454"/>
      <c r="W42" s="454"/>
      <c r="X42" s="454"/>
      <c r="Y42" s="454"/>
      <c r="Z42" s="454"/>
      <c r="AA42" s="454"/>
      <c r="AB42" s="454"/>
      <c r="AC42" s="454"/>
      <c r="AD42" s="454"/>
      <c r="AE42" s="454"/>
      <c r="AF42" s="454"/>
      <c r="AG42" s="454"/>
      <c r="AH42" s="455"/>
    </row>
    <row r="43" spans="1:34" ht="20.149999999999999" customHeight="1">
      <c r="G43" s="121"/>
      <c r="H43" s="113"/>
      <c r="I43" s="113"/>
      <c r="J43" s="113"/>
      <c r="Q43" s="121"/>
      <c r="R43" s="121"/>
      <c r="S43" s="121"/>
      <c r="T43" s="121"/>
      <c r="AA43" s="122"/>
      <c r="AB43" s="113"/>
      <c r="AC43" s="113"/>
      <c r="AD43" s="113"/>
    </row>
    <row r="44" spans="1:34" ht="20.149999999999999" customHeight="1">
      <c r="G44" s="121"/>
      <c r="H44" s="113"/>
      <c r="I44" s="113"/>
      <c r="J44" s="113"/>
      <c r="Q44" s="121"/>
      <c r="R44" s="121"/>
      <c r="S44" s="121"/>
      <c r="T44" s="121"/>
      <c r="AA44" s="122"/>
      <c r="AB44" s="113"/>
      <c r="AC44" s="113"/>
      <c r="AD44" s="113"/>
    </row>
    <row r="45" spans="1:34" ht="20.149999999999999" customHeight="1">
      <c r="G45" s="121"/>
      <c r="H45" s="113"/>
      <c r="I45" s="113"/>
      <c r="J45" s="113"/>
      <c r="Q45" s="121"/>
      <c r="R45" s="121"/>
      <c r="S45" s="121"/>
      <c r="T45" s="121"/>
      <c r="AA45" s="122"/>
      <c r="AB45" s="113"/>
      <c r="AC45" s="113"/>
      <c r="AD45" s="113"/>
    </row>
    <row r="46" spans="1:34" ht="20.149999999999999" customHeight="1">
      <c r="G46" s="121"/>
      <c r="H46" s="113"/>
      <c r="I46" s="113"/>
      <c r="J46" s="113"/>
      <c r="Q46" s="121"/>
      <c r="R46" s="121"/>
      <c r="S46" s="121"/>
      <c r="T46" s="121"/>
      <c r="AA46" s="122"/>
      <c r="AB46" s="113"/>
      <c r="AC46" s="113"/>
      <c r="AD46" s="113"/>
    </row>
    <row r="47" spans="1:34" ht="20.149999999999999" customHeight="1">
      <c r="G47" s="121"/>
      <c r="H47" s="113"/>
      <c r="I47" s="113"/>
      <c r="J47" s="113"/>
      <c r="Q47" s="121"/>
      <c r="R47" s="121"/>
      <c r="S47" s="121"/>
      <c r="T47" s="121"/>
      <c r="AA47" s="122"/>
      <c r="AB47" s="113"/>
      <c r="AC47" s="113"/>
      <c r="AD47" s="113"/>
    </row>
    <row r="48" spans="1:34" ht="20.149999999999999" customHeight="1">
      <c r="G48" s="121"/>
      <c r="H48" s="113"/>
      <c r="I48" s="113"/>
      <c r="J48" s="113"/>
      <c r="Q48" s="121"/>
      <c r="R48" s="121"/>
      <c r="S48" s="121"/>
      <c r="T48" s="121"/>
      <c r="AA48" s="122"/>
      <c r="AB48" s="113"/>
      <c r="AC48" s="113"/>
      <c r="AD48" s="113"/>
    </row>
    <row r="49" spans="7:30" ht="20.149999999999999" customHeight="1">
      <c r="G49" s="121"/>
      <c r="H49" s="113"/>
      <c r="I49" s="113"/>
      <c r="J49" s="113"/>
      <c r="Q49" s="121"/>
      <c r="R49" s="121"/>
      <c r="S49" s="121"/>
      <c r="T49" s="121"/>
      <c r="AA49" s="122"/>
      <c r="AB49" s="113"/>
      <c r="AC49" s="113"/>
      <c r="AD49" s="113"/>
    </row>
    <row r="50" spans="7:30" ht="20.149999999999999" customHeight="1">
      <c r="G50" s="121"/>
      <c r="H50" s="113"/>
      <c r="I50" s="113"/>
      <c r="J50" s="113"/>
      <c r="Q50" s="121"/>
      <c r="R50" s="121"/>
      <c r="S50" s="121"/>
      <c r="T50" s="121"/>
      <c r="AA50" s="122"/>
      <c r="AB50" s="113"/>
      <c r="AC50" s="113"/>
      <c r="AD50" s="113"/>
    </row>
    <row r="51" spans="7:30" ht="20.149999999999999" customHeight="1">
      <c r="G51" s="121"/>
      <c r="H51" s="113"/>
      <c r="I51" s="113"/>
      <c r="J51" s="113"/>
      <c r="Q51" s="121"/>
      <c r="R51" s="121"/>
      <c r="S51" s="121"/>
      <c r="T51" s="121"/>
      <c r="AA51" s="122"/>
      <c r="AB51" s="113"/>
      <c r="AC51" s="113"/>
      <c r="AD51" s="113"/>
    </row>
    <row r="52" spans="7:30" ht="20.149999999999999" customHeight="1">
      <c r="G52" s="121"/>
      <c r="H52" s="113"/>
      <c r="I52" s="113"/>
      <c r="J52" s="113"/>
      <c r="Q52" s="121"/>
      <c r="R52" s="121"/>
      <c r="S52" s="121"/>
      <c r="T52" s="121"/>
      <c r="AA52" s="122"/>
      <c r="AB52" s="113"/>
      <c r="AC52" s="113"/>
      <c r="AD52" s="113"/>
    </row>
    <row r="53" spans="7:30" ht="20.149999999999999" customHeight="1">
      <c r="G53" s="121"/>
      <c r="H53" s="113"/>
      <c r="I53" s="113"/>
      <c r="J53" s="113"/>
      <c r="Q53" s="121"/>
      <c r="R53" s="121"/>
      <c r="S53" s="121"/>
      <c r="T53" s="121"/>
      <c r="AA53" s="122"/>
      <c r="AB53" s="113"/>
      <c r="AC53" s="113"/>
      <c r="AD53" s="113"/>
    </row>
    <row r="54" spans="7:30" ht="20.149999999999999" customHeight="1">
      <c r="G54" s="121"/>
      <c r="H54" s="113"/>
      <c r="I54" s="113"/>
      <c r="J54" s="113"/>
      <c r="Q54" s="121"/>
      <c r="R54" s="121"/>
      <c r="S54" s="121"/>
      <c r="T54" s="121"/>
      <c r="AA54" s="122"/>
      <c r="AB54" s="113"/>
      <c r="AC54" s="113"/>
      <c r="AD54" s="113"/>
    </row>
    <row r="55" spans="7:30" ht="20.149999999999999" customHeight="1">
      <c r="G55" s="121"/>
      <c r="H55" s="113"/>
      <c r="I55" s="113"/>
      <c r="J55" s="113"/>
      <c r="Q55" s="121"/>
      <c r="R55" s="121"/>
      <c r="S55" s="121"/>
      <c r="T55" s="121"/>
      <c r="AA55" s="122"/>
      <c r="AB55" s="113"/>
      <c r="AC55" s="113"/>
      <c r="AD55" s="113"/>
    </row>
    <row r="56" spans="7:30" ht="20.149999999999999" customHeight="1">
      <c r="G56" s="121"/>
      <c r="H56" s="113"/>
      <c r="I56" s="113"/>
      <c r="J56" s="113"/>
      <c r="Q56" s="121"/>
      <c r="R56" s="121"/>
      <c r="S56" s="121"/>
      <c r="T56" s="121"/>
      <c r="AA56" s="122"/>
      <c r="AB56" s="113"/>
      <c r="AC56" s="113"/>
      <c r="AD56" s="113"/>
    </row>
    <row r="57" spans="7:30" ht="20.149999999999999" customHeight="1">
      <c r="G57" s="121"/>
      <c r="H57" s="113"/>
      <c r="I57" s="113"/>
      <c r="J57" s="113"/>
      <c r="Q57" s="121"/>
      <c r="R57" s="121"/>
      <c r="S57" s="121"/>
      <c r="T57" s="121"/>
      <c r="AA57" s="122"/>
      <c r="AB57" s="113"/>
      <c r="AC57" s="113"/>
      <c r="AD57" s="113"/>
    </row>
    <row r="58" spans="7:30" ht="20.149999999999999" customHeight="1">
      <c r="G58" s="121"/>
      <c r="H58" s="113"/>
      <c r="I58" s="113"/>
      <c r="J58" s="113"/>
      <c r="Q58" s="121"/>
      <c r="R58" s="121"/>
      <c r="S58" s="121"/>
      <c r="T58" s="121"/>
      <c r="AA58" s="122"/>
      <c r="AB58" s="113"/>
      <c r="AC58" s="113"/>
      <c r="AD58" s="113"/>
    </row>
    <row r="59" spans="7:30" ht="20.149999999999999" customHeight="1">
      <c r="G59" s="121"/>
      <c r="H59" s="113"/>
      <c r="I59" s="113"/>
      <c r="J59" s="113"/>
      <c r="Q59" s="121"/>
      <c r="R59" s="121"/>
      <c r="S59" s="121"/>
      <c r="T59" s="121"/>
      <c r="AA59" s="122"/>
      <c r="AB59" s="113"/>
      <c r="AC59" s="113"/>
      <c r="AD59" s="113"/>
    </row>
    <row r="60" spans="7:30" ht="20.149999999999999" customHeight="1">
      <c r="G60" s="121"/>
      <c r="H60" s="113"/>
      <c r="I60" s="113"/>
      <c r="J60" s="113"/>
      <c r="Q60" s="121"/>
      <c r="R60" s="121"/>
      <c r="S60" s="121"/>
      <c r="T60" s="121"/>
      <c r="AA60" s="122"/>
      <c r="AB60" s="113"/>
      <c r="AC60" s="113"/>
      <c r="AD60" s="113"/>
    </row>
    <row r="61" spans="7:30" ht="20.149999999999999" customHeight="1">
      <c r="G61" s="121"/>
      <c r="H61" s="113"/>
      <c r="I61" s="113"/>
      <c r="J61" s="113"/>
      <c r="Q61" s="121"/>
      <c r="R61" s="121"/>
      <c r="S61" s="121"/>
      <c r="T61" s="121"/>
      <c r="AA61" s="122"/>
      <c r="AB61" s="113"/>
      <c r="AC61" s="113"/>
      <c r="AD61" s="113"/>
    </row>
    <row r="62" spans="7:30" ht="20.149999999999999" customHeight="1">
      <c r="G62" s="121"/>
      <c r="H62" s="113"/>
      <c r="I62" s="113"/>
      <c r="J62" s="113"/>
      <c r="Q62" s="121"/>
      <c r="R62" s="121"/>
      <c r="S62" s="121"/>
      <c r="T62" s="121"/>
      <c r="AA62" s="122"/>
      <c r="AB62" s="113"/>
      <c r="AC62" s="113"/>
      <c r="AD62" s="113"/>
    </row>
    <row r="63" spans="7:30" ht="20.149999999999999" customHeight="1">
      <c r="G63" s="121"/>
      <c r="H63" s="113"/>
      <c r="I63" s="113"/>
      <c r="J63" s="113"/>
      <c r="Q63" s="121"/>
      <c r="R63" s="121"/>
      <c r="S63" s="121"/>
      <c r="T63" s="121"/>
      <c r="AA63" s="122"/>
      <c r="AB63" s="113"/>
      <c r="AC63" s="113"/>
      <c r="AD63" s="113"/>
    </row>
    <row r="64" spans="7:30" ht="20.149999999999999" customHeight="1">
      <c r="G64" s="121"/>
      <c r="H64" s="113"/>
      <c r="I64" s="113"/>
      <c r="J64" s="113"/>
      <c r="Q64" s="121"/>
      <c r="R64" s="121"/>
      <c r="S64" s="121"/>
      <c r="T64" s="121"/>
      <c r="AA64" s="122"/>
      <c r="AB64" s="113"/>
      <c r="AC64" s="113"/>
      <c r="AD64" s="113"/>
    </row>
    <row r="65" spans="1:38" ht="20.149999999999999" customHeight="1">
      <c r="G65" s="121"/>
      <c r="H65" s="113"/>
      <c r="I65" s="113"/>
      <c r="J65" s="113"/>
      <c r="Q65" s="121"/>
      <c r="R65" s="121"/>
      <c r="S65" s="121"/>
      <c r="T65" s="121"/>
      <c r="AA65" s="122"/>
      <c r="AB65" s="113"/>
      <c r="AC65" s="113"/>
      <c r="AD65" s="113"/>
    </row>
    <row r="66" spans="1:38" ht="20.149999999999999" customHeight="1">
      <c r="G66" s="121"/>
      <c r="H66" s="113"/>
      <c r="I66" s="113"/>
      <c r="J66" s="113"/>
      <c r="Q66" s="121"/>
      <c r="R66" s="121"/>
      <c r="S66" s="121"/>
      <c r="T66" s="121"/>
      <c r="AA66" s="122"/>
      <c r="AB66" s="113"/>
      <c r="AC66" s="113"/>
      <c r="AD66" s="113"/>
    </row>
    <row r="67" spans="1:38" ht="20.149999999999999" customHeight="1">
      <c r="G67" s="121"/>
      <c r="H67" s="113"/>
      <c r="I67" s="113"/>
      <c r="J67" s="113"/>
      <c r="Q67" s="121"/>
      <c r="R67" s="121"/>
      <c r="S67" s="121"/>
      <c r="T67" s="121"/>
      <c r="AA67" s="122"/>
      <c r="AB67" s="113"/>
      <c r="AC67" s="113"/>
      <c r="AD67" s="113"/>
    </row>
    <row r="68" spans="1:38" ht="20.149999999999999" customHeight="1">
      <c r="G68" s="121"/>
      <c r="H68" s="113"/>
      <c r="I68" s="113"/>
      <c r="J68" s="113"/>
      <c r="Q68" s="121"/>
      <c r="R68" s="121"/>
      <c r="S68" s="121"/>
      <c r="T68" s="121"/>
      <c r="AA68" s="122"/>
      <c r="AB68" s="113"/>
      <c r="AC68" s="113"/>
      <c r="AD68" s="113"/>
    </row>
    <row r="69" spans="1:38" ht="20.149999999999999" customHeight="1"/>
    <row r="70" spans="1:38" ht="20.149999999999999" customHeight="1"/>
    <row r="71" spans="1:38" ht="20.149999999999999" customHeight="1"/>
    <row r="74" spans="1:38" ht="13.5" customHeight="1"/>
    <row r="75" spans="1:38" s="127" customFormat="1" ht="13" hidden="1" customHeight="1" thickBot="1">
      <c r="A75" s="123" t="s">
        <v>145</v>
      </c>
      <c r="B75" s="123" t="s">
        <v>44</v>
      </c>
      <c r="C75" s="123" t="s">
        <v>146</v>
      </c>
      <c r="D75" s="123" t="s">
        <v>46</v>
      </c>
      <c r="E75" s="123" t="s">
        <v>47</v>
      </c>
      <c r="F75" s="123" t="s">
        <v>48</v>
      </c>
      <c r="G75" s="123" t="s">
        <v>49</v>
      </c>
      <c r="H75" s="124" t="s">
        <v>147</v>
      </c>
      <c r="I75" s="124" t="s">
        <v>50</v>
      </c>
      <c r="J75" s="123" t="s">
        <v>51</v>
      </c>
      <c r="K75" s="125" t="s">
        <v>148</v>
      </c>
      <c r="L75" s="124" t="s">
        <v>149</v>
      </c>
      <c r="M75" s="126" t="s">
        <v>150</v>
      </c>
      <c r="N75" s="125" t="s">
        <v>151</v>
      </c>
      <c r="O75" s="125" t="s">
        <v>152</v>
      </c>
      <c r="P75" s="125" t="s">
        <v>153</v>
      </c>
      <c r="Q75" s="125" t="s">
        <v>52</v>
      </c>
      <c r="R75" s="125" t="s">
        <v>53</v>
      </c>
      <c r="AA75" s="127" t="s">
        <v>156</v>
      </c>
      <c r="AB75" s="127" t="s">
        <v>163</v>
      </c>
      <c r="AL75" s="127" t="s">
        <v>169</v>
      </c>
    </row>
    <row r="76" spans="1:38" ht="13" hidden="1" customHeight="1" thickTop="1">
      <c r="A76" s="128" t="s">
        <v>54</v>
      </c>
      <c r="B76" s="128" t="s">
        <v>44</v>
      </c>
      <c r="C76" s="128" t="s">
        <v>45</v>
      </c>
      <c r="D76" s="129" t="s">
        <v>57</v>
      </c>
      <c r="E76" s="130" t="s">
        <v>60</v>
      </c>
      <c r="F76" s="128" t="s">
        <v>84</v>
      </c>
      <c r="G76" s="128" t="s">
        <v>88</v>
      </c>
      <c r="H76" s="129" t="s">
        <v>93</v>
      </c>
      <c r="I76" s="129" t="s">
        <v>101</v>
      </c>
      <c r="J76" s="128" t="s">
        <v>113</v>
      </c>
      <c r="K76" s="131" t="s">
        <v>119</v>
      </c>
      <c r="L76" s="129" t="s">
        <v>122</v>
      </c>
      <c r="M76" s="132" t="s">
        <v>126</v>
      </c>
      <c r="N76" s="131" t="s">
        <v>129</v>
      </c>
      <c r="O76" s="131" t="s">
        <v>132</v>
      </c>
      <c r="P76" s="131" t="s">
        <v>134</v>
      </c>
      <c r="Q76" s="131" t="s">
        <v>137</v>
      </c>
      <c r="R76" s="131" t="s">
        <v>139</v>
      </c>
      <c r="AA76" s="5" t="s">
        <v>157</v>
      </c>
      <c r="AB76" s="127" t="s">
        <v>163</v>
      </c>
      <c r="AC76" s="127"/>
      <c r="AD76" s="127"/>
      <c r="AL76" s="5" t="s">
        <v>170</v>
      </c>
    </row>
    <row r="77" spans="1:38" ht="13" hidden="1" customHeight="1">
      <c r="A77" s="133" t="s">
        <v>55</v>
      </c>
      <c r="B77" s="134" t="s">
        <v>56</v>
      </c>
      <c r="D77" s="134" t="s">
        <v>58</v>
      </c>
      <c r="E77" s="135" t="s">
        <v>61</v>
      </c>
      <c r="F77" s="133" t="s">
        <v>85</v>
      </c>
      <c r="G77" s="133" t="s">
        <v>89</v>
      </c>
      <c r="H77" s="134" t="s">
        <v>94</v>
      </c>
      <c r="I77" s="134" t="s">
        <v>102</v>
      </c>
      <c r="J77" s="133" t="s">
        <v>114</v>
      </c>
      <c r="K77" s="136" t="s">
        <v>120</v>
      </c>
      <c r="L77" s="134" t="s">
        <v>123</v>
      </c>
      <c r="M77" s="137" t="s">
        <v>127</v>
      </c>
      <c r="N77" s="136" t="s">
        <v>130</v>
      </c>
      <c r="O77" s="136" t="s">
        <v>133</v>
      </c>
      <c r="P77" s="136" t="s">
        <v>135</v>
      </c>
      <c r="Q77" s="136" t="s">
        <v>138</v>
      </c>
      <c r="R77" s="136" t="s">
        <v>140</v>
      </c>
      <c r="AA77" s="5" t="s">
        <v>158</v>
      </c>
      <c r="AB77" s="127" t="s">
        <v>168</v>
      </c>
      <c r="AD77" s="127"/>
      <c r="AL77" s="5" t="s">
        <v>171</v>
      </c>
    </row>
    <row r="78" spans="1:38" ht="13" hidden="1" customHeight="1">
      <c r="D78" s="134" t="s">
        <v>59</v>
      </c>
      <c r="E78" s="135" t="s">
        <v>62</v>
      </c>
      <c r="F78" s="133" t="s">
        <v>86</v>
      </c>
      <c r="G78" s="134" t="s">
        <v>90</v>
      </c>
      <c r="H78" s="134" t="s">
        <v>95</v>
      </c>
      <c r="I78" s="134" t="s">
        <v>103</v>
      </c>
      <c r="J78" s="134" t="s">
        <v>115</v>
      </c>
      <c r="K78" s="136" t="s">
        <v>121</v>
      </c>
      <c r="L78" s="134" t="s">
        <v>124</v>
      </c>
      <c r="M78" s="138" t="s">
        <v>128</v>
      </c>
      <c r="N78" s="136" t="s">
        <v>131</v>
      </c>
      <c r="P78" s="134" t="s">
        <v>136</v>
      </c>
      <c r="R78" s="136" t="s">
        <v>141</v>
      </c>
      <c r="AA78" s="5" t="s">
        <v>159</v>
      </c>
      <c r="AB78" s="127" t="s">
        <v>168</v>
      </c>
      <c r="AD78" s="127"/>
      <c r="AL78" s="5" t="s">
        <v>172</v>
      </c>
    </row>
    <row r="79" spans="1:38" ht="13" hidden="1" customHeight="1">
      <c r="E79" s="135" t="s">
        <v>63</v>
      </c>
      <c r="F79" s="133" t="s">
        <v>87</v>
      </c>
      <c r="G79" s="134" t="s">
        <v>91</v>
      </c>
      <c r="H79" s="134" t="s">
        <v>96</v>
      </c>
      <c r="I79" s="134" t="s">
        <v>104</v>
      </c>
      <c r="J79" s="134" t="s">
        <v>116</v>
      </c>
      <c r="L79" s="134" t="s">
        <v>125</v>
      </c>
      <c r="R79" s="134" t="s">
        <v>142</v>
      </c>
      <c r="AA79" s="5" t="s">
        <v>160</v>
      </c>
      <c r="AB79" s="127" t="s">
        <v>163</v>
      </c>
      <c r="AC79" s="127"/>
      <c r="AD79" s="127"/>
    </row>
    <row r="80" spans="1:38" ht="13" hidden="1" customHeight="1">
      <c r="E80" s="135" t="s">
        <v>64</v>
      </c>
      <c r="G80" s="134" t="s">
        <v>92</v>
      </c>
      <c r="H80" s="134" t="s">
        <v>97</v>
      </c>
      <c r="I80" s="134" t="s">
        <v>105</v>
      </c>
      <c r="J80" s="134" t="s">
        <v>117</v>
      </c>
      <c r="R80" s="134" t="s">
        <v>143</v>
      </c>
      <c r="AA80" s="5" t="s">
        <v>161</v>
      </c>
      <c r="AB80" s="127" t="s">
        <v>163</v>
      </c>
      <c r="AC80" s="127"/>
      <c r="AD80" s="127"/>
    </row>
    <row r="81" spans="5:30" ht="13" hidden="1" customHeight="1">
      <c r="E81" s="135" t="s">
        <v>65</v>
      </c>
      <c r="H81" s="134" t="s">
        <v>98</v>
      </c>
      <c r="I81" s="134" t="s">
        <v>106</v>
      </c>
      <c r="J81" s="133" t="s">
        <v>118</v>
      </c>
      <c r="AA81" s="5" t="s">
        <v>162</v>
      </c>
      <c r="AD81" s="127"/>
    </row>
    <row r="82" spans="5:30" ht="13" hidden="1" customHeight="1">
      <c r="E82" s="135" t="s">
        <v>66</v>
      </c>
      <c r="H82" s="134" t="s">
        <v>99</v>
      </c>
      <c r="I82" s="134" t="s">
        <v>107</v>
      </c>
      <c r="AA82" s="5" t="s">
        <v>173</v>
      </c>
      <c r="AD82" s="127"/>
    </row>
    <row r="83" spans="5:30" ht="13" hidden="1" customHeight="1">
      <c r="E83" s="135" t="s">
        <v>67</v>
      </c>
      <c r="H83" s="134" t="s">
        <v>100</v>
      </c>
      <c r="I83" s="134" t="s">
        <v>108</v>
      </c>
    </row>
    <row r="84" spans="5:30" ht="13" hidden="1" customHeight="1">
      <c r="E84" s="135" t="s">
        <v>68</v>
      </c>
      <c r="I84" s="134" t="s">
        <v>109</v>
      </c>
    </row>
    <row r="85" spans="5:30" ht="13" hidden="1" customHeight="1">
      <c r="E85" s="135" t="s">
        <v>69</v>
      </c>
      <c r="I85" s="134" t="s">
        <v>110</v>
      </c>
    </row>
    <row r="86" spans="5:30" ht="13" hidden="1" customHeight="1">
      <c r="E86" s="135" t="s">
        <v>70</v>
      </c>
      <c r="I86" s="134" t="s">
        <v>111</v>
      </c>
    </row>
    <row r="87" spans="5:30" ht="13" hidden="1" customHeight="1">
      <c r="E87" s="135" t="s">
        <v>71</v>
      </c>
      <c r="I87" s="134" t="s">
        <v>112</v>
      </c>
    </row>
    <row r="88" spans="5:30" ht="13" hidden="1" customHeight="1">
      <c r="E88" s="135" t="s">
        <v>72</v>
      </c>
    </row>
    <row r="89" spans="5:30" ht="13" hidden="1" customHeight="1">
      <c r="E89" s="135" t="s">
        <v>73</v>
      </c>
    </row>
    <row r="90" spans="5:30" ht="13" hidden="1" customHeight="1">
      <c r="E90" s="135" t="s">
        <v>74</v>
      </c>
    </row>
    <row r="91" spans="5:30" ht="13" hidden="1" customHeight="1">
      <c r="E91" s="135" t="s">
        <v>75</v>
      </c>
    </row>
    <row r="92" spans="5:30" ht="13" hidden="1" customHeight="1">
      <c r="E92" s="135" t="s">
        <v>76</v>
      </c>
    </row>
    <row r="93" spans="5:30" ht="13" hidden="1" customHeight="1">
      <c r="E93" s="135" t="s">
        <v>77</v>
      </c>
    </row>
    <row r="94" spans="5:30" ht="13" hidden="1" customHeight="1">
      <c r="E94" s="135" t="s">
        <v>78</v>
      </c>
    </row>
    <row r="95" spans="5:30" ht="13" hidden="1" customHeight="1">
      <c r="E95" s="135" t="s">
        <v>79</v>
      </c>
    </row>
    <row r="96" spans="5:30" ht="13" hidden="1" customHeight="1">
      <c r="E96" s="135" t="s">
        <v>80</v>
      </c>
    </row>
    <row r="97" spans="5:5" ht="13" hidden="1" customHeight="1">
      <c r="E97" s="135" t="s">
        <v>81</v>
      </c>
    </row>
    <row r="98" spans="5:5" ht="13" hidden="1" customHeight="1">
      <c r="E98" s="135" t="s">
        <v>82</v>
      </c>
    </row>
    <row r="99" spans="5:5" ht="13" hidden="1" customHeight="1">
      <c r="E99" s="135" t="s">
        <v>83</v>
      </c>
    </row>
  </sheetData>
  <sheetProtection formatCells="0"/>
  <mergeCells count="88">
    <mergeCell ref="E33:S33"/>
    <mergeCell ref="T33:AH33"/>
    <mergeCell ref="E34:S42"/>
    <mergeCell ref="T34:AH42"/>
    <mergeCell ref="T8:X8"/>
    <mergeCell ref="P30:Q30"/>
    <mergeCell ref="G30:H30"/>
    <mergeCell ref="R30:S30"/>
    <mergeCell ref="U30:V30"/>
    <mergeCell ref="E25:G25"/>
    <mergeCell ref="T25:V25"/>
    <mergeCell ref="H25:S25"/>
    <mergeCell ref="W25:AH25"/>
    <mergeCell ref="E10:I11"/>
    <mergeCell ref="K10:AH10"/>
    <mergeCell ref="E15:I16"/>
    <mergeCell ref="Y7:AF7"/>
    <mergeCell ref="Y8:AF8"/>
    <mergeCell ref="AC9:AD9"/>
    <mergeCell ref="AE9:AH9"/>
    <mergeCell ref="E9:I9"/>
    <mergeCell ref="J9:AB9"/>
    <mergeCell ref="G8:I8"/>
    <mergeCell ref="AG8:AH8"/>
    <mergeCell ref="T7:X7"/>
    <mergeCell ref="J8:S8"/>
    <mergeCell ref="A3:D8"/>
    <mergeCell ref="A30:D30"/>
    <mergeCell ref="A23:D27"/>
    <mergeCell ref="A18:U18"/>
    <mergeCell ref="T13:V13"/>
    <mergeCell ref="J16:AH16"/>
    <mergeCell ref="A12:D16"/>
    <mergeCell ref="E12:G12"/>
    <mergeCell ref="E13:G13"/>
    <mergeCell ref="H14:S14"/>
    <mergeCell ref="E14:G14"/>
    <mergeCell ref="T14:V14"/>
    <mergeCell ref="J11:AH11"/>
    <mergeCell ref="A9:D11"/>
    <mergeCell ref="A19:D22"/>
    <mergeCell ref="G7:I7"/>
    <mergeCell ref="A33:D42"/>
    <mergeCell ref="A31:D32"/>
    <mergeCell ref="W13:AH13"/>
    <mergeCell ref="E3:I3"/>
    <mergeCell ref="J3:AH3"/>
    <mergeCell ref="E4:I4"/>
    <mergeCell ref="J4:L4"/>
    <mergeCell ref="M4:R4"/>
    <mergeCell ref="S4:V4"/>
    <mergeCell ref="W4:AH4"/>
    <mergeCell ref="E5:I6"/>
    <mergeCell ref="K5:AH5"/>
    <mergeCell ref="J6:AH6"/>
    <mergeCell ref="J7:S7"/>
    <mergeCell ref="AG7:AH7"/>
    <mergeCell ref="E7:F8"/>
    <mergeCell ref="K15:AH15"/>
    <mergeCell ref="H12:S12"/>
    <mergeCell ref="T12:V12"/>
    <mergeCell ref="W12:AH12"/>
    <mergeCell ref="W14:AH14"/>
    <mergeCell ref="H13:S13"/>
    <mergeCell ref="J22:AH22"/>
    <mergeCell ref="E19:I19"/>
    <mergeCell ref="E20:I20"/>
    <mergeCell ref="J20:L20"/>
    <mergeCell ref="M20:R20"/>
    <mergeCell ref="S20:V20"/>
    <mergeCell ref="W20:AH20"/>
    <mergeCell ref="J19:AH19"/>
    <mergeCell ref="E21:I22"/>
    <mergeCell ref="K21:AH21"/>
    <mergeCell ref="E31:AH32"/>
    <mergeCell ref="E23:G23"/>
    <mergeCell ref="T23:V23"/>
    <mergeCell ref="K26:AH26"/>
    <mergeCell ref="W24:AH24"/>
    <mergeCell ref="J30:K30"/>
    <mergeCell ref="E26:I27"/>
    <mergeCell ref="H23:S23"/>
    <mergeCell ref="E24:G24"/>
    <mergeCell ref="T24:V24"/>
    <mergeCell ref="H24:S24"/>
    <mergeCell ref="N30:O30"/>
    <mergeCell ref="J27:AH27"/>
    <mergeCell ref="W23:AH23"/>
  </mergeCells>
  <phoneticPr fontId="5"/>
  <conditionalFormatting sqref="J3:AH3 K5:AH5 J6:AH6 J9:AB9 K10:AH10 J11:AH11 H12:S14 W12:AH14 K15:AH15 J16:AH16 Y7:AF8 E34:AH42">
    <cfRule type="containsBlanks" dxfId="42" priority="11">
      <formula>LEN(TRIM(E3))=0</formula>
    </cfRule>
  </conditionalFormatting>
  <conditionalFormatting sqref="AE9:AH9">
    <cfRule type="containsBlanks" dxfId="41" priority="10">
      <formula>LEN(TRIM(AE9))=0</formula>
    </cfRule>
  </conditionalFormatting>
  <conditionalFormatting sqref="J7:S8">
    <cfRule type="containsBlanks" dxfId="40" priority="9">
      <formula>LEN(TRIM(J7))=0</formula>
    </cfRule>
  </conditionalFormatting>
  <conditionalFormatting sqref="M4:R4">
    <cfRule type="containsBlanks" dxfId="39" priority="8">
      <formula>LEN(TRIM(M4))=0</formula>
    </cfRule>
  </conditionalFormatting>
  <conditionalFormatting sqref="W4:AH4">
    <cfRule type="containsBlanks" dxfId="38" priority="7">
      <formula>LEN(TRIM(W4))=0</formula>
    </cfRule>
  </conditionalFormatting>
  <conditionalFormatting sqref="G30:H30 J30:K30 R30:S30 U30:V30 E31:AH32">
    <cfRule type="containsBlanks" dxfId="37" priority="6">
      <formula>LEN(TRIM(E30))=0</formula>
    </cfRule>
  </conditionalFormatting>
  <conditionalFormatting sqref="J19:AH19 M20:R20 W20:AH20 K21:AH21 J22:AH22 H23:S25 W23:AH25 K26:AH26 J27:AH27">
    <cfRule type="containsBlanks" dxfId="36" priority="3">
      <formula>LEN(TRIM(H19))=0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J3:AH3 M4:R4 W4:AH4 J9:AB9 J27:AH27 J16:AH16 H12:S14 J19:AH19 M20:R20 W20:AH20 J22:AH22 H23:S25 J11:AH11" xr:uid="{00000000-0002-0000-0000-000003000000}"/>
    <dataValidation imeMode="off" allowBlank="1" showInputMessage="1" showErrorMessage="1" sqref="K5:AH5 K10:AH10 K15:AH15 W23:AH25"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2:AH52"/>
  <sheetViews>
    <sheetView showZeros="0" view="pageBreakPreview" zoomScaleNormal="100" zoomScaleSheetLayoutView="100" workbookViewId="0">
      <selection activeCell="L22" sqref="L22:AB22"/>
    </sheetView>
  </sheetViews>
  <sheetFormatPr defaultColWidth="9" defaultRowHeight="13"/>
  <cols>
    <col min="1" max="59" width="2.6328125" style="5" customWidth="1"/>
    <col min="60" max="16384" width="9" style="5"/>
  </cols>
  <sheetData>
    <row r="2" spans="1:34" ht="13.5" thickBot="1">
      <c r="A2" s="5" t="s">
        <v>568</v>
      </c>
      <c r="L2" s="147"/>
      <c r="M2" s="147"/>
      <c r="N2" s="147"/>
      <c r="O2" s="147"/>
      <c r="P2" s="147"/>
      <c r="Q2" s="147"/>
      <c r="R2" s="147"/>
      <c r="S2" s="147"/>
      <c r="T2" s="147"/>
      <c r="U2" s="147"/>
      <c r="V2" s="147"/>
      <c r="W2" s="147"/>
      <c r="X2" s="147"/>
      <c r="Y2" s="147"/>
      <c r="Z2" s="147"/>
      <c r="AA2" s="147"/>
      <c r="AB2" s="147"/>
      <c r="AH2" s="109" t="s">
        <v>371</v>
      </c>
    </row>
    <row r="3" spans="1:34" ht="20.149999999999999" customHeight="1">
      <c r="A3" s="487" t="s">
        <v>25</v>
      </c>
      <c r="B3" s="488"/>
      <c r="C3" s="488"/>
      <c r="D3" s="488"/>
      <c r="E3" s="488"/>
      <c r="F3" s="488"/>
      <c r="G3" s="488"/>
      <c r="H3" s="488"/>
      <c r="I3" s="488"/>
      <c r="J3" s="488"/>
      <c r="K3" s="489"/>
      <c r="L3" s="470" t="s">
        <v>372</v>
      </c>
      <c r="M3" s="471"/>
      <c r="N3" s="471"/>
      <c r="O3" s="471"/>
      <c r="P3" s="471"/>
      <c r="Q3" s="471"/>
      <c r="R3" s="471"/>
      <c r="S3" s="471"/>
      <c r="T3" s="471"/>
      <c r="U3" s="471"/>
      <c r="V3" s="471"/>
      <c r="W3" s="471"/>
      <c r="X3" s="470" t="s">
        <v>373</v>
      </c>
      <c r="Y3" s="471"/>
      <c r="Z3" s="471"/>
      <c r="AA3" s="471"/>
      <c r="AB3" s="472"/>
      <c r="AC3" s="476" t="s">
        <v>31</v>
      </c>
      <c r="AD3" s="476"/>
      <c r="AE3" s="476"/>
      <c r="AF3" s="476"/>
      <c r="AG3" s="476"/>
      <c r="AH3" s="477"/>
    </row>
    <row r="4" spans="1:34" ht="20.149999999999999" customHeight="1" thickBot="1">
      <c r="A4" s="490"/>
      <c r="B4" s="491"/>
      <c r="C4" s="491"/>
      <c r="D4" s="491"/>
      <c r="E4" s="491"/>
      <c r="F4" s="491"/>
      <c r="G4" s="491"/>
      <c r="H4" s="491"/>
      <c r="I4" s="491"/>
      <c r="J4" s="491"/>
      <c r="K4" s="492"/>
      <c r="L4" s="479" t="s">
        <v>374</v>
      </c>
      <c r="M4" s="479"/>
      <c r="N4" s="479"/>
      <c r="O4" s="479"/>
      <c r="P4" s="479"/>
      <c r="Q4" s="479" t="s">
        <v>375</v>
      </c>
      <c r="R4" s="479"/>
      <c r="S4" s="479" t="s">
        <v>33</v>
      </c>
      <c r="T4" s="479"/>
      <c r="U4" s="479"/>
      <c r="V4" s="479"/>
      <c r="W4" s="480"/>
      <c r="X4" s="473"/>
      <c r="Y4" s="474"/>
      <c r="Z4" s="474"/>
      <c r="AA4" s="474"/>
      <c r="AB4" s="475"/>
      <c r="AC4" s="471"/>
      <c r="AD4" s="471"/>
      <c r="AE4" s="471"/>
      <c r="AF4" s="471"/>
      <c r="AG4" s="471"/>
      <c r="AH4" s="478"/>
    </row>
    <row r="5" spans="1:34" ht="20.149999999999999" customHeight="1">
      <c r="A5" s="493" t="s">
        <v>24</v>
      </c>
      <c r="B5" s="467"/>
      <c r="C5" s="468"/>
      <c r="D5" s="468"/>
      <c r="E5" s="468"/>
      <c r="F5" s="468"/>
      <c r="G5" s="468"/>
      <c r="H5" s="468"/>
      <c r="I5" s="468"/>
      <c r="J5" s="468"/>
      <c r="K5" s="468"/>
      <c r="L5" s="469"/>
      <c r="M5" s="469"/>
      <c r="N5" s="469"/>
      <c r="O5" s="469"/>
      <c r="P5" s="469"/>
      <c r="Q5" s="469"/>
      <c r="R5" s="469"/>
      <c r="S5" s="508">
        <f t="shared" ref="S5:S11" si="0">ROUND(L5*Q5,0)</f>
        <v>0</v>
      </c>
      <c r="T5" s="509"/>
      <c r="U5" s="509"/>
      <c r="V5" s="509"/>
      <c r="W5" s="510"/>
      <c r="X5" s="485"/>
      <c r="Y5" s="485"/>
      <c r="Z5" s="485"/>
      <c r="AA5" s="485"/>
      <c r="AB5" s="485"/>
      <c r="AC5" s="503">
        <f t="shared" ref="AC5:AC11" si="1">S5+X5</f>
        <v>0</v>
      </c>
      <c r="AD5" s="503"/>
      <c r="AE5" s="503"/>
      <c r="AF5" s="503"/>
      <c r="AG5" s="503"/>
      <c r="AH5" s="504"/>
    </row>
    <row r="6" spans="1:34" ht="20.149999999999999" customHeight="1">
      <c r="A6" s="494"/>
      <c r="B6" s="467"/>
      <c r="C6" s="468"/>
      <c r="D6" s="468"/>
      <c r="E6" s="468"/>
      <c r="F6" s="468"/>
      <c r="G6" s="468"/>
      <c r="H6" s="468"/>
      <c r="I6" s="468"/>
      <c r="J6" s="468"/>
      <c r="K6" s="468"/>
      <c r="L6" s="469"/>
      <c r="M6" s="469"/>
      <c r="N6" s="469"/>
      <c r="O6" s="469"/>
      <c r="P6" s="469"/>
      <c r="Q6" s="469"/>
      <c r="R6" s="469"/>
      <c r="S6" s="484">
        <f t="shared" si="0"/>
        <v>0</v>
      </c>
      <c r="T6" s="484"/>
      <c r="U6" s="484"/>
      <c r="V6" s="484"/>
      <c r="W6" s="484"/>
      <c r="X6" s="485"/>
      <c r="Y6" s="485"/>
      <c r="Z6" s="485"/>
      <c r="AA6" s="485"/>
      <c r="AB6" s="485"/>
      <c r="AC6" s="484">
        <f t="shared" si="1"/>
        <v>0</v>
      </c>
      <c r="AD6" s="484"/>
      <c r="AE6" s="484"/>
      <c r="AF6" s="484"/>
      <c r="AG6" s="484"/>
      <c r="AH6" s="486"/>
    </row>
    <row r="7" spans="1:34" ht="20.149999999999999" customHeight="1">
      <c r="A7" s="494"/>
      <c r="B7" s="467"/>
      <c r="C7" s="468"/>
      <c r="D7" s="468"/>
      <c r="E7" s="468"/>
      <c r="F7" s="468"/>
      <c r="G7" s="468"/>
      <c r="H7" s="468"/>
      <c r="I7" s="468"/>
      <c r="J7" s="468"/>
      <c r="K7" s="468"/>
      <c r="L7" s="469"/>
      <c r="M7" s="469"/>
      <c r="N7" s="469"/>
      <c r="O7" s="469"/>
      <c r="P7" s="469"/>
      <c r="Q7" s="505"/>
      <c r="R7" s="506"/>
      <c r="S7" s="484">
        <f t="shared" si="0"/>
        <v>0</v>
      </c>
      <c r="T7" s="484"/>
      <c r="U7" s="484"/>
      <c r="V7" s="484"/>
      <c r="W7" s="484"/>
      <c r="X7" s="485"/>
      <c r="Y7" s="485"/>
      <c r="Z7" s="485"/>
      <c r="AA7" s="485"/>
      <c r="AB7" s="485"/>
      <c r="AC7" s="484">
        <f t="shared" si="1"/>
        <v>0</v>
      </c>
      <c r="AD7" s="484"/>
      <c r="AE7" s="484"/>
      <c r="AF7" s="484"/>
      <c r="AG7" s="484"/>
      <c r="AH7" s="486"/>
    </row>
    <row r="8" spans="1:34" ht="20.149999999999999" customHeight="1">
      <c r="A8" s="494"/>
      <c r="B8" s="467"/>
      <c r="C8" s="468"/>
      <c r="D8" s="468"/>
      <c r="E8" s="468"/>
      <c r="F8" s="468"/>
      <c r="G8" s="468"/>
      <c r="H8" s="468"/>
      <c r="I8" s="468"/>
      <c r="J8" s="468"/>
      <c r="K8" s="468"/>
      <c r="L8" s="469"/>
      <c r="M8" s="469"/>
      <c r="N8" s="469"/>
      <c r="O8" s="469"/>
      <c r="P8" s="469"/>
      <c r="Q8" s="505"/>
      <c r="R8" s="506"/>
      <c r="S8" s="511">
        <f t="shared" si="0"/>
        <v>0</v>
      </c>
      <c r="T8" s="511"/>
      <c r="U8" s="511"/>
      <c r="V8" s="511"/>
      <c r="W8" s="511"/>
      <c r="X8" s="485"/>
      <c r="Y8" s="485"/>
      <c r="Z8" s="485"/>
      <c r="AA8" s="485"/>
      <c r="AB8" s="485"/>
      <c r="AC8" s="484">
        <f t="shared" si="1"/>
        <v>0</v>
      </c>
      <c r="AD8" s="484"/>
      <c r="AE8" s="484"/>
      <c r="AF8" s="484"/>
      <c r="AG8" s="484"/>
      <c r="AH8" s="486"/>
    </row>
    <row r="9" spans="1:34" ht="20.149999999999999" customHeight="1">
      <c r="A9" s="494"/>
      <c r="B9" s="481"/>
      <c r="C9" s="482"/>
      <c r="D9" s="482"/>
      <c r="E9" s="482"/>
      <c r="F9" s="482"/>
      <c r="G9" s="482"/>
      <c r="H9" s="482"/>
      <c r="I9" s="482"/>
      <c r="J9" s="482"/>
      <c r="K9" s="483"/>
      <c r="L9" s="469"/>
      <c r="M9" s="469"/>
      <c r="N9" s="469"/>
      <c r="O9" s="469"/>
      <c r="P9" s="469"/>
      <c r="Q9" s="505"/>
      <c r="R9" s="506"/>
      <c r="S9" s="484">
        <f t="shared" si="0"/>
        <v>0</v>
      </c>
      <c r="T9" s="484"/>
      <c r="U9" s="484"/>
      <c r="V9" s="484"/>
      <c r="W9" s="484"/>
      <c r="X9" s="485"/>
      <c r="Y9" s="485"/>
      <c r="Z9" s="485"/>
      <c r="AA9" s="485"/>
      <c r="AB9" s="485"/>
      <c r="AC9" s="484">
        <f t="shared" si="1"/>
        <v>0</v>
      </c>
      <c r="AD9" s="484"/>
      <c r="AE9" s="484"/>
      <c r="AF9" s="484"/>
      <c r="AG9" s="484"/>
      <c r="AH9" s="486"/>
    </row>
    <row r="10" spans="1:34" ht="20.149999999999999" customHeight="1">
      <c r="A10" s="494"/>
      <c r="B10" s="481"/>
      <c r="C10" s="482"/>
      <c r="D10" s="482"/>
      <c r="E10" s="482"/>
      <c r="F10" s="482"/>
      <c r="G10" s="482"/>
      <c r="H10" s="482"/>
      <c r="I10" s="482"/>
      <c r="J10" s="482"/>
      <c r="K10" s="483"/>
      <c r="L10" s="469"/>
      <c r="M10" s="469"/>
      <c r="N10" s="469"/>
      <c r="O10" s="469"/>
      <c r="P10" s="469"/>
      <c r="Q10" s="505"/>
      <c r="R10" s="506"/>
      <c r="S10" s="484">
        <f t="shared" si="0"/>
        <v>0</v>
      </c>
      <c r="T10" s="484"/>
      <c r="U10" s="484"/>
      <c r="V10" s="484"/>
      <c r="W10" s="484"/>
      <c r="X10" s="485"/>
      <c r="Y10" s="485"/>
      <c r="Z10" s="485"/>
      <c r="AA10" s="485"/>
      <c r="AB10" s="485"/>
      <c r="AC10" s="484">
        <f t="shared" si="1"/>
        <v>0</v>
      </c>
      <c r="AD10" s="484"/>
      <c r="AE10" s="484"/>
      <c r="AF10" s="484"/>
      <c r="AG10" s="484"/>
      <c r="AH10" s="486"/>
    </row>
    <row r="11" spans="1:34" ht="20.149999999999999" customHeight="1" thickBot="1">
      <c r="A11" s="494"/>
      <c r="B11" s="496"/>
      <c r="C11" s="497"/>
      <c r="D11" s="497"/>
      <c r="E11" s="497"/>
      <c r="F11" s="497"/>
      <c r="G11" s="497"/>
      <c r="H11" s="497"/>
      <c r="I11" s="497"/>
      <c r="J11" s="497"/>
      <c r="K11" s="498"/>
      <c r="L11" s="507"/>
      <c r="M11" s="507"/>
      <c r="N11" s="507"/>
      <c r="O11" s="507"/>
      <c r="P11" s="507"/>
      <c r="Q11" s="512"/>
      <c r="R11" s="513"/>
      <c r="S11" s="514">
        <f t="shared" si="0"/>
        <v>0</v>
      </c>
      <c r="T11" s="514"/>
      <c r="U11" s="514"/>
      <c r="V11" s="514"/>
      <c r="W11" s="514"/>
      <c r="X11" s="499"/>
      <c r="Y11" s="499"/>
      <c r="Z11" s="499"/>
      <c r="AA11" s="499"/>
      <c r="AB11" s="499"/>
      <c r="AC11" s="500">
        <f t="shared" si="1"/>
        <v>0</v>
      </c>
      <c r="AD11" s="501"/>
      <c r="AE11" s="501"/>
      <c r="AF11" s="501"/>
      <c r="AG11" s="501"/>
      <c r="AH11" s="502"/>
    </row>
    <row r="12" spans="1:34" ht="20.149999999999999" customHeight="1" thickTop="1" thickBot="1">
      <c r="A12" s="495"/>
      <c r="B12" s="521" t="s">
        <v>396</v>
      </c>
      <c r="C12" s="522"/>
      <c r="D12" s="522"/>
      <c r="E12" s="522"/>
      <c r="F12" s="522"/>
      <c r="G12" s="522"/>
      <c r="H12" s="522"/>
      <c r="I12" s="522"/>
      <c r="J12" s="522"/>
      <c r="K12" s="522"/>
      <c r="L12" s="531"/>
      <c r="M12" s="532"/>
      <c r="N12" s="532"/>
      <c r="O12" s="532"/>
      <c r="P12" s="533"/>
      <c r="Q12" s="531"/>
      <c r="R12" s="533"/>
      <c r="S12" s="529">
        <f>SUM(S5:S11)</f>
        <v>0</v>
      </c>
      <c r="T12" s="529"/>
      <c r="U12" s="529"/>
      <c r="V12" s="529"/>
      <c r="W12" s="529"/>
      <c r="X12" s="529">
        <f>SUM(X5:X11)</f>
        <v>0</v>
      </c>
      <c r="Y12" s="529"/>
      <c r="Z12" s="529"/>
      <c r="AA12" s="529"/>
      <c r="AB12" s="529"/>
      <c r="AC12" s="529">
        <f>SUM(AC5:AH11)</f>
        <v>0</v>
      </c>
      <c r="AD12" s="529"/>
      <c r="AE12" s="529"/>
      <c r="AF12" s="529"/>
      <c r="AG12" s="529"/>
      <c r="AH12" s="530"/>
    </row>
    <row r="13" spans="1:34" ht="20.149999999999999" customHeight="1">
      <c r="A13" s="549" t="s">
        <v>16</v>
      </c>
      <c r="B13" s="527" t="s">
        <v>376</v>
      </c>
      <c r="C13" s="528"/>
      <c r="D13" s="528"/>
      <c r="E13" s="528"/>
      <c r="F13" s="528"/>
      <c r="G13" s="528"/>
      <c r="H13" s="528"/>
      <c r="I13" s="528"/>
      <c r="J13" s="528"/>
      <c r="K13" s="528"/>
      <c r="L13" s="469"/>
      <c r="M13" s="469"/>
      <c r="N13" s="469"/>
      <c r="O13" s="469"/>
      <c r="P13" s="469"/>
      <c r="Q13" s="469"/>
      <c r="R13" s="469"/>
      <c r="S13" s="536">
        <f>ROUND(L13*Q13,0)</f>
        <v>0</v>
      </c>
      <c r="T13" s="536"/>
      <c r="U13" s="536"/>
      <c r="V13" s="536"/>
      <c r="W13" s="536"/>
      <c r="X13" s="537"/>
      <c r="Y13" s="537"/>
      <c r="Z13" s="537"/>
      <c r="AA13" s="537"/>
      <c r="AB13" s="537"/>
      <c r="AC13" s="503">
        <f t="shared" ref="AC13:AC19" si="2">S13+X13</f>
        <v>0</v>
      </c>
      <c r="AD13" s="503"/>
      <c r="AE13" s="503"/>
      <c r="AF13" s="503"/>
      <c r="AG13" s="503"/>
      <c r="AH13" s="504"/>
    </row>
    <row r="14" spans="1:34" ht="20.149999999999999" customHeight="1">
      <c r="A14" s="550"/>
      <c r="B14" s="534" t="s">
        <v>377</v>
      </c>
      <c r="C14" s="535"/>
      <c r="D14" s="535"/>
      <c r="E14" s="535"/>
      <c r="F14" s="535"/>
      <c r="G14" s="535"/>
      <c r="H14" s="535"/>
      <c r="I14" s="535"/>
      <c r="J14" s="535"/>
      <c r="K14" s="535"/>
      <c r="L14" s="469"/>
      <c r="M14" s="469"/>
      <c r="N14" s="469"/>
      <c r="O14" s="469"/>
      <c r="P14" s="469"/>
      <c r="Q14" s="469"/>
      <c r="R14" s="469"/>
      <c r="S14" s="511">
        <f t="shared" ref="S14:S19" si="3">ROUND(L14*Q14,0)</f>
        <v>0</v>
      </c>
      <c r="T14" s="511"/>
      <c r="U14" s="511"/>
      <c r="V14" s="511"/>
      <c r="W14" s="511"/>
      <c r="X14" s="538"/>
      <c r="Y14" s="538"/>
      <c r="Z14" s="538"/>
      <c r="AA14" s="538"/>
      <c r="AB14" s="538"/>
      <c r="AC14" s="484">
        <f t="shared" si="2"/>
        <v>0</v>
      </c>
      <c r="AD14" s="484"/>
      <c r="AE14" s="484"/>
      <c r="AF14" s="484"/>
      <c r="AG14" s="484"/>
      <c r="AH14" s="486"/>
    </row>
    <row r="15" spans="1:34" ht="20.149999999999999" customHeight="1">
      <c r="A15" s="550"/>
      <c r="B15" s="534" t="s">
        <v>378</v>
      </c>
      <c r="C15" s="535"/>
      <c r="D15" s="535"/>
      <c r="E15" s="535"/>
      <c r="F15" s="535"/>
      <c r="G15" s="535"/>
      <c r="H15" s="535"/>
      <c r="I15" s="535"/>
      <c r="J15" s="535"/>
      <c r="K15" s="535"/>
      <c r="L15" s="469"/>
      <c r="M15" s="469"/>
      <c r="N15" s="469"/>
      <c r="O15" s="469"/>
      <c r="P15" s="469"/>
      <c r="Q15" s="505"/>
      <c r="R15" s="506"/>
      <c r="S15" s="484">
        <f t="shared" si="3"/>
        <v>0</v>
      </c>
      <c r="T15" s="484"/>
      <c r="U15" s="484"/>
      <c r="V15" s="484"/>
      <c r="W15" s="484"/>
      <c r="X15" s="538"/>
      <c r="Y15" s="538"/>
      <c r="Z15" s="538"/>
      <c r="AA15" s="538"/>
      <c r="AB15" s="538"/>
      <c r="AC15" s="484">
        <f t="shared" si="2"/>
        <v>0</v>
      </c>
      <c r="AD15" s="484"/>
      <c r="AE15" s="484"/>
      <c r="AF15" s="484"/>
      <c r="AG15" s="484"/>
      <c r="AH15" s="486"/>
    </row>
    <row r="16" spans="1:34" ht="23.15" customHeight="1">
      <c r="A16" s="550"/>
      <c r="B16" s="547" t="s">
        <v>397</v>
      </c>
      <c r="C16" s="548"/>
      <c r="D16" s="548"/>
      <c r="E16" s="548"/>
      <c r="F16" s="548"/>
      <c r="G16" s="548"/>
      <c r="H16" s="548"/>
      <c r="I16" s="548"/>
      <c r="J16" s="548"/>
      <c r="K16" s="548"/>
      <c r="L16" s="469"/>
      <c r="M16" s="469"/>
      <c r="N16" s="469"/>
      <c r="O16" s="469"/>
      <c r="P16" s="469"/>
      <c r="Q16" s="505"/>
      <c r="R16" s="506"/>
      <c r="S16" s="484">
        <f t="shared" si="3"/>
        <v>0</v>
      </c>
      <c r="T16" s="484"/>
      <c r="U16" s="484"/>
      <c r="V16" s="484"/>
      <c r="W16" s="484"/>
      <c r="X16" s="538"/>
      <c r="Y16" s="538"/>
      <c r="Z16" s="538"/>
      <c r="AA16" s="538"/>
      <c r="AB16" s="538"/>
      <c r="AC16" s="484">
        <f t="shared" si="2"/>
        <v>0</v>
      </c>
      <c r="AD16" s="484"/>
      <c r="AE16" s="484"/>
      <c r="AF16" s="484"/>
      <c r="AG16" s="484"/>
      <c r="AH16" s="486"/>
    </row>
    <row r="17" spans="1:34" ht="20.149999999999999" customHeight="1">
      <c r="A17" s="550"/>
      <c r="B17" s="481"/>
      <c r="C17" s="482"/>
      <c r="D17" s="482"/>
      <c r="E17" s="482"/>
      <c r="F17" s="482"/>
      <c r="G17" s="482"/>
      <c r="H17" s="482"/>
      <c r="I17" s="482"/>
      <c r="J17" s="482"/>
      <c r="K17" s="483"/>
      <c r="L17" s="505"/>
      <c r="M17" s="555"/>
      <c r="N17" s="555"/>
      <c r="O17" s="555"/>
      <c r="P17" s="506"/>
      <c r="Q17" s="505"/>
      <c r="R17" s="506"/>
      <c r="S17" s="484">
        <f>ROUND(L17*Q17,0)</f>
        <v>0</v>
      </c>
      <c r="T17" s="484"/>
      <c r="U17" s="484"/>
      <c r="V17" s="484"/>
      <c r="W17" s="484"/>
      <c r="X17" s="538"/>
      <c r="Y17" s="538"/>
      <c r="Z17" s="538"/>
      <c r="AA17" s="538"/>
      <c r="AB17" s="538"/>
      <c r="AC17" s="484">
        <f t="shared" si="2"/>
        <v>0</v>
      </c>
      <c r="AD17" s="484"/>
      <c r="AE17" s="484"/>
      <c r="AF17" s="484"/>
      <c r="AG17" s="484"/>
      <c r="AH17" s="486"/>
    </row>
    <row r="18" spans="1:34" ht="20.149999999999999" customHeight="1">
      <c r="A18" s="550"/>
      <c r="B18" s="348"/>
      <c r="C18" s="349"/>
      <c r="D18" s="349"/>
      <c r="E18" s="349"/>
      <c r="F18" s="349"/>
      <c r="G18" s="349"/>
      <c r="H18" s="349"/>
      <c r="I18" s="349"/>
      <c r="J18" s="349"/>
      <c r="K18" s="350"/>
      <c r="L18" s="505"/>
      <c r="M18" s="555"/>
      <c r="N18" s="555"/>
      <c r="O18" s="555"/>
      <c r="P18" s="506"/>
      <c r="Q18" s="505"/>
      <c r="R18" s="506"/>
      <c r="S18" s="484">
        <f>ROUND(L18*Q18,0)</f>
        <v>0</v>
      </c>
      <c r="T18" s="484"/>
      <c r="U18" s="484"/>
      <c r="V18" s="484"/>
      <c r="W18" s="484"/>
      <c r="X18" s="538"/>
      <c r="Y18" s="538"/>
      <c r="Z18" s="538"/>
      <c r="AA18" s="538"/>
      <c r="AB18" s="538"/>
      <c r="AC18" s="484">
        <f t="shared" si="2"/>
        <v>0</v>
      </c>
      <c r="AD18" s="484"/>
      <c r="AE18" s="484"/>
      <c r="AF18" s="484"/>
      <c r="AG18" s="484"/>
      <c r="AH18" s="486"/>
    </row>
    <row r="19" spans="1:34" ht="20.149999999999999" customHeight="1" thickBot="1">
      <c r="A19" s="550"/>
      <c r="B19" s="481"/>
      <c r="C19" s="482"/>
      <c r="D19" s="482"/>
      <c r="E19" s="482"/>
      <c r="F19" s="482"/>
      <c r="G19" s="482"/>
      <c r="H19" s="482"/>
      <c r="I19" s="482"/>
      <c r="J19" s="482"/>
      <c r="K19" s="483"/>
      <c r="L19" s="507"/>
      <c r="M19" s="507"/>
      <c r="N19" s="507"/>
      <c r="O19" s="507"/>
      <c r="P19" s="507"/>
      <c r="Q19" s="512"/>
      <c r="R19" s="513"/>
      <c r="S19" s="523">
        <f t="shared" si="3"/>
        <v>0</v>
      </c>
      <c r="T19" s="523"/>
      <c r="U19" s="523"/>
      <c r="V19" s="523"/>
      <c r="W19" s="523"/>
      <c r="X19" s="499"/>
      <c r="Y19" s="499"/>
      <c r="Z19" s="499"/>
      <c r="AA19" s="499"/>
      <c r="AB19" s="499"/>
      <c r="AC19" s="514">
        <f t="shared" si="2"/>
        <v>0</v>
      </c>
      <c r="AD19" s="514"/>
      <c r="AE19" s="514"/>
      <c r="AF19" s="514"/>
      <c r="AG19" s="514"/>
      <c r="AH19" s="524"/>
    </row>
    <row r="20" spans="1:34" ht="20.149999999999999" customHeight="1" thickTop="1" thickBot="1">
      <c r="A20" s="551"/>
      <c r="B20" s="544" t="s">
        <v>396</v>
      </c>
      <c r="C20" s="545"/>
      <c r="D20" s="545"/>
      <c r="E20" s="545"/>
      <c r="F20" s="545"/>
      <c r="G20" s="545"/>
      <c r="H20" s="545"/>
      <c r="I20" s="545"/>
      <c r="J20" s="545"/>
      <c r="K20" s="546"/>
      <c r="L20" s="559"/>
      <c r="M20" s="559"/>
      <c r="N20" s="559"/>
      <c r="O20" s="559"/>
      <c r="P20" s="559"/>
      <c r="Q20" s="560"/>
      <c r="R20" s="560"/>
      <c r="S20" s="561">
        <f>SUM(S13:W19)</f>
        <v>0</v>
      </c>
      <c r="T20" s="561"/>
      <c r="U20" s="561"/>
      <c r="V20" s="561"/>
      <c r="W20" s="561"/>
      <c r="X20" s="561">
        <f>SUM(X13:AB19)</f>
        <v>0</v>
      </c>
      <c r="Y20" s="561"/>
      <c r="Z20" s="561"/>
      <c r="AA20" s="561"/>
      <c r="AB20" s="561"/>
      <c r="AC20" s="561">
        <f>SUM(AC13:AH19)</f>
        <v>0</v>
      </c>
      <c r="AD20" s="561"/>
      <c r="AE20" s="561"/>
      <c r="AF20" s="561"/>
      <c r="AG20" s="561"/>
      <c r="AH20" s="562"/>
    </row>
    <row r="21" spans="1:34" ht="20.149999999999999" customHeight="1">
      <c r="A21" s="541" t="s">
        <v>27</v>
      </c>
      <c r="B21" s="542"/>
      <c r="C21" s="542"/>
      <c r="D21" s="542"/>
      <c r="E21" s="542"/>
      <c r="F21" s="542"/>
      <c r="G21" s="542"/>
      <c r="H21" s="542"/>
      <c r="I21" s="542"/>
      <c r="J21" s="542"/>
      <c r="K21" s="542"/>
      <c r="L21" s="552" t="s">
        <v>379</v>
      </c>
      <c r="M21" s="553"/>
      <c r="N21" s="553"/>
      <c r="O21" s="553"/>
      <c r="P21" s="553"/>
      <c r="Q21" s="553"/>
      <c r="R21" s="553"/>
      <c r="S21" s="553"/>
      <c r="T21" s="553"/>
      <c r="U21" s="553"/>
      <c r="V21" s="553"/>
      <c r="W21" s="553"/>
      <c r="X21" s="553"/>
      <c r="Y21" s="553"/>
      <c r="Z21" s="553"/>
      <c r="AA21" s="553"/>
      <c r="AB21" s="554"/>
      <c r="AC21" s="536">
        <f>AC12+AC20</f>
        <v>0</v>
      </c>
      <c r="AD21" s="536"/>
      <c r="AE21" s="536"/>
      <c r="AF21" s="536"/>
      <c r="AG21" s="536"/>
      <c r="AH21" s="563"/>
    </row>
    <row r="22" spans="1:34" ht="20.149999999999999" customHeight="1" thickBot="1">
      <c r="A22" s="543" t="s">
        <v>26</v>
      </c>
      <c r="B22" s="535"/>
      <c r="C22" s="535"/>
      <c r="D22" s="535"/>
      <c r="E22" s="535"/>
      <c r="F22" s="535"/>
      <c r="G22" s="535"/>
      <c r="H22" s="535"/>
      <c r="I22" s="535"/>
      <c r="J22" s="535"/>
      <c r="K22" s="535"/>
      <c r="L22" s="556"/>
      <c r="M22" s="557"/>
      <c r="N22" s="557"/>
      <c r="O22" s="557"/>
      <c r="P22" s="557"/>
      <c r="Q22" s="557"/>
      <c r="R22" s="557"/>
      <c r="S22" s="557"/>
      <c r="T22" s="557"/>
      <c r="U22" s="557"/>
      <c r="V22" s="557"/>
      <c r="W22" s="557"/>
      <c r="X22" s="557"/>
      <c r="Y22" s="557"/>
      <c r="Z22" s="557"/>
      <c r="AA22" s="557"/>
      <c r="AB22" s="558"/>
      <c r="AC22" s="525">
        <f>ROUNDDOWN(AC21*0.1,0)</f>
        <v>0</v>
      </c>
      <c r="AD22" s="525"/>
      <c r="AE22" s="525"/>
      <c r="AF22" s="525"/>
      <c r="AG22" s="525"/>
      <c r="AH22" s="526"/>
    </row>
    <row r="23" spans="1:34" ht="20.149999999999999" customHeight="1" thickBot="1">
      <c r="A23" s="539" t="s">
        <v>15</v>
      </c>
      <c r="B23" s="540"/>
      <c r="C23" s="540"/>
      <c r="D23" s="540"/>
      <c r="E23" s="540"/>
      <c r="F23" s="540"/>
      <c r="G23" s="540"/>
      <c r="H23" s="540"/>
      <c r="I23" s="540"/>
      <c r="J23" s="540"/>
      <c r="K23" s="540"/>
      <c r="L23" s="517" t="s">
        <v>380</v>
      </c>
      <c r="M23" s="518"/>
      <c r="N23" s="518"/>
      <c r="O23" s="518"/>
      <c r="P23" s="518"/>
      <c r="Q23" s="518"/>
      <c r="R23" s="518"/>
      <c r="S23" s="518"/>
      <c r="T23" s="518"/>
      <c r="U23" s="518"/>
      <c r="V23" s="518"/>
      <c r="W23" s="518"/>
      <c r="X23" s="518"/>
      <c r="Y23" s="518"/>
      <c r="Z23" s="518"/>
      <c r="AA23" s="518"/>
      <c r="AB23" s="519"/>
      <c r="AC23" s="515">
        <f>AC21+AC22</f>
        <v>0</v>
      </c>
      <c r="AD23" s="515"/>
      <c r="AE23" s="515"/>
      <c r="AF23" s="515"/>
      <c r="AG23" s="515"/>
      <c r="AH23" s="516"/>
    </row>
    <row r="24" spans="1:34" ht="12" customHeight="1">
      <c r="A24" s="574"/>
      <c r="B24" s="574"/>
      <c r="C24" s="520"/>
      <c r="D24" s="520"/>
      <c r="E24" s="520"/>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row>
    <row r="25" spans="1:34">
      <c r="A25" s="574" t="s">
        <v>381</v>
      </c>
      <c r="B25" s="574"/>
      <c r="C25" s="573" t="s">
        <v>609</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row>
    <row r="26" spans="1:34">
      <c r="A26" s="337"/>
      <c r="B26" s="337"/>
      <c r="C26" s="573" t="s">
        <v>610</v>
      </c>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row>
    <row r="27" spans="1:34" ht="23.5" customHeight="1"/>
    <row r="28" spans="1:34">
      <c r="A28" s="5" t="s">
        <v>569</v>
      </c>
      <c r="D28" s="17"/>
    </row>
    <row r="29" spans="1:34" ht="10.5" customHeight="1">
      <c r="B29" s="140"/>
      <c r="C29" s="140"/>
      <c r="D29" s="140"/>
      <c r="E29" s="140"/>
      <c r="F29" s="140"/>
      <c r="G29" s="140"/>
      <c r="H29" s="140"/>
      <c r="I29" s="113"/>
      <c r="J29" s="113"/>
      <c r="K29" s="141"/>
      <c r="L29" s="141"/>
      <c r="M29" s="141"/>
      <c r="N29" s="114"/>
      <c r="O29" s="114"/>
      <c r="P29" s="142"/>
      <c r="Q29" s="140"/>
      <c r="R29" s="140"/>
      <c r="S29" s="140"/>
      <c r="T29" s="140"/>
      <c r="U29" s="140"/>
      <c r="V29" s="140"/>
      <c r="W29" s="143"/>
      <c r="X29" s="143"/>
      <c r="Y29" s="143"/>
      <c r="Z29" s="140"/>
      <c r="AA29" s="140"/>
      <c r="AB29" s="140"/>
      <c r="AC29" s="140"/>
      <c r="AD29" s="140"/>
      <c r="AE29" s="140"/>
      <c r="AF29" s="140"/>
    </row>
    <row r="30" spans="1:34">
      <c r="A30" s="5" t="s">
        <v>398</v>
      </c>
      <c r="D30" s="17"/>
      <c r="AC30" s="109"/>
      <c r="AF30" s="109" t="s">
        <v>371</v>
      </c>
    </row>
    <row r="31" spans="1:34" ht="15.65" customHeight="1">
      <c r="B31" s="575" t="s">
        <v>382</v>
      </c>
      <c r="C31" s="575"/>
      <c r="D31" s="575"/>
      <c r="E31" s="575"/>
      <c r="F31" s="575"/>
      <c r="G31" s="575"/>
      <c r="H31" s="575"/>
      <c r="I31" s="139"/>
      <c r="K31" s="428" t="s">
        <v>383</v>
      </c>
      <c r="L31" s="386"/>
      <c r="M31" s="429"/>
      <c r="P31" s="576" t="s">
        <v>384</v>
      </c>
      <c r="Q31" s="576"/>
      <c r="R31" s="576"/>
      <c r="S31" s="576"/>
      <c r="T31" s="576"/>
      <c r="U31" s="576"/>
      <c r="V31" s="428"/>
      <c r="W31" s="577" t="s">
        <v>385</v>
      </c>
      <c r="X31" s="578"/>
      <c r="Y31" s="578"/>
      <c r="Z31" s="576" t="s">
        <v>386</v>
      </c>
      <c r="AA31" s="576"/>
      <c r="AB31" s="576"/>
      <c r="AC31" s="576"/>
      <c r="AD31" s="576"/>
      <c r="AE31" s="576"/>
      <c r="AF31" s="576"/>
    </row>
    <row r="32" spans="1:34" ht="13.5" customHeight="1">
      <c r="B32" s="580">
        <f>AC12</f>
        <v>0</v>
      </c>
      <c r="C32" s="580"/>
      <c r="D32" s="580"/>
      <c r="E32" s="580"/>
      <c r="F32" s="580"/>
      <c r="G32" s="580"/>
      <c r="H32" s="580"/>
      <c r="I32" s="581" t="s">
        <v>387</v>
      </c>
      <c r="J32" s="581"/>
      <c r="K32" s="582">
        <v>0.66666666666666663</v>
      </c>
      <c r="L32" s="583"/>
      <c r="M32" s="584"/>
      <c r="N32" s="585" t="s">
        <v>19</v>
      </c>
      <c r="O32" s="586"/>
      <c r="P32" s="587">
        <f>ROUNDDOWN(B32*2/3,-4)</f>
        <v>0</v>
      </c>
      <c r="Q32" s="587"/>
      <c r="R32" s="587"/>
      <c r="S32" s="587"/>
      <c r="T32" s="587"/>
      <c r="U32" s="587"/>
      <c r="V32" s="588"/>
      <c r="W32" s="579"/>
      <c r="X32" s="578"/>
      <c r="Y32" s="578"/>
      <c r="Z32" s="580">
        <v>5000000</v>
      </c>
      <c r="AA32" s="580"/>
      <c r="AB32" s="580"/>
      <c r="AC32" s="580"/>
      <c r="AD32" s="580"/>
      <c r="AE32" s="580"/>
      <c r="AF32" s="580"/>
    </row>
    <row r="33" spans="1:34" ht="13.5" customHeight="1">
      <c r="B33" s="580"/>
      <c r="C33" s="580"/>
      <c r="D33" s="580"/>
      <c r="E33" s="580"/>
      <c r="F33" s="580"/>
      <c r="G33" s="580"/>
      <c r="H33" s="580"/>
      <c r="I33" s="581"/>
      <c r="J33" s="581"/>
      <c r="K33" s="582"/>
      <c r="L33" s="583"/>
      <c r="M33" s="584"/>
      <c r="N33" s="585"/>
      <c r="O33" s="586"/>
      <c r="P33" s="587"/>
      <c r="Q33" s="587"/>
      <c r="R33" s="587"/>
      <c r="S33" s="587"/>
      <c r="T33" s="587"/>
      <c r="U33" s="587"/>
      <c r="V33" s="588"/>
      <c r="W33" s="579"/>
      <c r="X33" s="578"/>
      <c r="Y33" s="578"/>
      <c r="Z33" s="580"/>
      <c r="AA33" s="580"/>
      <c r="AB33" s="580"/>
      <c r="AC33" s="580"/>
      <c r="AD33" s="580"/>
      <c r="AE33" s="580"/>
      <c r="AF33" s="580"/>
    </row>
    <row r="34" spans="1:34" ht="13.5" customHeight="1">
      <c r="A34" s="140"/>
      <c r="B34" s="140"/>
      <c r="C34" s="140"/>
      <c r="D34" s="140"/>
      <c r="E34" s="140"/>
      <c r="F34" s="140"/>
      <c r="G34" s="140"/>
      <c r="H34" s="140"/>
      <c r="I34" s="113"/>
      <c r="J34" s="113"/>
      <c r="K34" s="141"/>
      <c r="L34" s="141"/>
      <c r="M34" s="141"/>
      <c r="N34" s="113"/>
      <c r="O34" s="113"/>
      <c r="P34" s="142" t="s">
        <v>388</v>
      </c>
      <c r="Q34" s="140"/>
      <c r="R34" s="140"/>
      <c r="S34" s="140"/>
      <c r="T34" s="140"/>
    </row>
    <row r="35" spans="1:34" ht="13.5" customHeight="1" thickBot="1">
      <c r="C35" s="144"/>
      <c r="D35" s="144"/>
      <c r="E35" s="144"/>
      <c r="F35"/>
      <c r="G35"/>
      <c r="H35"/>
      <c r="I35"/>
      <c r="J35"/>
      <c r="K35"/>
      <c r="L35"/>
      <c r="M35"/>
      <c r="N35"/>
      <c r="O35"/>
      <c r="P35" s="144"/>
      <c r="Q35" s="144"/>
      <c r="R35" s="142"/>
      <c r="S35" s="140"/>
      <c r="T35" s="140"/>
      <c r="U35" s="140"/>
      <c r="V35" s="140"/>
      <c r="W35" s="140"/>
      <c r="X35" s="140"/>
      <c r="Y35" s="140"/>
      <c r="Z35" s="145"/>
      <c r="AA35" s="146"/>
      <c r="AB35" s="146"/>
    </row>
    <row r="36" spans="1:34" ht="15.65" customHeight="1">
      <c r="A36" s="16"/>
      <c r="C36" s="144"/>
      <c r="D36" s="144"/>
      <c r="E36" s="144"/>
      <c r="F36"/>
      <c r="G36"/>
      <c r="H36"/>
      <c r="I36"/>
      <c r="J36"/>
      <c r="K36"/>
      <c r="L36"/>
      <c r="M36"/>
      <c r="N36"/>
      <c r="O36"/>
      <c r="P36" s="144"/>
      <c r="Q36" s="144"/>
      <c r="R36" s="144"/>
      <c r="S36" s="144"/>
      <c r="T36" s="144"/>
      <c r="Z36" s="564" t="s">
        <v>572</v>
      </c>
      <c r="AA36" s="565"/>
      <c r="AB36" s="565"/>
      <c r="AC36" s="565"/>
      <c r="AD36" s="565"/>
      <c r="AE36" s="565"/>
      <c r="AF36" s="566"/>
      <c r="AG36" s="19"/>
      <c r="AH36" s="19"/>
    </row>
    <row r="37" spans="1:34" ht="13.5" customHeight="1">
      <c r="F37"/>
      <c r="G37"/>
      <c r="H37"/>
      <c r="I37"/>
      <c r="J37"/>
      <c r="K37"/>
      <c r="L37"/>
      <c r="M37"/>
      <c r="N37"/>
      <c r="O37"/>
      <c r="Y37"/>
      <c r="Z37" s="567">
        <f>IF(P32&lt;5000000,P32,5000000)</f>
        <v>0</v>
      </c>
      <c r="AA37" s="568"/>
      <c r="AB37" s="568"/>
      <c r="AC37" s="568"/>
      <c r="AD37" s="568"/>
      <c r="AE37" s="568"/>
      <c r="AF37" s="569"/>
    </row>
    <row r="38" spans="1:34" ht="14.25" customHeight="1" thickBot="1">
      <c r="F38"/>
      <c r="G38"/>
      <c r="H38"/>
      <c r="I38"/>
      <c r="J38"/>
      <c r="K38"/>
      <c r="L38"/>
      <c r="M38"/>
      <c r="N38"/>
      <c r="O38"/>
      <c r="Y38"/>
      <c r="Z38" s="570"/>
      <c r="AA38" s="571"/>
      <c r="AB38" s="571"/>
      <c r="AC38" s="571"/>
      <c r="AD38" s="571"/>
      <c r="AE38" s="571"/>
      <c r="AF38" s="572"/>
    </row>
    <row r="39" spans="1:34">
      <c r="D39" s="17"/>
    </row>
    <row r="41" spans="1:34" ht="8.15" customHeight="1">
      <c r="B41" s="314"/>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6"/>
    </row>
    <row r="42" spans="1:34">
      <c r="B42" s="317"/>
      <c r="C42" s="10" t="s">
        <v>676</v>
      </c>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318"/>
    </row>
    <row r="43" spans="1:34" ht="13.5" thickBot="1">
      <c r="B43" s="317"/>
      <c r="Q43" s="5" t="s">
        <v>614</v>
      </c>
      <c r="X43" s="5" t="s">
        <v>615</v>
      </c>
      <c r="AD43" s="10"/>
      <c r="AE43" s="10"/>
      <c r="AF43" s="318"/>
    </row>
    <row r="44" spans="1:34" ht="13.5" thickBot="1">
      <c r="B44" s="317"/>
      <c r="C44" s="456" t="s">
        <v>575</v>
      </c>
      <c r="D44" s="456"/>
      <c r="E44" s="456"/>
      <c r="F44" s="456"/>
      <c r="G44" s="456"/>
      <c r="H44" s="456"/>
      <c r="I44" s="456"/>
      <c r="J44" s="464"/>
      <c r="K44" s="465"/>
      <c r="L44" s="465"/>
      <c r="M44" s="465"/>
      <c r="N44" s="466"/>
      <c r="O44" s="313" t="s">
        <v>578</v>
      </c>
      <c r="P44" s="10" t="s">
        <v>611</v>
      </c>
      <c r="Q44" s="464"/>
      <c r="R44" s="465"/>
      <c r="S44" s="465"/>
      <c r="T44" s="465"/>
      <c r="U44" s="466"/>
      <c r="V44" s="10" t="s">
        <v>612</v>
      </c>
      <c r="W44" s="10" t="s">
        <v>613</v>
      </c>
      <c r="X44" s="458">
        <f>J44-Q44</f>
        <v>0</v>
      </c>
      <c r="Y44" s="459"/>
      <c r="Z44" s="459"/>
      <c r="AA44" s="459"/>
      <c r="AB44" s="460"/>
      <c r="AC44" s="10" t="s">
        <v>612</v>
      </c>
      <c r="AD44" s="10"/>
      <c r="AE44" s="10"/>
      <c r="AF44" s="318"/>
    </row>
    <row r="45" spans="1:34">
      <c r="B45" s="317"/>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318"/>
    </row>
    <row r="46" spans="1:34" ht="13.5" thickBot="1">
      <c r="B46" s="317"/>
      <c r="C46" s="10"/>
      <c r="D46" s="10"/>
      <c r="E46" s="10"/>
      <c r="F46" s="10"/>
      <c r="G46" s="10"/>
      <c r="H46" s="10"/>
      <c r="I46" s="10"/>
      <c r="J46" s="10" t="s">
        <v>616</v>
      </c>
      <c r="K46" s="10"/>
      <c r="L46" s="10"/>
      <c r="M46" s="10"/>
      <c r="N46" s="10"/>
      <c r="O46" s="10"/>
      <c r="P46" s="10"/>
      <c r="Q46" s="10" t="s">
        <v>580</v>
      </c>
      <c r="R46" s="10"/>
      <c r="S46" s="10"/>
      <c r="T46" s="10"/>
      <c r="U46" s="10"/>
      <c r="V46" s="10"/>
      <c r="W46" s="10"/>
      <c r="X46" s="10" t="s">
        <v>618</v>
      </c>
      <c r="Z46" s="10"/>
      <c r="AA46" s="10"/>
      <c r="AB46" s="10"/>
      <c r="AC46" s="10"/>
      <c r="AD46" s="10"/>
      <c r="AE46" s="10"/>
      <c r="AF46" s="318"/>
    </row>
    <row r="47" spans="1:34" ht="13.5" thickBot="1">
      <c r="B47" s="317"/>
      <c r="C47" s="456" t="s">
        <v>576</v>
      </c>
      <c r="D47" s="456"/>
      <c r="E47" s="456"/>
      <c r="F47" s="456"/>
      <c r="G47" s="456"/>
      <c r="H47" s="456"/>
      <c r="I47" s="457"/>
      <c r="J47" s="458">
        <f>X44</f>
        <v>0</v>
      </c>
      <c r="K47" s="459"/>
      <c r="L47" s="459"/>
      <c r="M47" s="459"/>
      <c r="N47" s="460"/>
      <c r="O47" s="312" t="s">
        <v>578</v>
      </c>
      <c r="P47" s="312" t="s">
        <v>579</v>
      </c>
      <c r="Q47" s="461" t="e">
        <f>導入設備詳細!AA35</f>
        <v>#DIV/0!</v>
      </c>
      <c r="R47" s="462"/>
      <c r="S47" s="462"/>
      <c r="T47" s="462"/>
      <c r="U47" s="463"/>
      <c r="V47" s="312" t="s">
        <v>581</v>
      </c>
      <c r="W47" s="10" t="s">
        <v>582</v>
      </c>
      <c r="X47" s="458" t="e">
        <f>J47*Q47</f>
        <v>#DIV/0!</v>
      </c>
      <c r="Y47" s="459"/>
      <c r="Z47" s="459"/>
      <c r="AA47" s="459"/>
      <c r="AB47" s="460"/>
      <c r="AC47" s="312" t="s">
        <v>578</v>
      </c>
      <c r="AD47" s="10"/>
      <c r="AE47" s="10"/>
      <c r="AF47" s="318"/>
    </row>
    <row r="48" spans="1:34">
      <c r="B48" s="317"/>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18"/>
    </row>
    <row r="49" spans="2:32">
      <c r="B49" s="317"/>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18"/>
    </row>
    <row r="50" spans="2:32" ht="13.5" thickBot="1">
      <c r="B50" s="317"/>
      <c r="C50" s="10"/>
      <c r="D50" s="10"/>
      <c r="E50" s="10"/>
      <c r="F50" s="10"/>
      <c r="G50" s="10"/>
      <c r="H50" s="10"/>
      <c r="I50" s="10"/>
      <c r="J50" s="10" t="s">
        <v>575</v>
      </c>
      <c r="K50" s="10"/>
      <c r="L50" s="10"/>
      <c r="M50" s="10"/>
      <c r="N50" s="10"/>
      <c r="O50" s="10"/>
      <c r="P50" s="10"/>
      <c r="Q50" s="10" t="s">
        <v>584</v>
      </c>
      <c r="R50" s="10"/>
      <c r="S50" s="10"/>
      <c r="T50" s="10"/>
      <c r="U50" s="10"/>
      <c r="V50" s="10"/>
      <c r="W50" s="10"/>
      <c r="X50" s="320" t="s">
        <v>617</v>
      </c>
      <c r="Z50" s="10"/>
      <c r="AA50" s="10"/>
      <c r="AB50" s="10"/>
      <c r="AC50" s="10"/>
      <c r="AD50" s="10"/>
      <c r="AE50" s="10"/>
      <c r="AF50" s="318"/>
    </row>
    <row r="51" spans="2:32" ht="13.5" thickBot="1">
      <c r="B51" s="317"/>
      <c r="C51" s="456" t="s">
        <v>577</v>
      </c>
      <c r="D51" s="456"/>
      <c r="E51" s="456"/>
      <c r="F51" s="456"/>
      <c r="G51" s="456"/>
      <c r="H51" s="456"/>
      <c r="I51" s="457"/>
      <c r="J51" s="458">
        <f>J44</f>
        <v>0</v>
      </c>
      <c r="K51" s="459"/>
      <c r="L51" s="459"/>
      <c r="M51" s="459"/>
      <c r="N51" s="460"/>
      <c r="O51" s="312" t="s">
        <v>578</v>
      </c>
      <c r="P51" s="312" t="s">
        <v>583</v>
      </c>
      <c r="Q51" s="458" t="e">
        <f>X47</f>
        <v>#DIV/0!</v>
      </c>
      <c r="R51" s="459"/>
      <c r="S51" s="459"/>
      <c r="T51" s="459"/>
      <c r="U51" s="460"/>
      <c r="V51" s="312" t="s">
        <v>578</v>
      </c>
      <c r="W51" s="10" t="s">
        <v>582</v>
      </c>
      <c r="X51" s="458" t="e">
        <f>J51-Q51</f>
        <v>#DIV/0!</v>
      </c>
      <c r="Y51" s="459"/>
      <c r="Z51" s="459"/>
      <c r="AA51" s="459"/>
      <c r="AB51" s="460"/>
      <c r="AC51" s="312" t="s">
        <v>578</v>
      </c>
      <c r="AD51" s="10"/>
      <c r="AE51" s="10"/>
      <c r="AF51" s="318"/>
    </row>
    <row r="52" spans="2:32">
      <c r="B52" s="319"/>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1"/>
    </row>
  </sheetData>
  <sheetProtection algorithmName="SHA-512" hashValue="lGhoMoQ4FH/xl0N5OETkWcuOrm74V0F9+9cVXFxVl/SzskOWgg+p0Wn0/Mb/gjEp+pDCxWvCh72m7yABApnhMA==" saltValue="VVNzcejYubIpgDm7D4EWVg==" spinCount="100000" sheet="1" formatCells="0"/>
  <mergeCells count="143">
    <mergeCell ref="Z36:AF36"/>
    <mergeCell ref="Z37:AF38"/>
    <mergeCell ref="C25:AH25"/>
    <mergeCell ref="A25:B25"/>
    <mergeCell ref="B31:H31"/>
    <mergeCell ref="K31:M31"/>
    <mergeCell ref="P31:V31"/>
    <mergeCell ref="W31:Y33"/>
    <mergeCell ref="A24:B24"/>
    <mergeCell ref="Z31:AF31"/>
    <mergeCell ref="B32:H33"/>
    <mergeCell ref="I32:J33"/>
    <mergeCell ref="K32:M33"/>
    <mergeCell ref="N32:O33"/>
    <mergeCell ref="P32:V33"/>
    <mergeCell ref="Z32:AF33"/>
    <mergeCell ref="C26:AH26"/>
    <mergeCell ref="S17:W17"/>
    <mergeCell ref="X17:AB17"/>
    <mergeCell ref="AC17:AH17"/>
    <mergeCell ref="X16:AB16"/>
    <mergeCell ref="L22:AB22"/>
    <mergeCell ref="L20:P20"/>
    <mergeCell ref="Q20:R20"/>
    <mergeCell ref="S20:W20"/>
    <mergeCell ref="X20:AB20"/>
    <mergeCell ref="L19:P19"/>
    <mergeCell ref="AC20:AH20"/>
    <mergeCell ref="AC21:AH21"/>
    <mergeCell ref="AC16:AH16"/>
    <mergeCell ref="L18:P18"/>
    <mergeCell ref="Q18:R18"/>
    <mergeCell ref="S18:W18"/>
    <mergeCell ref="X18:AB18"/>
    <mergeCell ref="AC18:AH18"/>
    <mergeCell ref="AC14:AH14"/>
    <mergeCell ref="L15:P15"/>
    <mergeCell ref="Q15:R15"/>
    <mergeCell ref="S15:W15"/>
    <mergeCell ref="X15:AB15"/>
    <mergeCell ref="AC15:AH15"/>
    <mergeCell ref="Q14:R14"/>
    <mergeCell ref="S14:W14"/>
    <mergeCell ref="A23:K23"/>
    <mergeCell ref="A21:K21"/>
    <mergeCell ref="L16:P16"/>
    <mergeCell ref="Q16:R16"/>
    <mergeCell ref="S16:W16"/>
    <mergeCell ref="A22:K22"/>
    <mergeCell ref="B20:K20"/>
    <mergeCell ref="B16:K16"/>
    <mergeCell ref="B19:K19"/>
    <mergeCell ref="A13:A20"/>
    <mergeCell ref="B15:K15"/>
    <mergeCell ref="L21:AB21"/>
    <mergeCell ref="Q19:R19"/>
    <mergeCell ref="B17:K17"/>
    <mergeCell ref="L17:P17"/>
    <mergeCell ref="Q17:R17"/>
    <mergeCell ref="Q11:R11"/>
    <mergeCell ref="S11:W11"/>
    <mergeCell ref="AC23:AH23"/>
    <mergeCell ref="L23:AB23"/>
    <mergeCell ref="C24:AH24"/>
    <mergeCell ref="B12:K12"/>
    <mergeCell ref="S19:W19"/>
    <mergeCell ref="X19:AB19"/>
    <mergeCell ref="AC19:AH19"/>
    <mergeCell ref="AC22:AH22"/>
    <mergeCell ref="B13:K13"/>
    <mergeCell ref="S12:W12"/>
    <mergeCell ref="L13:P13"/>
    <mergeCell ref="Q13:R13"/>
    <mergeCell ref="AC12:AH12"/>
    <mergeCell ref="L12:P12"/>
    <mergeCell ref="Q12:R12"/>
    <mergeCell ref="X12:AB12"/>
    <mergeCell ref="B14:K14"/>
    <mergeCell ref="S13:W13"/>
    <mergeCell ref="L14:P14"/>
    <mergeCell ref="X13:AB13"/>
    <mergeCell ref="AC13:AH13"/>
    <mergeCell ref="X14:AB14"/>
    <mergeCell ref="A5:A12"/>
    <mergeCell ref="B11:K11"/>
    <mergeCell ref="B10:K10"/>
    <mergeCell ref="X11:AB11"/>
    <mergeCell ref="AC11:AH11"/>
    <mergeCell ref="L5:P5"/>
    <mergeCell ref="Q5:R5"/>
    <mergeCell ref="X5:AB5"/>
    <mergeCell ref="AC5:AH5"/>
    <mergeCell ref="L9:P9"/>
    <mergeCell ref="L7:P7"/>
    <mergeCell ref="L8:P8"/>
    <mergeCell ref="Q7:R7"/>
    <mergeCell ref="AC10:AH10"/>
    <mergeCell ref="X10:AB10"/>
    <mergeCell ref="L11:P11"/>
    <mergeCell ref="S5:W5"/>
    <mergeCell ref="Q9:R9"/>
    <mergeCell ref="L10:P10"/>
    <mergeCell ref="Q10:R10"/>
    <mergeCell ref="S10:W10"/>
    <mergeCell ref="Q8:R8"/>
    <mergeCell ref="S7:W7"/>
    <mergeCell ref="S8:W8"/>
    <mergeCell ref="B6:K6"/>
    <mergeCell ref="B7:K7"/>
    <mergeCell ref="B8:K8"/>
    <mergeCell ref="L6:P6"/>
    <mergeCell ref="X3:AB4"/>
    <mergeCell ref="AC3:AH4"/>
    <mergeCell ref="S4:W4"/>
    <mergeCell ref="B5:K5"/>
    <mergeCell ref="B9:K9"/>
    <mergeCell ref="Q6:R6"/>
    <mergeCell ref="S6:W6"/>
    <mergeCell ref="X6:AB6"/>
    <mergeCell ref="AC6:AH6"/>
    <mergeCell ref="X7:AB7"/>
    <mergeCell ref="X8:AB8"/>
    <mergeCell ref="S9:W9"/>
    <mergeCell ref="X9:AB9"/>
    <mergeCell ref="AC9:AH9"/>
    <mergeCell ref="AC7:AH7"/>
    <mergeCell ref="AC8:AH8"/>
    <mergeCell ref="A3:K4"/>
    <mergeCell ref="L3:W3"/>
    <mergeCell ref="L4:P4"/>
    <mergeCell ref="Q4:R4"/>
    <mergeCell ref="C51:I51"/>
    <mergeCell ref="J51:N51"/>
    <mergeCell ref="J47:N47"/>
    <mergeCell ref="Q51:U51"/>
    <mergeCell ref="Q47:U47"/>
    <mergeCell ref="X51:AB51"/>
    <mergeCell ref="X47:AB47"/>
    <mergeCell ref="C44:I44"/>
    <mergeCell ref="J44:N44"/>
    <mergeCell ref="C47:I47"/>
    <mergeCell ref="X44:AB44"/>
    <mergeCell ref="Q44:U44"/>
  </mergeCells>
  <phoneticPr fontId="4"/>
  <conditionalFormatting sqref="U33:AA33">
    <cfRule type="containsBlanks" dxfId="35" priority="11">
      <formula>LEN(TRIM(U33))=0</formula>
    </cfRule>
    <cfRule type="containsBlanks" dxfId="34" priority="12">
      <formula>LEN(TRIM(U33))=0</formula>
    </cfRule>
  </conditionalFormatting>
  <conditionalFormatting sqref="B12:K12 B5:R11 X5:AB12">
    <cfRule type="containsBlanks" dxfId="33" priority="10">
      <formula>LEN(TRIM(B5))=0</formula>
    </cfRule>
  </conditionalFormatting>
  <conditionalFormatting sqref="S13:AB16 S19:AB19 X17:AB18">
    <cfRule type="containsBlanks" dxfId="32" priority="8">
      <formula>LEN(TRIM(S13))=0</formula>
    </cfRule>
  </conditionalFormatting>
  <conditionalFormatting sqref="L13:P16 L19:P19 L17:L18">
    <cfRule type="containsBlanks" dxfId="31" priority="6">
      <formula>LEN(TRIM(L13))=0</formula>
    </cfRule>
  </conditionalFormatting>
  <conditionalFormatting sqref="Q13:R16 Q19:R19 Q17:Q18">
    <cfRule type="containsBlanks" dxfId="30" priority="5">
      <formula>LEN(TRIM(Q13))=0</formula>
    </cfRule>
  </conditionalFormatting>
  <conditionalFormatting sqref="B17:K19">
    <cfRule type="containsBlanks" dxfId="29" priority="4">
      <formula>LEN(TRIM(B17))=0</formula>
    </cfRule>
  </conditionalFormatting>
  <conditionalFormatting sqref="S17:W18">
    <cfRule type="containsBlanks" dxfId="28" priority="3">
      <formula>LEN(TRIM(S17))=0</formula>
    </cfRule>
  </conditionalFormatting>
  <printOptions horizontalCentered="1"/>
  <pageMargins left="0.70866141732283472" right="0.70866141732283472" top="0.74803149606299213" bottom="0.47244094488188981"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
  <cols>
    <col min="1" max="35" width="2.6328125" style="5" customWidth="1"/>
    <col min="36" max="40" width="2.6328125" style="5" hidden="1" customWidth="1"/>
    <col min="41" max="52" width="9" style="5" hidden="1" customWidth="1"/>
    <col min="53" max="16384" width="9" style="5"/>
  </cols>
  <sheetData>
    <row r="1" spans="1:49">
      <c r="A1" s="722" t="s">
        <v>300</v>
      </c>
      <c r="B1" s="723"/>
      <c r="C1" s="723"/>
      <c r="D1" s="723"/>
      <c r="E1" s="723"/>
      <c r="F1" s="723"/>
      <c r="G1" s="723"/>
      <c r="H1" s="723"/>
      <c r="I1" s="723"/>
      <c r="J1" s="723"/>
      <c r="K1" s="724"/>
      <c r="L1" s="728"/>
      <c r="M1" s="729"/>
      <c r="N1" s="729"/>
      <c r="O1" s="729"/>
      <c r="P1" s="729"/>
      <c r="Q1" s="729"/>
      <c r="R1" s="729"/>
      <c r="S1" s="729"/>
      <c r="T1" s="729"/>
      <c r="U1" s="729"/>
      <c r="V1" s="729"/>
      <c r="W1" s="729"/>
      <c r="X1" s="729"/>
      <c r="Y1" s="729"/>
      <c r="Z1" s="729"/>
      <c r="AA1" s="730"/>
      <c r="AB1" s="733" t="s">
        <v>184</v>
      </c>
      <c r="AC1" s="734"/>
      <c r="AD1" s="737" t="str">
        <f ca="1">RIGHT(CELL("filename",AI1),LEN(CELL("filename",AI1))-FIND("]",CELL("filename",AI1)))</f>
        <v>ボイラ排出量算定（追加)</v>
      </c>
      <c r="AE1" s="738"/>
      <c r="AF1" s="738"/>
      <c r="AG1" s="738"/>
      <c r="AH1" s="738"/>
      <c r="AI1" s="739"/>
      <c r="AU1" s="5" t="s">
        <v>208</v>
      </c>
      <c r="AV1" s="5">
        <v>1</v>
      </c>
      <c r="AW1" s="31" t="s">
        <v>209</v>
      </c>
    </row>
    <row r="2" spans="1:49">
      <c r="A2" s="725"/>
      <c r="B2" s="726"/>
      <c r="C2" s="726"/>
      <c r="D2" s="726"/>
      <c r="E2" s="726"/>
      <c r="F2" s="726"/>
      <c r="G2" s="726"/>
      <c r="H2" s="726"/>
      <c r="I2" s="726"/>
      <c r="J2" s="726"/>
      <c r="K2" s="727"/>
      <c r="L2" s="731"/>
      <c r="M2" s="431"/>
      <c r="N2" s="431"/>
      <c r="O2" s="431"/>
      <c r="P2" s="431"/>
      <c r="Q2" s="431"/>
      <c r="R2" s="431"/>
      <c r="S2" s="431"/>
      <c r="T2" s="431"/>
      <c r="U2" s="431"/>
      <c r="V2" s="431"/>
      <c r="W2" s="431"/>
      <c r="X2" s="431"/>
      <c r="Y2" s="431"/>
      <c r="Z2" s="431"/>
      <c r="AA2" s="732"/>
      <c r="AB2" s="735"/>
      <c r="AC2" s="736"/>
      <c r="AD2" s="740"/>
      <c r="AE2" s="741"/>
      <c r="AF2" s="741"/>
      <c r="AG2" s="741"/>
      <c r="AH2" s="741"/>
      <c r="AI2" s="742"/>
      <c r="AU2" s="5" t="s">
        <v>210</v>
      </c>
      <c r="AV2" s="5">
        <v>0.995</v>
      </c>
      <c r="AW2" s="31" t="s">
        <v>211</v>
      </c>
    </row>
    <row r="3" spans="1:49" ht="13.5" customHeight="1">
      <c r="A3" s="743" t="s">
        <v>391</v>
      </c>
      <c r="B3" s="744"/>
      <c r="C3" s="744"/>
      <c r="D3" s="744"/>
      <c r="E3" s="744"/>
      <c r="F3" s="744"/>
      <c r="G3" s="744"/>
      <c r="H3" s="744"/>
      <c r="I3" s="747"/>
      <c r="J3" s="747"/>
      <c r="K3" s="747"/>
      <c r="L3" s="401" t="s">
        <v>289</v>
      </c>
      <c r="M3" s="748"/>
      <c r="N3" s="748"/>
      <c r="O3" s="748"/>
      <c r="P3" s="748"/>
      <c r="Q3" s="748"/>
      <c r="R3" s="748"/>
      <c r="S3" s="748"/>
      <c r="T3" s="748"/>
      <c r="U3" s="748"/>
      <c r="V3" s="749"/>
      <c r="W3" s="753"/>
      <c r="X3" s="754"/>
      <c r="Y3" s="754"/>
      <c r="Z3" s="754"/>
      <c r="AA3" s="754"/>
      <c r="AB3" s="754"/>
      <c r="AC3" s="754"/>
      <c r="AD3" s="754"/>
      <c r="AE3" s="754"/>
      <c r="AF3" s="754"/>
      <c r="AG3" s="754"/>
      <c r="AH3" s="754"/>
      <c r="AI3" s="755"/>
      <c r="AU3" s="5" t="s">
        <v>212</v>
      </c>
      <c r="AV3" s="5">
        <v>0.99</v>
      </c>
      <c r="AW3" s="31" t="s">
        <v>213</v>
      </c>
    </row>
    <row r="4" spans="1:49" ht="13.5" customHeight="1">
      <c r="A4" s="745"/>
      <c r="B4" s="746"/>
      <c r="C4" s="746"/>
      <c r="D4" s="746"/>
      <c r="E4" s="746"/>
      <c r="F4" s="746"/>
      <c r="G4" s="746"/>
      <c r="H4" s="746"/>
      <c r="I4" s="747"/>
      <c r="J4" s="747"/>
      <c r="K4" s="747"/>
      <c r="L4" s="750"/>
      <c r="M4" s="751"/>
      <c r="N4" s="751"/>
      <c r="O4" s="751"/>
      <c r="P4" s="751"/>
      <c r="Q4" s="751"/>
      <c r="R4" s="751"/>
      <c r="S4" s="751"/>
      <c r="T4" s="751"/>
      <c r="U4" s="751"/>
      <c r="V4" s="752"/>
      <c r="W4" s="756"/>
      <c r="X4" s="757"/>
      <c r="Y4" s="757"/>
      <c r="Z4" s="757"/>
      <c r="AA4" s="757"/>
      <c r="AB4" s="757"/>
      <c r="AC4" s="757"/>
      <c r="AD4" s="757"/>
      <c r="AE4" s="757"/>
      <c r="AF4" s="757"/>
      <c r="AG4" s="757"/>
      <c r="AH4" s="757"/>
      <c r="AI4" s="758"/>
      <c r="AJ4" s="6"/>
      <c r="AK4" s="9"/>
      <c r="AU4" s="5" t="s">
        <v>214</v>
      </c>
      <c r="AV4" s="5">
        <v>0.98499999999999999</v>
      </c>
      <c r="AW4" s="31" t="s">
        <v>215</v>
      </c>
    </row>
    <row r="5" spans="1:49" ht="13.5" customHeight="1">
      <c r="A5" s="390" t="s">
        <v>13</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2"/>
      <c r="AJ5" s="6"/>
      <c r="AU5" s="5" t="s">
        <v>222</v>
      </c>
      <c r="AV5" s="5">
        <v>0.98</v>
      </c>
      <c r="AW5" s="31" t="s">
        <v>223</v>
      </c>
    </row>
    <row r="6" spans="1:49" ht="13.5" customHeight="1">
      <c r="A6" s="32" t="s">
        <v>287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108" t="str">
        <f>IF(AQ7=1,"",AO25)</f>
        <v/>
      </c>
      <c r="AJ6" s="6"/>
      <c r="AK6" s="9"/>
      <c r="AU6" s="5" t="s">
        <v>224</v>
      </c>
      <c r="AV6" s="5">
        <v>0.97499999999999998</v>
      </c>
      <c r="AW6" s="31" t="s">
        <v>225</v>
      </c>
    </row>
    <row r="7" spans="1:49" ht="13.5" customHeight="1">
      <c r="A7" s="8"/>
      <c r="B7" s="9" t="s">
        <v>295</v>
      </c>
      <c r="C7" s="9"/>
      <c r="D7" s="9"/>
      <c r="E7" s="9"/>
      <c r="F7" s="34"/>
      <c r="G7" s="34"/>
      <c r="H7" s="34"/>
      <c r="I7" s="10"/>
      <c r="J7" s="9"/>
      <c r="K7" s="10"/>
      <c r="L7" s="10"/>
      <c r="M7" s="34"/>
      <c r="N7" s="10"/>
      <c r="O7" s="10"/>
      <c r="P7" s="10"/>
      <c r="Q7" s="9"/>
      <c r="R7" s="9"/>
      <c r="S7" s="9"/>
      <c r="T7" s="9"/>
      <c r="U7" s="9"/>
      <c r="V7" s="9"/>
      <c r="W7" s="9"/>
      <c r="X7" s="9"/>
      <c r="Y7" s="9"/>
      <c r="Z7" s="9"/>
      <c r="AA7" s="9"/>
      <c r="AB7" s="9"/>
      <c r="AC7" s="9"/>
      <c r="AD7" s="9"/>
      <c r="AE7" s="9"/>
      <c r="AF7" s="9"/>
      <c r="AG7" s="9"/>
      <c r="AH7" s="9"/>
      <c r="AI7" s="11"/>
      <c r="AQ7" s="66">
        <v>1</v>
      </c>
      <c r="AU7" s="5" t="s">
        <v>226</v>
      </c>
      <c r="AV7" s="5">
        <v>0.97</v>
      </c>
      <c r="AW7" s="31" t="s">
        <v>227</v>
      </c>
    </row>
    <row r="8" spans="1:49" ht="13.5" customHeight="1">
      <c r="A8" s="8"/>
      <c r="B8" s="9" t="s">
        <v>294</v>
      </c>
      <c r="C8" s="9"/>
      <c r="D8" s="9"/>
      <c r="E8" s="9"/>
      <c r="F8" s="9"/>
      <c r="G8" s="9"/>
      <c r="H8" s="9"/>
      <c r="I8" s="10"/>
      <c r="J8" s="10"/>
      <c r="K8" s="10"/>
      <c r="L8" s="10"/>
      <c r="M8" s="10"/>
      <c r="N8" s="10"/>
      <c r="O8" s="10"/>
      <c r="P8" s="10"/>
      <c r="Q8" s="9"/>
      <c r="R8" s="9"/>
      <c r="S8" s="9"/>
      <c r="T8" s="9"/>
      <c r="U8" s="9"/>
      <c r="V8" s="9"/>
      <c r="W8" s="9"/>
      <c r="X8" s="9"/>
      <c r="Y8" s="9"/>
      <c r="Z8" s="9"/>
      <c r="AA8" s="9"/>
      <c r="AB8" s="9"/>
      <c r="AC8" s="9"/>
      <c r="AD8" s="9"/>
      <c r="AE8" s="9"/>
      <c r="AF8" s="9"/>
      <c r="AG8" s="9"/>
      <c r="AH8" s="9"/>
      <c r="AI8" s="11"/>
      <c r="AO8" s="709"/>
      <c r="AP8" s="709"/>
      <c r="AQ8" s="709"/>
      <c r="AU8" s="5" t="s">
        <v>228</v>
      </c>
      <c r="AV8" s="5">
        <v>0.96499999999999997</v>
      </c>
      <c r="AW8" s="31" t="s">
        <v>229</v>
      </c>
    </row>
    <row r="9" spans="1:49" ht="13.5" customHeight="1">
      <c r="A9" s="8"/>
      <c r="B9" s="670"/>
      <c r="C9" s="382" t="s">
        <v>290</v>
      </c>
      <c r="D9" s="382"/>
      <c r="E9" s="382"/>
      <c r="F9" s="382"/>
      <c r="G9" s="382"/>
      <c r="H9" s="382"/>
      <c r="I9" s="398"/>
      <c r="J9" s="710" t="s">
        <v>291</v>
      </c>
      <c r="K9" s="711"/>
      <c r="L9" s="711"/>
      <c r="M9" s="714" t="s">
        <v>293</v>
      </c>
      <c r="N9" s="715"/>
      <c r="O9" s="718" t="s">
        <v>292</v>
      </c>
      <c r="P9" s="718"/>
      <c r="Q9" s="718"/>
      <c r="R9" s="670"/>
      <c r="S9" s="381" t="s">
        <v>290</v>
      </c>
      <c r="T9" s="382"/>
      <c r="U9" s="382"/>
      <c r="V9" s="382"/>
      <c r="W9" s="382"/>
      <c r="X9" s="382"/>
      <c r="Y9" s="398"/>
      <c r="Z9" s="710" t="s">
        <v>291</v>
      </c>
      <c r="AA9" s="711"/>
      <c r="AB9" s="711"/>
      <c r="AC9" s="714" t="s">
        <v>293</v>
      </c>
      <c r="AD9" s="715"/>
      <c r="AE9" s="718" t="s">
        <v>292</v>
      </c>
      <c r="AF9" s="718"/>
      <c r="AG9" s="718"/>
      <c r="AH9" s="35"/>
      <c r="AI9" s="11"/>
      <c r="AU9" s="5" t="s">
        <v>230</v>
      </c>
      <c r="AV9" s="5">
        <v>0.96</v>
      </c>
      <c r="AW9" s="31" t="s">
        <v>185</v>
      </c>
    </row>
    <row r="10" spans="1:49" ht="13.5" customHeight="1">
      <c r="A10" s="8"/>
      <c r="B10" s="671"/>
      <c r="C10" s="384"/>
      <c r="D10" s="384"/>
      <c r="E10" s="384"/>
      <c r="F10" s="384"/>
      <c r="G10" s="384"/>
      <c r="H10" s="384"/>
      <c r="I10" s="399"/>
      <c r="J10" s="712"/>
      <c r="K10" s="713"/>
      <c r="L10" s="713"/>
      <c r="M10" s="716"/>
      <c r="N10" s="717"/>
      <c r="O10" s="719"/>
      <c r="P10" s="719"/>
      <c r="Q10" s="719"/>
      <c r="R10" s="671"/>
      <c r="S10" s="383"/>
      <c r="T10" s="384"/>
      <c r="U10" s="384"/>
      <c r="V10" s="384"/>
      <c r="W10" s="384"/>
      <c r="X10" s="384"/>
      <c r="Y10" s="399"/>
      <c r="Z10" s="712"/>
      <c r="AA10" s="713"/>
      <c r="AB10" s="713"/>
      <c r="AC10" s="720"/>
      <c r="AD10" s="721"/>
      <c r="AE10" s="719"/>
      <c r="AF10" s="719"/>
      <c r="AG10" s="719"/>
      <c r="AH10" s="35"/>
      <c r="AI10" s="11"/>
      <c r="AU10" s="5" t="s">
        <v>231</v>
      </c>
      <c r="AV10" s="5">
        <v>0.95499999999999996</v>
      </c>
    </row>
    <row r="11" spans="1:49" ht="13.5" customHeight="1">
      <c r="A11" s="8"/>
      <c r="B11" s="26">
        <v>1</v>
      </c>
      <c r="C11" s="644"/>
      <c r="D11" s="651"/>
      <c r="E11" s="651"/>
      <c r="F11" s="651"/>
      <c r="G11" s="651"/>
      <c r="H11" s="651"/>
      <c r="I11" s="645"/>
      <c r="J11" s="708"/>
      <c r="K11" s="702"/>
      <c r="L11" s="702"/>
      <c r="M11" s="702"/>
      <c r="N11" s="703"/>
      <c r="O11" s="644"/>
      <c r="P11" s="651"/>
      <c r="Q11" s="645"/>
      <c r="R11" s="25">
        <v>5</v>
      </c>
      <c r="S11" s="644"/>
      <c r="T11" s="651"/>
      <c r="U11" s="651"/>
      <c r="V11" s="651"/>
      <c r="W11" s="651"/>
      <c r="X11" s="651"/>
      <c r="Y11" s="645"/>
      <c r="Z11" s="708"/>
      <c r="AA11" s="702"/>
      <c r="AB11" s="702"/>
      <c r="AC11" s="702"/>
      <c r="AD11" s="703"/>
      <c r="AE11" s="644"/>
      <c r="AF11" s="651"/>
      <c r="AG11" s="645"/>
      <c r="AH11" s="36"/>
      <c r="AI11" s="11"/>
      <c r="AU11" s="5" t="s">
        <v>232</v>
      </c>
      <c r="AV11" s="5">
        <v>0.95</v>
      </c>
    </row>
    <row r="12" spans="1:49" ht="13.5" customHeight="1">
      <c r="A12" s="8"/>
      <c r="B12" s="26">
        <v>2</v>
      </c>
      <c r="C12" s="644"/>
      <c r="D12" s="651"/>
      <c r="E12" s="651"/>
      <c r="F12" s="651"/>
      <c r="G12" s="651"/>
      <c r="H12" s="651"/>
      <c r="I12" s="645"/>
      <c r="J12" s="708"/>
      <c r="K12" s="702"/>
      <c r="L12" s="702"/>
      <c r="M12" s="702"/>
      <c r="N12" s="703"/>
      <c r="O12" s="644"/>
      <c r="P12" s="651"/>
      <c r="Q12" s="645"/>
      <c r="R12" s="25">
        <v>6</v>
      </c>
      <c r="S12" s="644"/>
      <c r="T12" s="651"/>
      <c r="U12" s="651"/>
      <c r="V12" s="651"/>
      <c r="W12" s="651"/>
      <c r="X12" s="651"/>
      <c r="Y12" s="645"/>
      <c r="Z12" s="708"/>
      <c r="AA12" s="702"/>
      <c r="AB12" s="702"/>
      <c r="AC12" s="702"/>
      <c r="AD12" s="703"/>
      <c r="AE12" s="644"/>
      <c r="AF12" s="651"/>
      <c r="AG12" s="645"/>
      <c r="AH12" s="36"/>
      <c r="AI12" s="11"/>
      <c r="AU12" s="5" t="s">
        <v>233</v>
      </c>
      <c r="AV12" s="5">
        <v>0.94499999999999995</v>
      </c>
    </row>
    <row r="13" spans="1:49" ht="13.5" customHeight="1">
      <c r="A13" s="8"/>
      <c r="B13" s="26">
        <v>3</v>
      </c>
      <c r="C13" s="644"/>
      <c r="D13" s="651"/>
      <c r="E13" s="651"/>
      <c r="F13" s="651"/>
      <c r="G13" s="651"/>
      <c r="H13" s="651"/>
      <c r="I13" s="645"/>
      <c r="J13" s="708"/>
      <c r="K13" s="702"/>
      <c r="L13" s="702"/>
      <c r="M13" s="702"/>
      <c r="N13" s="703"/>
      <c r="O13" s="644"/>
      <c r="P13" s="651"/>
      <c r="Q13" s="645"/>
      <c r="R13" s="25">
        <v>7</v>
      </c>
      <c r="S13" s="644"/>
      <c r="T13" s="651"/>
      <c r="U13" s="651"/>
      <c r="V13" s="651"/>
      <c r="W13" s="651"/>
      <c r="X13" s="651"/>
      <c r="Y13" s="645"/>
      <c r="Z13" s="708"/>
      <c r="AA13" s="702"/>
      <c r="AB13" s="702"/>
      <c r="AC13" s="702"/>
      <c r="AD13" s="703"/>
      <c r="AE13" s="644"/>
      <c r="AF13" s="651"/>
      <c r="AG13" s="645"/>
      <c r="AH13" s="36"/>
      <c r="AI13" s="11"/>
      <c r="AU13" s="5" t="s">
        <v>234</v>
      </c>
      <c r="AV13" s="5">
        <v>0.94</v>
      </c>
    </row>
    <row r="14" spans="1:49" ht="13.5" customHeight="1">
      <c r="A14" s="8"/>
      <c r="B14" s="26">
        <v>4</v>
      </c>
      <c r="C14" s="644"/>
      <c r="D14" s="651"/>
      <c r="E14" s="651"/>
      <c r="F14" s="651"/>
      <c r="G14" s="651"/>
      <c r="H14" s="651"/>
      <c r="I14" s="645"/>
      <c r="J14" s="708"/>
      <c r="K14" s="702"/>
      <c r="L14" s="702"/>
      <c r="M14" s="702"/>
      <c r="N14" s="703"/>
      <c r="O14" s="644"/>
      <c r="P14" s="651"/>
      <c r="Q14" s="645"/>
      <c r="R14" s="25">
        <v>8</v>
      </c>
      <c r="S14" s="644"/>
      <c r="T14" s="651"/>
      <c r="U14" s="651"/>
      <c r="V14" s="651"/>
      <c r="W14" s="651"/>
      <c r="X14" s="651"/>
      <c r="Y14" s="645"/>
      <c r="Z14" s="708"/>
      <c r="AA14" s="702"/>
      <c r="AB14" s="702"/>
      <c r="AC14" s="702"/>
      <c r="AD14" s="703"/>
      <c r="AE14" s="644"/>
      <c r="AF14" s="651"/>
      <c r="AG14" s="645"/>
      <c r="AH14" s="36"/>
      <c r="AI14" s="11"/>
      <c r="AU14" s="5" t="s">
        <v>235</v>
      </c>
      <c r="AV14" s="5">
        <v>0.93500000000000005</v>
      </c>
    </row>
    <row r="15" spans="1:49">
      <c r="A15" s="8"/>
      <c r="B15" s="24"/>
      <c r="C15" s="10"/>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16"/>
      <c r="AK15" s="9"/>
      <c r="AL15" s="9"/>
      <c r="AU15" s="5" t="s">
        <v>236</v>
      </c>
      <c r="AV15" s="5">
        <v>0.93</v>
      </c>
    </row>
    <row r="16" spans="1:49">
      <c r="A16" s="8"/>
      <c r="B16" s="9" t="s">
        <v>296</v>
      </c>
      <c r="C16" s="9"/>
      <c r="D16" s="9"/>
      <c r="E16" s="9"/>
      <c r="F16" s="9"/>
      <c r="G16" s="9"/>
      <c r="H16" s="9"/>
      <c r="I16" s="10"/>
      <c r="J16" s="10"/>
      <c r="K16" s="10"/>
      <c r="L16" s="10"/>
      <c r="M16" s="10"/>
      <c r="N16" s="10"/>
      <c r="O16" s="10"/>
      <c r="P16" s="10"/>
      <c r="Q16" s="9"/>
      <c r="R16" s="9"/>
      <c r="S16" s="9"/>
      <c r="T16" s="9"/>
      <c r="U16" s="9"/>
      <c r="V16" s="9"/>
      <c r="W16" s="9"/>
      <c r="X16" s="9"/>
      <c r="Y16" s="9"/>
      <c r="Z16" s="9"/>
      <c r="AA16" s="9"/>
      <c r="AB16" s="9"/>
      <c r="AC16" s="9"/>
      <c r="AD16" s="9"/>
      <c r="AE16" s="9"/>
      <c r="AF16" s="9"/>
      <c r="AG16" s="9"/>
      <c r="AH16" s="9"/>
      <c r="AI16" s="11"/>
      <c r="AU16" s="5" t="s">
        <v>237</v>
      </c>
      <c r="AV16" s="5">
        <v>0.92500000000000004</v>
      </c>
    </row>
    <row r="17" spans="1:48">
      <c r="A17" s="8"/>
      <c r="B17" s="670"/>
      <c r="C17" s="419" t="s">
        <v>216</v>
      </c>
      <c r="D17" s="420"/>
      <c r="E17" s="420"/>
      <c r="F17" s="420"/>
      <c r="G17" s="420"/>
      <c r="H17" s="420"/>
      <c r="I17" s="420"/>
      <c r="J17" s="421"/>
      <c r="K17" s="419" t="s">
        <v>217</v>
      </c>
      <c r="L17" s="420"/>
      <c r="M17" s="420"/>
      <c r="N17" s="421"/>
      <c r="O17" s="704" t="s">
        <v>218</v>
      </c>
      <c r="P17" s="705"/>
      <c r="Q17" s="381" t="s">
        <v>186</v>
      </c>
      <c r="R17" s="382"/>
      <c r="S17" s="382"/>
      <c r="T17" s="398"/>
      <c r="U17" s="419" t="s">
        <v>187</v>
      </c>
      <c r="V17" s="421"/>
      <c r="W17" s="682" t="s">
        <v>219</v>
      </c>
      <c r="X17" s="683"/>
      <c r="Y17" s="683"/>
      <c r="Z17" s="683"/>
      <c r="AA17" s="683"/>
      <c r="AB17" s="684"/>
      <c r="AC17" s="678" t="s">
        <v>220</v>
      </c>
      <c r="AD17" s="679"/>
      <c r="AE17" s="374" t="s">
        <v>221</v>
      </c>
      <c r="AF17" s="374"/>
      <c r="AG17" s="374"/>
      <c r="AH17" s="374"/>
      <c r="AI17" s="12"/>
      <c r="AJ17" s="16"/>
      <c r="AK17" s="9"/>
      <c r="AU17" s="5" t="s">
        <v>238</v>
      </c>
      <c r="AV17" s="5">
        <v>0.92</v>
      </c>
    </row>
    <row r="18" spans="1:48">
      <c r="A18" s="8"/>
      <c r="B18" s="671"/>
      <c r="C18" s="425"/>
      <c r="D18" s="426"/>
      <c r="E18" s="426"/>
      <c r="F18" s="426"/>
      <c r="G18" s="426"/>
      <c r="H18" s="426"/>
      <c r="I18" s="426"/>
      <c r="J18" s="427"/>
      <c r="K18" s="425"/>
      <c r="L18" s="426"/>
      <c r="M18" s="426"/>
      <c r="N18" s="427"/>
      <c r="O18" s="706"/>
      <c r="P18" s="707"/>
      <c r="Q18" s="383"/>
      <c r="R18" s="384"/>
      <c r="S18" s="384"/>
      <c r="T18" s="399"/>
      <c r="U18" s="425"/>
      <c r="V18" s="427"/>
      <c r="W18" s="685"/>
      <c r="X18" s="686"/>
      <c r="Y18" s="686"/>
      <c r="Z18" s="686"/>
      <c r="AA18" s="686"/>
      <c r="AB18" s="687"/>
      <c r="AC18" s="680"/>
      <c r="AD18" s="681"/>
      <c r="AE18" s="374"/>
      <c r="AF18" s="374"/>
      <c r="AG18" s="374"/>
      <c r="AH18" s="374"/>
      <c r="AI18" s="12"/>
      <c r="AJ18" s="16"/>
      <c r="AK18" s="9"/>
      <c r="AR18" s="5" t="s">
        <v>286</v>
      </c>
      <c r="AU18" s="5" t="s">
        <v>239</v>
      </c>
      <c r="AV18" s="5">
        <v>0.91500000000000004</v>
      </c>
    </row>
    <row r="19" spans="1:48" ht="13.5" customHeight="1">
      <c r="A19" s="36"/>
      <c r="B19" s="25">
        <v>1</v>
      </c>
      <c r="C19" s="644"/>
      <c r="D19" s="651"/>
      <c r="E19" s="651"/>
      <c r="F19" s="651"/>
      <c r="G19" s="651"/>
      <c r="H19" s="651"/>
      <c r="I19" s="651"/>
      <c r="J19" s="645"/>
      <c r="K19" s="652"/>
      <c r="L19" s="653"/>
      <c r="M19" s="653"/>
      <c r="N19" s="654"/>
      <c r="O19" s="690"/>
      <c r="P19" s="691"/>
      <c r="Q19" s="667"/>
      <c r="R19" s="668"/>
      <c r="S19" s="668"/>
      <c r="T19" s="669"/>
      <c r="U19" s="407"/>
      <c r="V19" s="394"/>
      <c r="W19" s="692"/>
      <c r="X19" s="692"/>
      <c r="Y19" s="692"/>
      <c r="Z19" s="693"/>
      <c r="AA19" s="694" t="str">
        <f>IF(Q19="","",VLOOKUP(Q19,$B$71:$Y$80,10,FALSE))</f>
        <v/>
      </c>
      <c r="AB19" s="695"/>
      <c r="AC19" s="696"/>
      <c r="AD19" s="697"/>
      <c r="AE19" s="698" t="str">
        <f>IF(Q19="","",W19*AL19*AP19*44/12)</f>
        <v/>
      </c>
      <c r="AF19" s="698"/>
      <c r="AG19" s="698"/>
      <c r="AH19" s="698"/>
      <c r="AI19" s="37"/>
      <c r="AJ19" s="16"/>
      <c r="AK19" s="9"/>
      <c r="AL19" s="5" t="e">
        <f>VLOOKUP(Q19,$B$71:$Y$80,13,FALSE)</f>
        <v>#N/A</v>
      </c>
      <c r="AM19" s="655" t="e">
        <f>VLOOKUP(Q19,$B$71:$Y$80,17,FALSE)</f>
        <v>#N/A</v>
      </c>
      <c r="AN19" s="655"/>
      <c r="AO19" s="655"/>
      <c r="AP19" s="38" t="e">
        <f>VLOOKUP(Q19,$B$71:$Y$80,21,FALSE)</f>
        <v>#N/A</v>
      </c>
      <c r="AQ19" s="38">
        <f>Q19</f>
        <v>0</v>
      </c>
      <c r="AR19" s="39" t="e">
        <f>IF(W19="","",W19*AM19)*AC19</f>
        <v>#VALUE!</v>
      </c>
      <c r="AT19" s="5" t="e">
        <f>VLOOKUP(O19,$AU$1:$AV$60,2,FALSE)</f>
        <v>#N/A</v>
      </c>
      <c r="AU19" s="5" t="s">
        <v>240</v>
      </c>
      <c r="AV19" s="5">
        <v>0.91</v>
      </c>
    </row>
    <row r="20" spans="1:48" ht="13.5" customHeight="1">
      <c r="A20" s="8"/>
      <c r="B20" s="25">
        <v>2</v>
      </c>
      <c r="C20" s="644"/>
      <c r="D20" s="651"/>
      <c r="E20" s="651"/>
      <c r="F20" s="651"/>
      <c r="G20" s="651"/>
      <c r="H20" s="651"/>
      <c r="I20" s="651"/>
      <c r="J20" s="645"/>
      <c r="K20" s="652"/>
      <c r="L20" s="653"/>
      <c r="M20" s="653"/>
      <c r="N20" s="654"/>
      <c r="O20" s="690"/>
      <c r="P20" s="691"/>
      <c r="Q20" s="667"/>
      <c r="R20" s="668"/>
      <c r="S20" s="668"/>
      <c r="T20" s="669"/>
      <c r="U20" s="407"/>
      <c r="V20" s="394"/>
      <c r="W20" s="692"/>
      <c r="X20" s="692"/>
      <c r="Y20" s="692"/>
      <c r="Z20" s="693"/>
      <c r="AA20" s="694" t="str">
        <f>IF(Q20="","",VLOOKUP(Q20,$B$71:$Y$80,10,FALSE))</f>
        <v/>
      </c>
      <c r="AB20" s="695"/>
      <c r="AC20" s="696"/>
      <c r="AD20" s="697"/>
      <c r="AE20" s="698" t="str">
        <f>IF(Q20="","",W20*AL20*AP20*44/12)</f>
        <v/>
      </c>
      <c r="AF20" s="698"/>
      <c r="AG20" s="698"/>
      <c r="AH20" s="698"/>
      <c r="AI20" s="37"/>
      <c r="AL20" s="5" t="e">
        <f>VLOOKUP(Q20,$B$71:$Y$80,13,FALSE)</f>
        <v>#N/A</v>
      </c>
      <c r="AM20" s="655" t="e">
        <f>VLOOKUP(Q20,$B$71:$Y$80,17,FALSE)</f>
        <v>#N/A</v>
      </c>
      <c r="AN20" s="655"/>
      <c r="AO20" s="655"/>
      <c r="AP20" s="38" t="e">
        <f>VLOOKUP(Q20,$B$71:$Y$80,21,FALSE)</f>
        <v>#N/A</v>
      </c>
      <c r="AR20" s="39" t="e">
        <f>IF(W20="","",W20*AM20)*AC20</f>
        <v>#VALUE!</v>
      </c>
      <c r="AT20" s="5" t="e">
        <f>VLOOKUP(O20,$AU$1:$AV$60,2,FALSE)</f>
        <v>#N/A</v>
      </c>
      <c r="AU20" s="5" t="s">
        <v>241</v>
      </c>
      <c r="AV20" s="5">
        <v>0.90500000000000003</v>
      </c>
    </row>
    <row r="21" spans="1:48" ht="13.5" customHeight="1">
      <c r="A21" s="8"/>
      <c r="B21" s="25">
        <v>3</v>
      </c>
      <c r="C21" s="644"/>
      <c r="D21" s="651"/>
      <c r="E21" s="651"/>
      <c r="F21" s="651"/>
      <c r="G21" s="651"/>
      <c r="H21" s="651"/>
      <c r="I21" s="651"/>
      <c r="J21" s="645"/>
      <c r="K21" s="699"/>
      <c r="L21" s="700"/>
      <c r="M21" s="700"/>
      <c r="N21" s="701"/>
      <c r="O21" s="690"/>
      <c r="P21" s="691"/>
      <c r="Q21" s="667"/>
      <c r="R21" s="668"/>
      <c r="S21" s="668"/>
      <c r="T21" s="669"/>
      <c r="U21" s="407"/>
      <c r="V21" s="394"/>
      <c r="W21" s="692"/>
      <c r="X21" s="692"/>
      <c r="Y21" s="692"/>
      <c r="Z21" s="693"/>
      <c r="AA21" s="694" t="str">
        <f>IF(Q21="","",VLOOKUP(Q21,$B$71:$Y$80,10,FALSE))</f>
        <v/>
      </c>
      <c r="AB21" s="695"/>
      <c r="AC21" s="696"/>
      <c r="AD21" s="697"/>
      <c r="AE21" s="698" t="str">
        <f>IF(Q21="","",W21*AL21*AP21*44/12)</f>
        <v/>
      </c>
      <c r="AF21" s="698"/>
      <c r="AG21" s="698"/>
      <c r="AH21" s="698"/>
      <c r="AI21" s="37"/>
      <c r="AL21" s="5" t="e">
        <f>VLOOKUP(Q21,$B$71:$Y$80,13,FALSE)</f>
        <v>#N/A</v>
      </c>
      <c r="AM21" s="655" t="e">
        <f>VLOOKUP(Q21,$B$71:$Y$80,17,FALSE)</f>
        <v>#N/A</v>
      </c>
      <c r="AN21" s="655"/>
      <c r="AO21" s="655"/>
      <c r="AP21" s="38" t="e">
        <f>VLOOKUP(Q21,$B$71:$Y$80,21,FALSE)</f>
        <v>#N/A</v>
      </c>
      <c r="AR21" s="39" t="e">
        <f>IF(W21="","",W21*AM21)*AC21</f>
        <v>#VALUE!</v>
      </c>
      <c r="AT21" s="5" t="e">
        <f>VLOOKUP(O21,$AU$1:$AV$60,2,FALSE)</f>
        <v>#N/A</v>
      </c>
      <c r="AU21" s="5" t="s">
        <v>242</v>
      </c>
      <c r="AV21" s="5">
        <v>0.9</v>
      </c>
    </row>
    <row r="22" spans="1:48" ht="13.5" customHeight="1" thickBot="1">
      <c r="A22" s="8"/>
      <c r="B22" s="25">
        <v>4</v>
      </c>
      <c r="C22" s="644"/>
      <c r="D22" s="651"/>
      <c r="E22" s="651"/>
      <c r="F22" s="651"/>
      <c r="G22" s="651"/>
      <c r="H22" s="651"/>
      <c r="I22" s="651"/>
      <c r="J22" s="645"/>
      <c r="K22" s="652"/>
      <c r="L22" s="653"/>
      <c r="M22" s="653"/>
      <c r="N22" s="654"/>
      <c r="O22" s="690"/>
      <c r="P22" s="691"/>
      <c r="Q22" s="667"/>
      <c r="R22" s="668"/>
      <c r="S22" s="668"/>
      <c r="T22" s="669"/>
      <c r="U22" s="407"/>
      <c r="V22" s="394"/>
      <c r="W22" s="692"/>
      <c r="X22" s="692"/>
      <c r="Y22" s="692"/>
      <c r="Z22" s="693"/>
      <c r="AA22" s="694" t="str">
        <f>IF(Q22="","",VLOOKUP(Q22,$B$71:$Y$80,10,FALSE))</f>
        <v/>
      </c>
      <c r="AB22" s="695"/>
      <c r="AC22" s="696"/>
      <c r="AD22" s="697"/>
      <c r="AE22" s="698" t="str">
        <f>IF(Q22="","",W22*AL22*AP22*44/12)</f>
        <v/>
      </c>
      <c r="AF22" s="698"/>
      <c r="AG22" s="698"/>
      <c r="AH22" s="698"/>
      <c r="AI22" s="37"/>
      <c r="AL22" s="5" t="e">
        <f>VLOOKUP(Q22,$B$71:$Y$80,13,FALSE)</f>
        <v>#N/A</v>
      </c>
      <c r="AM22" s="655" t="e">
        <f>VLOOKUP(Q22,$B$71:$Y$80,17,FALSE)</f>
        <v>#N/A</v>
      </c>
      <c r="AN22" s="655"/>
      <c r="AO22" s="655"/>
      <c r="AP22" s="38" t="e">
        <f>VLOOKUP(Q22,$B$71:$Y$80,21,FALSE)</f>
        <v>#N/A</v>
      </c>
      <c r="AR22" s="39" t="e">
        <f>IF(W22="","",W22*AM22)*AC22</f>
        <v>#VALUE!</v>
      </c>
      <c r="AT22" s="5" t="e">
        <f>VLOOKUP(O22,$AU$1:$AV$60,2,FALSE)</f>
        <v>#N/A</v>
      </c>
      <c r="AU22" s="5" t="s">
        <v>243</v>
      </c>
      <c r="AV22" s="5">
        <v>0.89500000000000002</v>
      </c>
    </row>
    <row r="23" spans="1:48" ht="13.5" customHeight="1" thickBot="1">
      <c r="A23" s="8"/>
      <c r="B23" s="9"/>
      <c r="C23" s="9"/>
      <c r="D23" s="9"/>
      <c r="E23" s="9"/>
      <c r="F23" s="9"/>
      <c r="G23" s="9"/>
      <c r="H23" s="9"/>
      <c r="I23" s="9"/>
      <c r="J23" s="9"/>
      <c r="K23" s="9"/>
      <c r="L23" s="9"/>
      <c r="M23" s="9"/>
      <c r="N23" s="9"/>
      <c r="O23" s="9"/>
      <c r="P23" s="10"/>
      <c r="Q23" s="40"/>
      <c r="R23" s="40"/>
      <c r="S23" s="40"/>
      <c r="T23" s="40"/>
      <c r="U23" s="110"/>
      <c r="V23" s="33"/>
      <c r="W23" s="110"/>
      <c r="X23" s="110"/>
      <c r="Y23" s="110"/>
      <c r="Z23" s="10"/>
      <c r="AA23" s="9"/>
      <c r="AB23" s="9"/>
      <c r="AC23" s="9"/>
      <c r="AD23" s="9"/>
      <c r="AE23" s="9"/>
      <c r="AF23" s="9"/>
      <c r="AG23" s="9"/>
      <c r="AH23" s="9"/>
      <c r="AI23" s="11"/>
      <c r="AR23" s="41">
        <f>_xlfn.AGGREGATE(9,7,AR19:AR22)</f>
        <v>0</v>
      </c>
      <c r="AU23" s="5" t="s">
        <v>244</v>
      </c>
      <c r="AV23" s="5">
        <v>0.89</v>
      </c>
    </row>
    <row r="24" spans="1:48" ht="13.5" customHeight="1">
      <c r="A24" s="8"/>
      <c r="B24" s="9"/>
      <c r="C24" s="10"/>
      <c r="D24" s="9"/>
      <c r="E24" s="9"/>
      <c r="F24" s="9"/>
      <c r="G24" s="10"/>
      <c r="H24" s="9"/>
      <c r="I24" s="10"/>
      <c r="J24" s="10"/>
      <c r="K24" s="42" t="str">
        <f>IF(COUNTIF(K19:K22,"その他")&gt;=1,"ボイラ方式がその他の場合の説明を記載→","")</f>
        <v/>
      </c>
      <c r="L24" s="111"/>
      <c r="M24" s="111"/>
      <c r="N24" s="111"/>
      <c r="O24" s="111"/>
      <c r="P24" s="111"/>
      <c r="Q24" s="111"/>
      <c r="R24" s="111"/>
      <c r="S24" s="111"/>
      <c r="T24" s="111"/>
      <c r="U24" s="111"/>
      <c r="V24" s="111"/>
      <c r="W24" s="111"/>
      <c r="X24" s="111"/>
      <c r="Y24" s="111"/>
      <c r="Z24" s="111"/>
      <c r="AA24" s="9"/>
      <c r="AB24" s="9"/>
      <c r="AC24" s="9"/>
      <c r="AD24" s="9"/>
      <c r="AE24" s="9"/>
      <c r="AF24" s="9"/>
      <c r="AG24" s="9"/>
      <c r="AH24" s="9"/>
      <c r="AI24" s="11"/>
      <c r="AU24" s="5" t="s">
        <v>245</v>
      </c>
      <c r="AV24" s="5">
        <v>0.88500000000000001</v>
      </c>
    </row>
    <row r="25" spans="1:48" ht="13.5" customHeight="1">
      <c r="A25" s="8"/>
      <c r="B25" s="16"/>
      <c r="C25" s="16"/>
      <c r="D25" s="9"/>
      <c r="E25" s="9"/>
      <c r="F25" s="6"/>
      <c r="G25" s="16"/>
      <c r="H25" s="9"/>
      <c r="I25" s="9"/>
      <c r="J25" s="6"/>
      <c r="K25" s="16"/>
      <c r="L25" s="9"/>
      <c r="M25" s="9"/>
      <c r="N25" s="9"/>
      <c r="O25" s="9"/>
      <c r="P25" s="6"/>
      <c r="Q25" s="16"/>
      <c r="R25" s="43" t="s">
        <v>23</v>
      </c>
      <c r="S25" s="630" t="s">
        <v>32</v>
      </c>
      <c r="T25" s="630"/>
      <c r="U25" s="630"/>
      <c r="V25" s="630"/>
      <c r="W25" s="630"/>
      <c r="X25" s="630"/>
      <c r="Y25" s="630"/>
      <c r="Z25" s="630"/>
      <c r="AA25" s="630"/>
      <c r="AB25" s="630"/>
      <c r="AC25" s="630"/>
      <c r="AD25" s="630"/>
      <c r="AE25" s="630"/>
      <c r="AF25" s="630"/>
      <c r="AG25" s="630"/>
      <c r="AH25" s="630"/>
      <c r="AI25" s="631"/>
      <c r="AO25" s="5" t="s">
        <v>370</v>
      </c>
      <c r="AU25" s="5" t="s">
        <v>246</v>
      </c>
      <c r="AV25" s="5">
        <v>0.88</v>
      </c>
    </row>
    <row r="26" spans="1:48" ht="13.5" customHeight="1">
      <c r="A26" s="13"/>
      <c r="B26" s="14"/>
      <c r="C26" s="14"/>
      <c r="D26" s="14"/>
      <c r="E26" s="14"/>
      <c r="F26" s="14"/>
      <c r="G26" s="14"/>
      <c r="H26" s="14"/>
      <c r="I26" s="14"/>
      <c r="J26" s="14"/>
      <c r="K26" s="14"/>
      <c r="L26" s="14"/>
      <c r="M26" s="14"/>
      <c r="N26" s="14"/>
      <c r="O26" s="14"/>
      <c r="P26" s="44" t="str">
        <f>IF(AQ7=1,"",AO26)</f>
        <v/>
      </c>
      <c r="Q26" s="14"/>
      <c r="R26" s="15"/>
      <c r="S26" s="632"/>
      <c r="T26" s="632"/>
      <c r="U26" s="632"/>
      <c r="V26" s="632"/>
      <c r="W26" s="632"/>
      <c r="X26" s="632"/>
      <c r="Y26" s="632"/>
      <c r="Z26" s="632"/>
      <c r="AA26" s="632"/>
      <c r="AB26" s="632"/>
      <c r="AC26" s="632"/>
      <c r="AD26" s="632"/>
      <c r="AE26" s="632"/>
      <c r="AF26" s="632"/>
      <c r="AG26" s="632"/>
      <c r="AH26" s="632"/>
      <c r="AI26" s="633"/>
      <c r="AO26" s="5" t="s">
        <v>369</v>
      </c>
      <c r="AU26" s="5" t="s">
        <v>247</v>
      </c>
      <c r="AV26" s="5">
        <v>0.875</v>
      </c>
    </row>
    <row r="27" spans="1:48" ht="13.5" customHeight="1">
      <c r="A27" s="45"/>
      <c r="B27" s="18"/>
      <c r="C27" s="19"/>
      <c r="D27" s="19"/>
      <c r="F27" s="19"/>
      <c r="G27" s="19"/>
      <c r="H27" s="634" t="s">
        <v>20</v>
      </c>
      <c r="I27" s="634"/>
      <c r="J27" s="634"/>
      <c r="K27" s="634"/>
      <c r="L27" s="634"/>
      <c r="M27" s="634"/>
      <c r="N27" s="634"/>
      <c r="O27" s="634"/>
      <c r="P27" s="636"/>
      <c r="Q27" s="637"/>
      <c r="R27" s="637"/>
      <c r="S27" s="637"/>
      <c r="T27" s="637"/>
      <c r="U27" s="637"/>
      <c r="V27" s="402" t="s">
        <v>17</v>
      </c>
      <c r="W27" s="402"/>
      <c r="X27" s="402"/>
      <c r="Y27" s="403"/>
      <c r="Z27" s="688">
        <f>SUM(AE19:AG22)</f>
        <v>0</v>
      </c>
      <c r="AA27" s="689"/>
      <c r="AB27" s="689"/>
      <c r="AC27" s="689"/>
      <c r="AD27" s="689"/>
      <c r="AE27" s="689"/>
      <c r="AF27" s="585" t="s">
        <v>17</v>
      </c>
      <c r="AG27" s="585"/>
      <c r="AH27" s="585"/>
      <c r="AI27" s="586"/>
      <c r="AU27" s="5" t="s">
        <v>248</v>
      </c>
      <c r="AV27" s="5">
        <v>0.87</v>
      </c>
    </row>
    <row r="28" spans="1:48" ht="13.5" customHeight="1">
      <c r="A28" s="45"/>
      <c r="B28" s="18"/>
      <c r="C28" s="19"/>
      <c r="D28" s="19"/>
      <c r="F28" s="19"/>
      <c r="G28" s="19"/>
      <c r="H28" s="635"/>
      <c r="I28" s="635"/>
      <c r="J28" s="635"/>
      <c r="K28" s="635"/>
      <c r="L28" s="635"/>
      <c r="M28" s="635"/>
      <c r="N28" s="635"/>
      <c r="O28" s="635"/>
      <c r="P28" s="638"/>
      <c r="Q28" s="639"/>
      <c r="R28" s="639"/>
      <c r="S28" s="639"/>
      <c r="T28" s="639"/>
      <c r="U28" s="639"/>
      <c r="V28" s="405"/>
      <c r="W28" s="405"/>
      <c r="X28" s="405"/>
      <c r="Y28" s="406"/>
      <c r="Z28" s="642"/>
      <c r="AA28" s="643"/>
      <c r="AB28" s="643"/>
      <c r="AC28" s="643"/>
      <c r="AD28" s="643"/>
      <c r="AE28" s="643"/>
      <c r="AF28" s="405"/>
      <c r="AG28" s="405"/>
      <c r="AH28" s="405"/>
      <c r="AI28" s="406"/>
      <c r="AU28" s="5" t="s">
        <v>249</v>
      </c>
      <c r="AV28" s="5">
        <v>0.86499999999999999</v>
      </c>
    </row>
    <row r="29" spans="1:48" ht="13.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U29" s="5" t="s">
        <v>250</v>
      </c>
      <c r="AV29" s="5">
        <v>0.86</v>
      </c>
    </row>
    <row r="30" spans="1:48" ht="13.5" customHeight="1">
      <c r="A30" s="390" t="s">
        <v>14</v>
      </c>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2"/>
      <c r="AU30" s="5" t="s">
        <v>251</v>
      </c>
      <c r="AV30" s="5">
        <v>0.85499999999999998</v>
      </c>
    </row>
    <row r="31" spans="1:48" ht="13.5" customHeight="1">
      <c r="A31" s="46" t="s">
        <v>288</v>
      </c>
      <c r="B31" s="33"/>
      <c r="C31" s="47"/>
      <c r="D31" s="47"/>
      <c r="E31" s="47"/>
      <c r="F31" s="4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48"/>
      <c r="AU31" s="5" t="s">
        <v>252</v>
      </c>
      <c r="AV31" s="5">
        <v>0.85</v>
      </c>
    </row>
    <row r="32" spans="1:48" ht="13.5" customHeight="1">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1"/>
      <c r="AU32" s="5" t="s">
        <v>253</v>
      </c>
      <c r="AV32" s="5">
        <v>0.84499999999999997</v>
      </c>
    </row>
    <row r="33" spans="1:48" ht="13.5" customHeight="1">
      <c r="A33" s="8"/>
      <c r="B33" s="9" t="s">
        <v>189</v>
      </c>
      <c r="C33" s="9"/>
      <c r="D33" s="9"/>
      <c r="E33" s="9"/>
      <c r="F33" s="9"/>
      <c r="G33" s="9"/>
      <c r="H33" s="9"/>
      <c r="I33" s="385"/>
      <c r="J33" s="375"/>
      <c r="K33" s="375"/>
      <c r="L33" s="375"/>
      <c r="M33" s="375"/>
      <c r="N33" s="375"/>
      <c r="O33" s="375"/>
      <c r="P33" s="376"/>
      <c r="Q33" s="6"/>
      <c r="R33" s="9"/>
      <c r="S33" s="49"/>
      <c r="T33" s="49"/>
      <c r="U33" s="9"/>
      <c r="V33" s="9"/>
      <c r="W33" s="9"/>
      <c r="X33" s="9"/>
      <c r="Y33" s="50"/>
      <c r="Z33" s="50"/>
      <c r="AA33" s="50"/>
      <c r="AB33" s="50"/>
      <c r="AC33" s="9"/>
      <c r="AD33" s="9"/>
      <c r="AE33" s="9"/>
      <c r="AF33" s="9"/>
      <c r="AG33" s="34"/>
      <c r="AH33" s="10"/>
      <c r="AI33" s="11"/>
      <c r="AU33" s="5" t="s">
        <v>254</v>
      </c>
      <c r="AV33" s="5">
        <v>0.84</v>
      </c>
    </row>
    <row r="34" spans="1:48" ht="13.5" customHeight="1">
      <c r="A34" s="8"/>
      <c r="B34" s="9" t="s">
        <v>11</v>
      </c>
      <c r="C34" s="9"/>
      <c r="D34" s="9"/>
      <c r="E34" s="9"/>
      <c r="F34" s="9"/>
      <c r="G34" s="9"/>
      <c r="H34" s="9"/>
      <c r="I34" s="664"/>
      <c r="J34" s="665"/>
      <c r="K34" s="665"/>
      <c r="L34" s="665"/>
      <c r="M34" s="665"/>
      <c r="N34" s="665"/>
      <c r="O34" s="665"/>
      <c r="P34" s="666"/>
      <c r="Q34" s="9" t="s">
        <v>297</v>
      </c>
      <c r="R34" s="9"/>
      <c r="S34" s="9"/>
      <c r="T34" s="9"/>
      <c r="U34" s="9"/>
      <c r="V34" s="9"/>
      <c r="W34" s="9"/>
      <c r="X34" s="9"/>
      <c r="Y34" s="9"/>
      <c r="Z34" s="9"/>
      <c r="AA34" s="9"/>
      <c r="AB34" s="9"/>
      <c r="AC34" s="9"/>
      <c r="AD34" s="9"/>
      <c r="AE34" s="9"/>
      <c r="AF34" s="9"/>
      <c r="AG34" s="9"/>
      <c r="AH34" s="9"/>
      <c r="AI34" s="11"/>
      <c r="AU34" s="5" t="s">
        <v>255</v>
      </c>
      <c r="AV34" s="5">
        <v>0.83499999999999996</v>
      </c>
    </row>
    <row r="35" spans="1:48" ht="13.5" customHeight="1">
      <c r="A35" s="8"/>
      <c r="B35" s="9" t="s">
        <v>186</v>
      </c>
      <c r="C35" s="9"/>
      <c r="D35" s="9"/>
      <c r="E35" s="9"/>
      <c r="F35" s="9"/>
      <c r="G35" s="9"/>
      <c r="H35" s="9"/>
      <c r="I35" s="667"/>
      <c r="J35" s="668"/>
      <c r="K35" s="668"/>
      <c r="L35" s="668"/>
      <c r="M35" s="668"/>
      <c r="N35" s="668"/>
      <c r="O35" s="668"/>
      <c r="P35" s="669"/>
      <c r="Q35" s="9"/>
      <c r="R35" s="9"/>
      <c r="S35" s="9"/>
      <c r="T35" s="9"/>
      <c r="U35" s="9"/>
      <c r="V35" s="9"/>
      <c r="W35" s="9"/>
      <c r="X35" s="9"/>
      <c r="Y35" s="9"/>
      <c r="Z35" s="9"/>
      <c r="AA35" s="9"/>
      <c r="AB35" s="9"/>
      <c r="AC35" s="9"/>
      <c r="AD35" s="9"/>
      <c r="AE35" s="9"/>
      <c r="AF35" s="9"/>
      <c r="AG35" s="9"/>
      <c r="AH35" s="9"/>
      <c r="AI35" s="11"/>
      <c r="AU35" s="5" t="s">
        <v>256</v>
      </c>
      <c r="AV35" s="5">
        <v>0.83</v>
      </c>
    </row>
    <row r="36" spans="1:48" ht="13.5" customHeight="1">
      <c r="A36" s="8"/>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1"/>
      <c r="AU36" s="5" t="s">
        <v>257</v>
      </c>
      <c r="AV36" s="5">
        <v>0.82499999999999996</v>
      </c>
    </row>
    <row r="37" spans="1:48" ht="13.5" customHeight="1">
      <c r="A37" s="8"/>
      <c r="B37" s="6"/>
      <c r="C37" s="6"/>
      <c r="D37" s="6"/>
      <c r="E37" s="9"/>
      <c r="F37" s="9"/>
      <c r="G37" s="6"/>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1"/>
      <c r="AU37" s="5" t="s">
        <v>258</v>
      </c>
      <c r="AV37" s="5">
        <v>0.82</v>
      </c>
    </row>
    <row r="38" spans="1:48" ht="13.5" customHeight="1">
      <c r="A38" s="8"/>
      <c r="B38" s="9"/>
      <c r="C38" s="9"/>
      <c r="D38" s="9"/>
      <c r="E38" s="9"/>
      <c r="F38" s="9"/>
      <c r="G38" s="9"/>
      <c r="H38" s="9"/>
      <c r="I38" s="51"/>
      <c r="J38" s="51"/>
      <c r="K38" s="51"/>
      <c r="L38" s="51"/>
      <c r="M38" s="51"/>
      <c r="N38" s="9" t="s">
        <v>298</v>
      </c>
      <c r="O38" s="51"/>
      <c r="P38" s="51"/>
      <c r="Q38" s="9"/>
      <c r="R38" s="9"/>
      <c r="S38" s="9"/>
      <c r="T38" s="9"/>
      <c r="U38" s="9"/>
      <c r="V38" s="9"/>
      <c r="W38" s="9"/>
      <c r="X38" s="9"/>
      <c r="Y38" s="9"/>
      <c r="Z38" s="9"/>
      <c r="AA38" s="9"/>
      <c r="AB38" s="9"/>
      <c r="AC38" s="9"/>
      <c r="AD38" s="9"/>
      <c r="AE38" s="9"/>
      <c r="AF38" s="9"/>
      <c r="AG38" s="9"/>
      <c r="AH38" s="9"/>
      <c r="AI38" s="11"/>
      <c r="AU38" s="5" t="s">
        <v>259</v>
      </c>
      <c r="AV38" s="5">
        <v>0.81499999999999995</v>
      </c>
    </row>
    <row r="39" spans="1:48" ht="13.5" customHeight="1">
      <c r="A39" s="8"/>
      <c r="B39" s="670"/>
      <c r="C39" s="672" t="s">
        <v>216</v>
      </c>
      <c r="D39" s="673"/>
      <c r="E39" s="673"/>
      <c r="F39" s="673"/>
      <c r="G39" s="673"/>
      <c r="H39" s="673"/>
      <c r="I39" s="673"/>
      <c r="J39" s="673"/>
      <c r="K39" s="674"/>
      <c r="L39" s="419" t="s">
        <v>217</v>
      </c>
      <c r="M39" s="420"/>
      <c r="N39" s="420"/>
      <c r="O39" s="421"/>
      <c r="P39" s="614" t="s">
        <v>280</v>
      </c>
      <c r="Q39" s="403"/>
      <c r="R39" s="678" t="s">
        <v>220</v>
      </c>
      <c r="S39" s="679"/>
      <c r="T39" s="381" t="s">
        <v>283</v>
      </c>
      <c r="U39" s="382"/>
      <c r="V39" s="398"/>
      <c r="W39" s="682" t="s">
        <v>285</v>
      </c>
      <c r="X39" s="683"/>
      <c r="Y39" s="683"/>
      <c r="Z39" s="683"/>
      <c r="AA39" s="683"/>
      <c r="AB39" s="684"/>
      <c r="AC39" s="374" t="s">
        <v>221</v>
      </c>
      <c r="AD39" s="374"/>
      <c r="AE39" s="374"/>
      <c r="AF39" s="374"/>
      <c r="AG39" s="6"/>
      <c r="AH39" s="9"/>
      <c r="AI39" s="11"/>
      <c r="AU39" s="5" t="s">
        <v>260</v>
      </c>
      <c r="AV39" s="5">
        <v>0.81</v>
      </c>
    </row>
    <row r="40" spans="1:48" ht="13.5" customHeight="1">
      <c r="A40" s="8"/>
      <c r="B40" s="671"/>
      <c r="C40" s="675"/>
      <c r="D40" s="676"/>
      <c r="E40" s="676"/>
      <c r="F40" s="676"/>
      <c r="G40" s="676"/>
      <c r="H40" s="676"/>
      <c r="I40" s="676"/>
      <c r="J40" s="676"/>
      <c r="K40" s="677"/>
      <c r="L40" s="425"/>
      <c r="M40" s="426"/>
      <c r="N40" s="426"/>
      <c r="O40" s="427"/>
      <c r="P40" s="404"/>
      <c r="Q40" s="406"/>
      <c r="R40" s="680"/>
      <c r="S40" s="681"/>
      <c r="T40" s="383"/>
      <c r="U40" s="384"/>
      <c r="V40" s="399"/>
      <c r="W40" s="685"/>
      <c r="X40" s="686"/>
      <c r="Y40" s="686"/>
      <c r="Z40" s="686"/>
      <c r="AA40" s="686"/>
      <c r="AB40" s="687"/>
      <c r="AC40" s="374"/>
      <c r="AD40" s="374"/>
      <c r="AE40" s="374"/>
      <c r="AF40" s="374"/>
      <c r="AG40" s="6"/>
      <c r="AH40" s="10"/>
      <c r="AI40" s="52"/>
      <c r="AU40" s="5" t="s">
        <v>261</v>
      </c>
      <c r="AV40" s="5">
        <v>0.80500000000000005</v>
      </c>
    </row>
    <row r="41" spans="1:48" ht="13.5" customHeight="1">
      <c r="A41" s="8"/>
      <c r="B41" s="53">
        <v>1</v>
      </c>
      <c r="C41" s="644"/>
      <c r="D41" s="651"/>
      <c r="E41" s="651"/>
      <c r="F41" s="651"/>
      <c r="G41" s="651"/>
      <c r="H41" s="651"/>
      <c r="I41" s="651"/>
      <c r="J41" s="651"/>
      <c r="K41" s="645"/>
      <c r="L41" s="652"/>
      <c r="M41" s="653"/>
      <c r="N41" s="653"/>
      <c r="O41" s="654"/>
      <c r="P41" s="644"/>
      <c r="Q41" s="645"/>
      <c r="R41" s="646"/>
      <c r="S41" s="647"/>
      <c r="T41" s="648"/>
      <c r="U41" s="649"/>
      <c r="V41" s="650"/>
      <c r="W41" s="659">
        <f>AR45</f>
        <v>0</v>
      </c>
      <c r="X41" s="660"/>
      <c r="Y41" s="660"/>
      <c r="Z41" s="660"/>
      <c r="AA41" s="594" t="str">
        <f>IF(I35="","",VLOOKUP(I35,$B$71:$Y$80,10,FALSE))</f>
        <v/>
      </c>
      <c r="AB41" s="575"/>
      <c r="AC41" s="661" t="str">
        <f>IF(I35="","",W41*AL41*AP41*44/12)</f>
        <v/>
      </c>
      <c r="AD41" s="662"/>
      <c r="AE41" s="662"/>
      <c r="AF41" s="663"/>
      <c r="AG41" s="16"/>
      <c r="AH41" s="10"/>
      <c r="AI41" s="11"/>
      <c r="AL41" s="5" t="e">
        <f>VLOOKUP(I35,$B$71:$Y$80,13,FALSE)</f>
        <v>#N/A</v>
      </c>
      <c r="AM41" s="655" t="e">
        <f>VLOOKUP(I35,$B$71:$Y$80,17,FALSE)</f>
        <v>#N/A</v>
      </c>
      <c r="AN41" s="655"/>
      <c r="AO41" s="655"/>
      <c r="AP41" s="38" t="e">
        <f>VLOOKUP(I35,$B$71:$Y$80,21,FALSE)</f>
        <v>#N/A</v>
      </c>
      <c r="AR41" s="5" t="e">
        <f>$AR$23*T41/R41/AM41</f>
        <v>#DIV/0!</v>
      </c>
      <c r="AU41" s="5" t="s">
        <v>262</v>
      </c>
      <c r="AV41" s="5">
        <v>0.8</v>
      </c>
    </row>
    <row r="42" spans="1:48" ht="13.5" customHeight="1">
      <c r="A42" s="8"/>
      <c r="B42" s="53">
        <v>2</v>
      </c>
      <c r="C42" s="644"/>
      <c r="D42" s="651"/>
      <c r="E42" s="651"/>
      <c r="F42" s="651"/>
      <c r="G42" s="651"/>
      <c r="H42" s="651"/>
      <c r="I42" s="651"/>
      <c r="J42" s="651"/>
      <c r="K42" s="645"/>
      <c r="L42" s="652"/>
      <c r="M42" s="653"/>
      <c r="N42" s="653"/>
      <c r="O42" s="654"/>
      <c r="P42" s="644"/>
      <c r="Q42" s="645"/>
      <c r="R42" s="646"/>
      <c r="S42" s="647"/>
      <c r="T42" s="648"/>
      <c r="U42" s="649"/>
      <c r="V42" s="650"/>
      <c r="W42" s="656" t="s">
        <v>301</v>
      </c>
      <c r="X42" s="657"/>
      <c r="Y42" s="657"/>
      <c r="Z42" s="657"/>
      <c r="AA42" s="657"/>
      <c r="AB42" s="657"/>
      <c r="AC42" s="657"/>
      <c r="AD42" s="657"/>
      <c r="AE42" s="657"/>
      <c r="AF42" s="657"/>
      <c r="AG42" s="16"/>
      <c r="AH42" s="9"/>
      <c r="AI42" s="11"/>
      <c r="AM42" s="655" t="e">
        <f>VLOOKUP(IF(C42="","",I$35),$B$71:$Y$80,17,FALSE)</f>
        <v>#N/A</v>
      </c>
      <c r="AN42" s="655"/>
      <c r="AO42" s="655"/>
      <c r="AP42" s="38" t="e">
        <f>VLOOKUP(IF(C42="","",I$35),$B$71:$Y$80,21,FALSE)</f>
        <v>#N/A</v>
      </c>
      <c r="AR42" s="5" t="e">
        <f>$AR$23*T42/R42/AM42</f>
        <v>#DIV/0!</v>
      </c>
      <c r="AU42" s="5" t="s">
        <v>263</v>
      </c>
      <c r="AV42" s="5">
        <v>0.79500000000000004</v>
      </c>
    </row>
    <row r="43" spans="1:48" ht="13.5" customHeight="1">
      <c r="A43" s="8"/>
      <c r="B43" s="53">
        <v>3</v>
      </c>
      <c r="C43" s="644"/>
      <c r="D43" s="651"/>
      <c r="E43" s="651"/>
      <c r="F43" s="651"/>
      <c r="G43" s="651"/>
      <c r="H43" s="651"/>
      <c r="I43" s="651"/>
      <c r="J43" s="651"/>
      <c r="K43" s="645"/>
      <c r="L43" s="652"/>
      <c r="M43" s="653"/>
      <c r="N43" s="653"/>
      <c r="O43" s="654"/>
      <c r="P43" s="644"/>
      <c r="Q43" s="645"/>
      <c r="R43" s="646"/>
      <c r="S43" s="647"/>
      <c r="T43" s="648"/>
      <c r="U43" s="649"/>
      <c r="V43" s="650"/>
      <c r="W43" s="658"/>
      <c r="X43" s="630"/>
      <c r="Y43" s="630"/>
      <c r="Z43" s="630"/>
      <c r="AA43" s="630"/>
      <c r="AB43" s="630"/>
      <c r="AC43" s="630"/>
      <c r="AD43" s="630"/>
      <c r="AE43" s="630"/>
      <c r="AF43" s="630"/>
      <c r="AG43" s="16"/>
      <c r="AH43" s="9"/>
      <c r="AI43" s="11"/>
      <c r="AM43" s="655" t="e">
        <f>VLOOKUP(IF(C43="","",I$35),$B$71:$Y$80,17,FALSE)</f>
        <v>#N/A</v>
      </c>
      <c r="AN43" s="655"/>
      <c r="AO43" s="655"/>
      <c r="AP43" s="38" t="e">
        <f>VLOOKUP(IF(C43="","",I$35),$B$71:$Y$80,21,FALSE)</f>
        <v>#N/A</v>
      </c>
      <c r="AR43" s="5" t="e">
        <f>$AR$23*T43/R43/AM43</f>
        <v>#DIV/0!</v>
      </c>
      <c r="AU43" s="5" t="s">
        <v>264</v>
      </c>
      <c r="AV43" s="5">
        <v>0.79</v>
      </c>
    </row>
    <row r="44" spans="1:48" ht="13.5" customHeight="1" thickBot="1">
      <c r="A44" s="8"/>
      <c r="B44" s="53">
        <v>4</v>
      </c>
      <c r="C44" s="644"/>
      <c r="D44" s="651"/>
      <c r="E44" s="651"/>
      <c r="F44" s="651"/>
      <c r="G44" s="651"/>
      <c r="H44" s="651"/>
      <c r="I44" s="651"/>
      <c r="J44" s="651"/>
      <c r="K44" s="645"/>
      <c r="L44" s="652"/>
      <c r="M44" s="653"/>
      <c r="N44" s="653"/>
      <c r="O44" s="654"/>
      <c r="P44" s="644"/>
      <c r="Q44" s="645"/>
      <c r="R44" s="646"/>
      <c r="S44" s="647"/>
      <c r="T44" s="648"/>
      <c r="U44" s="649"/>
      <c r="V44" s="650"/>
      <c r="W44" s="9"/>
      <c r="X44" s="9"/>
      <c r="Y44" s="9"/>
      <c r="Z44" s="9"/>
      <c r="AA44" s="9"/>
      <c r="AB44" s="9"/>
      <c r="AC44" s="9"/>
      <c r="AD44" s="9"/>
      <c r="AE44" s="9"/>
      <c r="AF44" s="9"/>
      <c r="AG44" s="16"/>
      <c r="AH44" s="9"/>
      <c r="AI44" s="11"/>
      <c r="AM44" s="655" t="e">
        <f>VLOOKUP(IF(C44="","",I$35),$B$71:$Y$80,17,FALSE)</f>
        <v>#N/A</v>
      </c>
      <c r="AN44" s="655"/>
      <c r="AO44" s="655"/>
      <c r="AP44" s="38" t="e">
        <f>VLOOKUP(IF(C44="","",I$35),$B$71:$Y$80,21,FALSE)</f>
        <v>#N/A</v>
      </c>
      <c r="AR44" s="5" t="e">
        <f>$AR$23*T44/R44/AM44</f>
        <v>#DIV/0!</v>
      </c>
      <c r="AU44" s="5" t="s">
        <v>265</v>
      </c>
      <c r="AV44" s="5">
        <v>0.78500000000000003</v>
      </c>
    </row>
    <row r="45" spans="1:48" ht="13.5" customHeight="1" thickBot="1">
      <c r="A45" s="8"/>
      <c r="B45" s="9"/>
      <c r="C45" s="9"/>
      <c r="D45" s="9"/>
      <c r="E45" s="9"/>
      <c r="F45" s="9"/>
      <c r="G45" s="9"/>
      <c r="H45" s="9"/>
      <c r="I45" s="51"/>
      <c r="J45" s="51"/>
      <c r="K45" s="51"/>
      <c r="L45" s="51"/>
      <c r="M45" s="51"/>
      <c r="N45" s="51"/>
      <c r="O45" s="51"/>
      <c r="P45" s="51"/>
      <c r="Q45" s="9"/>
      <c r="R45" s="9"/>
      <c r="S45" s="54" t="s">
        <v>284</v>
      </c>
      <c r="T45" s="390">
        <f>SUM(T41:U44)</f>
        <v>0</v>
      </c>
      <c r="U45" s="391"/>
      <c r="V45" s="392"/>
      <c r="W45" s="55" t="s">
        <v>299</v>
      </c>
      <c r="X45" s="9"/>
      <c r="Y45" s="9"/>
      <c r="Z45" s="9"/>
      <c r="AA45" s="9"/>
      <c r="AB45" s="9"/>
      <c r="AC45" s="9"/>
      <c r="AD45" s="9"/>
      <c r="AE45" s="9"/>
      <c r="AF45" s="9"/>
      <c r="AG45" s="10"/>
      <c r="AH45" s="9"/>
      <c r="AI45" s="11"/>
      <c r="AR45" s="41">
        <f>_xlfn.AGGREGATE(9,7,AR41:AR44)</f>
        <v>0</v>
      </c>
      <c r="AU45" s="5" t="s">
        <v>266</v>
      </c>
      <c r="AV45" s="5">
        <v>0.78</v>
      </c>
    </row>
    <row r="46" spans="1:48" ht="13.5" customHeight="1">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1"/>
      <c r="AU46" s="5" t="s">
        <v>267</v>
      </c>
      <c r="AV46" s="5">
        <v>0.77500000000000002</v>
      </c>
    </row>
    <row r="47" spans="1:48" ht="13.5" customHeight="1">
      <c r="A47" s="8"/>
      <c r="B47" s="10"/>
      <c r="C47" s="10"/>
      <c r="D47" s="9"/>
      <c r="E47" s="10"/>
      <c r="F47" s="9"/>
      <c r="G47" s="9"/>
      <c r="H47" s="9"/>
      <c r="I47" s="9"/>
      <c r="J47" s="9"/>
      <c r="K47" s="9"/>
      <c r="L47" s="9"/>
      <c r="M47" s="9"/>
      <c r="N47" s="9"/>
      <c r="O47" s="9"/>
      <c r="P47" s="9"/>
      <c r="Q47" s="9"/>
      <c r="R47" s="9"/>
      <c r="S47" s="9"/>
      <c r="T47" s="9"/>
      <c r="U47" s="9"/>
      <c r="V47" s="9"/>
      <c r="W47" s="9"/>
      <c r="X47" s="10"/>
      <c r="Y47" s="10"/>
      <c r="Z47" s="10"/>
      <c r="AA47" s="9"/>
      <c r="AB47" s="56"/>
      <c r="AC47" s="56"/>
      <c r="AD47" s="56"/>
      <c r="AE47" s="56"/>
      <c r="AF47" s="9"/>
      <c r="AG47" s="34"/>
      <c r="AH47" s="9"/>
      <c r="AI47" s="11"/>
      <c r="AU47" s="5" t="s">
        <v>268</v>
      </c>
      <c r="AV47" s="5">
        <v>0.77</v>
      </c>
    </row>
    <row r="48" spans="1:48" ht="13.5" customHeight="1">
      <c r="A48" s="8"/>
      <c r="B48" s="22"/>
      <c r="C48" s="22"/>
      <c r="D48" s="22"/>
      <c r="E48" s="22"/>
      <c r="F48" s="22"/>
      <c r="G48" s="22"/>
      <c r="H48" s="22"/>
      <c r="I48" s="22"/>
      <c r="J48" s="22"/>
      <c r="K48" s="22"/>
      <c r="L48" s="22"/>
      <c r="M48" s="22"/>
      <c r="N48" s="22"/>
      <c r="O48" s="22"/>
      <c r="P48" s="6"/>
      <c r="Q48" s="16"/>
      <c r="R48" s="43" t="s">
        <v>23</v>
      </c>
      <c r="S48" s="630" t="s">
        <v>32</v>
      </c>
      <c r="T48" s="630"/>
      <c r="U48" s="630"/>
      <c r="V48" s="630"/>
      <c r="W48" s="630"/>
      <c r="X48" s="630"/>
      <c r="Y48" s="630"/>
      <c r="Z48" s="630"/>
      <c r="AA48" s="630"/>
      <c r="AB48" s="630"/>
      <c r="AC48" s="630"/>
      <c r="AD48" s="630"/>
      <c r="AE48" s="630"/>
      <c r="AF48" s="630"/>
      <c r="AG48" s="630"/>
      <c r="AH48" s="630"/>
      <c r="AI48" s="631"/>
      <c r="AU48" s="5" t="s">
        <v>246</v>
      </c>
      <c r="AV48" s="5">
        <v>0.88</v>
      </c>
    </row>
    <row r="49" spans="1:48">
      <c r="A49" s="57"/>
      <c r="B49" s="58"/>
      <c r="C49" s="58"/>
      <c r="D49" s="58"/>
      <c r="E49" s="58"/>
      <c r="F49" s="58"/>
      <c r="G49" s="58"/>
      <c r="H49" s="58"/>
      <c r="I49" s="58"/>
      <c r="J49" s="58"/>
      <c r="K49" s="58"/>
      <c r="L49" s="58"/>
      <c r="M49" s="58"/>
      <c r="N49" s="58"/>
      <c r="O49" s="58"/>
      <c r="P49" s="44" t="str">
        <f>IF(AQ7=1,"",AO49)</f>
        <v/>
      </c>
      <c r="Q49" s="14"/>
      <c r="R49" s="15"/>
      <c r="S49" s="632"/>
      <c r="T49" s="632"/>
      <c r="U49" s="632"/>
      <c r="V49" s="632"/>
      <c r="W49" s="632"/>
      <c r="X49" s="632"/>
      <c r="Y49" s="632"/>
      <c r="Z49" s="632"/>
      <c r="AA49" s="632"/>
      <c r="AB49" s="632"/>
      <c r="AC49" s="632"/>
      <c r="AD49" s="632"/>
      <c r="AE49" s="632"/>
      <c r="AF49" s="632"/>
      <c r="AG49" s="632"/>
      <c r="AH49" s="632"/>
      <c r="AI49" s="633"/>
      <c r="AO49" s="5" t="s">
        <v>369</v>
      </c>
      <c r="AU49" s="5" t="s">
        <v>247</v>
      </c>
      <c r="AV49" s="5">
        <v>0.875</v>
      </c>
    </row>
    <row r="50" spans="1:48">
      <c r="A50" s="45"/>
      <c r="C50" s="19"/>
      <c r="D50" s="19"/>
      <c r="E50" s="19"/>
      <c r="F50" s="19"/>
      <c r="G50" s="19"/>
      <c r="H50" s="634" t="s">
        <v>21</v>
      </c>
      <c r="I50" s="634"/>
      <c r="J50" s="634"/>
      <c r="K50" s="634"/>
      <c r="L50" s="634"/>
      <c r="M50" s="634"/>
      <c r="N50" s="634"/>
      <c r="O50" s="634"/>
      <c r="P50" s="636"/>
      <c r="Q50" s="637"/>
      <c r="R50" s="637"/>
      <c r="S50" s="637"/>
      <c r="T50" s="637"/>
      <c r="U50" s="637"/>
      <c r="V50" s="402" t="s">
        <v>17</v>
      </c>
      <c r="W50" s="402"/>
      <c r="X50" s="402"/>
      <c r="Y50" s="403"/>
      <c r="Z50" s="640" t="str">
        <f>AC41</f>
        <v/>
      </c>
      <c r="AA50" s="641"/>
      <c r="AB50" s="641"/>
      <c r="AC50" s="641"/>
      <c r="AD50" s="641"/>
      <c r="AE50" s="641"/>
      <c r="AF50" s="402" t="s">
        <v>17</v>
      </c>
      <c r="AG50" s="402"/>
      <c r="AH50" s="402"/>
      <c r="AI50" s="403"/>
      <c r="AU50" s="5" t="s">
        <v>269</v>
      </c>
      <c r="AV50" s="5">
        <v>0.755</v>
      </c>
    </row>
    <row r="51" spans="1:48">
      <c r="A51" s="45"/>
      <c r="B51" s="18"/>
      <c r="C51" s="19"/>
      <c r="D51" s="19"/>
      <c r="E51" s="19"/>
      <c r="F51" s="19"/>
      <c r="G51" s="19"/>
      <c r="H51" s="635"/>
      <c r="I51" s="635"/>
      <c r="J51" s="635"/>
      <c r="K51" s="635"/>
      <c r="L51" s="635"/>
      <c r="M51" s="635"/>
      <c r="N51" s="635"/>
      <c r="O51" s="635"/>
      <c r="P51" s="638"/>
      <c r="Q51" s="639"/>
      <c r="R51" s="639"/>
      <c r="S51" s="639"/>
      <c r="T51" s="639"/>
      <c r="U51" s="639"/>
      <c r="V51" s="405"/>
      <c r="W51" s="405"/>
      <c r="X51" s="405"/>
      <c r="Y51" s="406"/>
      <c r="Z51" s="642"/>
      <c r="AA51" s="643"/>
      <c r="AB51" s="643"/>
      <c r="AC51" s="643"/>
      <c r="AD51" s="643"/>
      <c r="AE51" s="643"/>
      <c r="AF51" s="405"/>
      <c r="AG51" s="405"/>
      <c r="AH51" s="405"/>
      <c r="AI51" s="406"/>
      <c r="AU51" s="5" t="s">
        <v>270</v>
      </c>
      <c r="AV51" s="5">
        <v>0.75</v>
      </c>
    </row>
    <row r="52" spans="1:48" ht="13.5" thickBo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U52" s="5" t="s">
        <v>271</v>
      </c>
      <c r="AV52" s="5">
        <v>0.745</v>
      </c>
    </row>
    <row r="53" spans="1:48" ht="13.5" thickTop="1">
      <c r="A53" s="10"/>
      <c r="B53" s="428" t="s">
        <v>20</v>
      </c>
      <c r="C53" s="386"/>
      <c r="D53" s="386"/>
      <c r="E53" s="386"/>
      <c r="F53" s="386"/>
      <c r="G53" s="386"/>
      <c r="H53" s="386"/>
      <c r="I53" s="386"/>
      <c r="J53" s="386"/>
      <c r="K53" s="429"/>
      <c r="N53" s="428" t="s">
        <v>21</v>
      </c>
      <c r="O53" s="386"/>
      <c r="P53" s="386"/>
      <c r="Q53" s="386"/>
      <c r="R53" s="386"/>
      <c r="S53" s="386"/>
      <c r="T53" s="386"/>
      <c r="U53" s="386"/>
      <c r="V53" s="386"/>
      <c r="W53" s="429"/>
      <c r="Z53" s="605" t="s">
        <v>18</v>
      </c>
      <c r="AA53" s="606"/>
      <c r="AB53" s="606"/>
      <c r="AC53" s="606"/>
      <c r="AD53" s="606"/>
      <c r="AE53" s="606"/>
      <c r="AF53" s="606"/>
      <c r="AG53" s="606"/>
      <c r="AH53" s="606"/>
      <c r="AI53" s="607"/>
      <c r="AU53" s="5" t="s">
        <v>272</v>
      </c>
      <c r="AV53" s="5">
        <v>0.74</v>
      </c>
    </row>
    <row r="54" spans="1:48" ht="13.5" customHeight="1">
      <c r="A54" s="10"/>
      <c r="B54" s="623">
        <f>IF($AQ$7=2,P27,Z27)</f>
        <v>0</v>
      </c>
      <c r="C54" s="624"/>
      <c r="D54" s="624"/>
      <c r="E54" s="624"/>
      <c r="F54" s="624"/>
      <c r="G54" s="624"/>
      <c r="H54" s="402" t="s">
        <v>17</v>
      </c>
      <c r="I54" s="402"/>
      <c r="J54" s="402"/>
      <c r="K54" s="403"/>
      <c r="L54" s="625" t="s">
        <v>22</v>
      </c>
      <c r="M54" s="586"/>
      <c r="N54" s="626" t="str">
        <f>IF(AQ7=2,P50,Z50)</f>
        <v/>
      </c>
      <c r="O54" s="627"/>
      <c r="P54" s="627"/>
      <c r="Q54" s="627"/>
      <c r="R54" s="627"/>
      <c r="S54" s="627"/>
      <c r="T54" s="402" t="s">
        <v>17</v>
      </c>
      <c r="U54" s="402"/>
      <c r="V54" s="402"/>
      <c r="W54" s="403"/>
      <c r="X54" s="625" t="s">
        <v>19</v>
      </c>
      <c r="Y54" s="585"/>
      <c r="Z54" s="615" t="str">
        <f>IFERROR(B54-N54,"")</f>
        <v/>
      </c>
      <c r="AA54" s="609"/>
      <c r="AB54" s="609"/>
      <c r="AC54" s="609"/>
      <c r="AD54" s="609"/>
      <c r="AE54" s="609"/>
      <c r="AF54" s="402" t="s">
        <v>17</v>
      </c>
      <c r="AG54" s="402"/>
      <c r="AH54" s="402"/>
      <c r="AI54" s="599"/>
      <c r="AU54" s="5" t="s">
        <v>273</v>
      </c>
      <c r="AV54" s="5">
        <v>0.73499999999999999</v>
      </c>
    </row>
    <row r="55" spans="1:48" ht="14.25" customHeight="1" thickBot="1">
      <c r="A55" s="20"/>
      <c r="B55" s="623"/>
      <c r="C55" s="624"/>
      <c r="D55" s="624"/>
      <c r="E55" s="624"/>
      <c r="F55" s="624"/>
      <c r="G55" s="624"/>
      <c r="H55" s="405"/>
      <c r="I55" s="405"/>
      <c r="J55" s="405"/>
      <c r="K55" s="406"/>
      <c r="L55" s="625"/>
      <c r="M55" s="586"/>
      <c r="N55" s="628"/>
      <c r="O55" s="629"/>
      <c r="P55" s="629"/>
      <c r="Q55" s="629"/>
      <c r="R55" s="629"/>
      <c r="S55" s="629"/>
      <c r="T55" s="405"/>
      <c r="U55" s="405"/>
      <c r="V55" s="405"/>
      <c r="W55" s="406"/>
      <c r="X55" s="625"/>
      <c r="Y55" s="585"/>
      <c r="Z55" s="616"/>
      <c r="AA55" s="617"/>
      <c r="AB55" s="617"/>
      <c r="AC55" s="617"/>
      <c r="AD55" s="617"/>
      <c r="AE55" s="617"/>
      <c r="AF55" s="600"/>
      <c r="AG55" s="600"/>
      <c r="AH55" s="600"/>
      <c r="AI55" s="601"/>
      <c r="AU55" s="5" t="s">
        <v>274</v>
      </c>
      <c r="AV55" s="5">
        <v>0.73</v>
      </c>
    </row>
    <row r="56" spans="1:48" ht="14" thickTop="1" thickBot="1">
      <c r="AU56" s="5" t="s">
        <v>275</v>
      </c>
      <c r="AV56" s="5">
        <v>0.72499999999999998</v>
      </c>
    </row>
    <row r="57" spans="1:48" ht="13.5" customHeight="1" thickTop="1">
      <c r="N57" s="602" t="s">
        <v>389</v>
      </c>
      <c r="O57" s="603"/>
      <c r="P57" s="603"/>
      <c r="Q57" s="603"/>
      <c r="R57" s="603"/>
      <c r="S57" s="603"/>
      <c r="T57" s="604"/>
      <c r="Z57" s="605" t="s">
        <v>394</v>
      </c>
      <c r="AA57" s="606"/>
      <c r="AB57" s="606"/>
      <c r="AC57" s="606"/>
      <c r="AD57" s="606"/>
      <c r="AE57" s="606"/>
      <c r="AF57" s="606"/>
      <c r="AG57" s="606"/>
      <c r="AH57" s="606"/>
      <c r="AI57" s="607"/>
      <c r="AU57" s="5" t="s">
        <v>276</v>
      </c>
      <c r="AV57" s="5">
        <v>0.72</v>
      </c>
    </row>
    <row r="58" spans="1:48" ht="13.5" customHeight="1">
      <c r="N58" s="608">
        <f>I3</f>
        <v>0</v>
      </c>
      <c r="O58" s="609"/>
      <c r="P58" s="609"/>
      <c r="Q58" s="609"/>
      <c r="R58" s="610"/>
      <c r="S58" s="614" t="s">
        <v>12</v>
      </c>
      <c r="T58" s="403"/>
      <c r="Z58" s="615" t="str">
        <f>IFERROR(Z54*N58,"")</f>
        <v/>
      </c>
      <c r="AA58" s="609"/>
      <c r="AB58" s="609"/>
      <c r="AC58" s="609"/>
      <c r="AD58" s="609"/>
      <c r="AE58" s="609"/>
      <c r="AF58" s="618" t="s">
        <v>390</v>
      </c>
      <c r="AG58" s="619"/>
      <c r="AH58" s="619"/>
      <c r="AI58" s="620"/>
      <c r="AU58" s="5" t="s">
        <v>277</v>
      </c>
      <c r="AV58" s="5">
        <v>0.71499999999999997</v>
      </c>
    </row>
    <row r="59" spans="1:48" ht="14.25" customHeight="1" thickBot="1">
      <c r="N59" s="611"/>
      <c r="O59" s="612"/>
      <c r="P59" s="612"/>
      <c r="Q59" s="612"/>
      <c r="R59" s="613"/>
      <c r="S59" s="404"/>
      <c r="T59" s="406"/>
      <c r="Z59" s="616"/>
      <c r="AA59" s="617"/>
      <c r="AB59" s="617"/>
      <c r="AC59" s="617"/>
      <c r="AD59" s="617"/>
      <c r="AE59" s="617"/>
      <c r="AF59" s="621"/>
      <c r="AG59" s="621"/>
      <c r="AH59" s="621"/>
      <c r="AI59" s="622"/>
      <c r="AU59" s="5" t="s">
        <v>278</v>
      </c>
      <c r="AV59" s="5">
        <v>0.71</v>
      </c>
    </row>
    <row r="60" spans="1:48" ht="14.5" thickTop="1">
      <c r="P60" s="21"/>
      <c r="AU60" s="5" t="s">
        <v>279</v>
      </c>
      <c r="AV60" s="5">
        <v>0.70499999999999996</v>
      </c>
    </row>
    <row r="61" spans="1:48" ht="13.5" customHeight="1"/>
    <row r="62" spans="1:48" ht="14.25" customHeight="1">
      <c r="B62" s="5" t="s">
        <v>392</v>
      </c>
      <c r="C62" s="5" t="s">
        <v>393</v>
      </c>
    </row>
    <row r="66" spans="2:36" hidden="1"/>
    <row r="67" spans="2:36" hidden="1"/>
    <row r="68" spans="2:36" hidden="1"/>
    <row r="69" spans="2:36" hidden="1"/>
    <row r="70" spans="2:36" hidden="1">
      <c r="B70" s="595" t="s">
        <v>186</v>
      </c>
      <c r="C70" s="595"/>
      <c r="D70" s="595"/>
      <c r="E70" s="595"/>
      <c r="F70" s="595"/>
      <c r="G70" s="595"/>
      <c r="H70" s="595"/>
      <c r="I70" s="595"/>
      <c r="J70" s="595"/>
      <c r="K70" s="595" t="s">
        <v>28</v>
      </c>
      <c r="L70" s="595"/>
      <c r="M70" s="595"/>
      <c r="N70" s="59" t="s">
        <v>281</v>
      </c>
      <c r="O70" s="60"/>
      <c r="P70" s="60"/>
      <c r="Q70" s="61"/>
      <c r="R70" s="596" t="s">
        <v>282</v>
      </c>
      <c r="S70" s="597"/>
      <c r="T70" s="597"/>
      <c r="U70" s="598"/>
      <c r="V70" s="595" t="s">
        <v>188</v>
      </c>
      <c r="W70" s="595"/>
      <c r="X70" s="595"/>
      <c r="Y70" s="595"/>
      <c r="AA70" s="62" t="s">
        <v>189</v>
      </c>
      <c r="AB70" s="62"/>
      <c r="AC70" s="62"/>
      <c r="AD70" s="62"/>
      <c r="AE70" s="62"/>
      <c r="AF70" s="62"/>
      <c r="AG70" s="62"/>
      <c r="AH70" s="62"/>
      <c r="AI70" s="62"/>
      <c r="AJ70" s="62"/>
    </row>
    <row r="71" spans="2:36" hidden="1">
      <c r="B71" s="575" t="s">
        <v>30</v>
      </c>
      <c r="C71" s="575"/>
      <c r="D71" s="575"/>
      <c r="E71" s="575"/>
      <c r="F71" s="575"/>
      <c r="G71" s="575"/>
      <c r="H71" s="575"/>
      <c r="I71" s="575"/>
      <c r="J71" s="575"/>
      <c r="K71" s="575" t="s">
        <v>29</v>
      </c>
      <c r="L71" s="575"/>
      <c r="M71" s="575"/>
      <c r="N71" s="63">
        <v>36.700000000000003</v>
      </c>
      <c r="O71" s="63"/>
      <c r="P71" s="63"/>
      <c r="Q71" s="63"/>
      <c r="R71" s="592">
        <v>34.200000000000003</v>
      </c>
      <c r="S71" s="593"/>
      <c r="T71" s="593"/>
      <c r="U71" s="594"/>
      <c r="V71" s="575">
        <v>1.8499999999999999E-2</v>
      </c>
      <c r="W71" s="575"/>
      <c r="X71" s="575"/>
      <c r="Y71" s="575"/>
      <c r="AA71" s="63" t="s">
        <v>190</v>
      </c>
      <c r="AB71" s="63"/>
      <c r="AC71" s="63"/>
      <c r="AD71" s="63"/>
      <c r="AE71" s="63"/>
      <c r="AF71" s="63"/>
      <c r="AG71" s="63"/>
      <c r="AH71" s="63"/>
      <c r="AI71" s="63"/>
      <c r="AJ71" s="63"/>
    </row>
    <row r="72" spans="2:36" hidden="1">
      <c r="B72" s="575" t="s">
        <v>191</v>
      </c>
      <c r="C72" s="575"/>
      <c r="D72" s="575"/>
      <c r="E72" s="575"/>
      <c r="F72" s="575"/>
      <c r="G72" s="575"/>
      <c r="H72" s="575"/>
      <c r="I72" s="575"/>
      <c r="J72" s="575"/>
      <c r="K72" s="575" t="s">
        <v>29</v>
      </c>
      <c r="L72" s="575"/>
      <c r="M72" s="575"/>
      <c r="N72" s="63">
        <v>39.1</v>
      </c>
      <c r="O72" s="63"/>
      <c r="P72" s="63"/>
      <c r="Q72" s="63"/>
      <c r="R72" s="592">
        <v>36.6</v>
      </c>
      <c r="S72" s="593"/>
      <c r="T72" s="593"/>
      <c r="U72" s="594"/>
      <c r="V72" s="575">
        <v>1.89E-2</v>
      </c>
      <c r="W72" s="575"/>
      <c r="X72" s="575"/>
      <c r="Y72" s="575"/>
      <c r="AA72" s="63" t="s">
        <v>192</v>
      </c>
      <c r="AB72" s="63"/>
      <c r="AC72" s="63"/>
      <c r="AD72" s="63"/>
      <c r="AE72" s="63"/>
      <c r="AF72" s="63"/>
      <c r="AG72" s="63"/>
      <c r="AH72" s="63"/>
      <c r="AI72" s="63"/>
      <c r="AJ72" s="63"/>
    </row>
    <row r="73" spans="2:36" hidden="1">
      <c r="B73" s="575" t="s">
        <v>193</v>
      </c>
      <c r="C73" s="575"/>
      <c r="D73" s="575"/>
      <c r="E73" s="575"/>
      <c r="F73" s="575"/>
      <c r="G73" s="575"/>
      <c r="H73" s="575"/>
      <c r="I73" s="575"/>
      <c r="J73" s="575"/>
      <c r="K73" s="575" t="s">
        <v>29</v>
      </c>
      <c r="L73" s="575"/>
      <c r="M73" s="575"/>
      <c r="N73" s="63">
        <v>41.9</v>
      </c>
      <c r="O73" s="63"/>
      <c r="P73" s="63"/>
      <c r="Q73" s="63"/>
      <c r="R73" s="592">
        <v>39.4</v>
      </c>
      <c r="S73" s="593"/>
      <c r="T73" s="593"/>
      <c r="U73" s="594"/>
      <c r="V73" s="575">
        <v>1.95E-2</v>
      </c>
      <c r="W73" s="575"/>
      <c r="X73" s="575"/>
      <c r="Y73" s="575"/>
      <c r="AA73" s="63" t="s">
        <v>194</v>
      </c>
      <c r="AB73" s="63"/>
      <c r="AC73" s="63"/>
      <c r="AD73" s="63"/>
      <c r="AE73" s="63"/>
      <c r="AF73" s="63"/>
      <c r="AG73" s="63"/>
      <c r="AH73" s="63"/>
      <c r="AI73" s="63"/>
      <c r="AJ73" s="63"/>
    </row>
    <row r="74" spans="2:36" hidden="1">
      <c r="B74" s="575" t="s">
        <v>195</v>
      </c>
      <c r="C74" s="575"/>
      <c r="D74" s="575"/>
      <c r="E74" s="575"/>
      <c r="F74" s="575"/>
      <c r="G74" s="575"/>
      <c r="H74" s="575"/>
      <c r="I74" s="575"/>
      <c r="J74" s="575"/>
      <c r="K74" s="575" t="s">
        <v>196</v>
      </c>
      <c r="L74" s="575"/>
      <c r="M74" s="575"/>
      <c r="N74" s="63">
        <v>50.8</v>
      </c>
      <c r="O74" s="63"/>
      <c r="P74" s="63"/>
      <c r="Q74" s="63"/>
      <c r="R74" s="592">
        <v>45.8</v>
      </c>
      <c r="S74" s="593"/>
      <c r="T74" s="593"/>
      <c r="U74" s="594"/>
      <c r="V74" s="575">
        <v>1.61E-2</v>
      </c>
      <c r="W74" s="575"/>
      <c r="X74" s="575"/>
      <c r="Y74" s="575"/>
      <c r="AA74" s="64"/>
      <c r="AB74" s="64"/>
      <c r="AC74" s="64"/>
      <c r="AD74" s="64"/>
      <c r="AE74" s="64"/>
      <c r="AF74" s="64"/>
      <c r="AG74" s="64"/>
      <c r="AH74" s="64"/>
      <c r="AI74" s="64"/>
      <c r="AJ74" s="64"/>
    </row>
    <row r="75" spans="2:36" hidden="1">
      <c r="B75" s="575" t="s">
        <v>197</v>
      </c>
      <c r="C75" s="575"/>
      <c r="D75" s="575"/>
      <c r="E75" s="575"/>
      <c r="F75" s="575"/>
      <c r="G75" s="575"/>
      <c r="H75" s="575"/>
      <c r="I75" s="575"/>
      <c r="J75" s="575"/>
      <c r="K75" s="575" t="s">
        <v>196</v>
      </c>
      <c r="L75" s="575"/>
      <c r="M75" s="575"/>
      <c r="N75" s="63">
        <v>54.6</v>
      </c>
      <c r="O75" s="63"/>
      <c r="P75" s="63"/>
      <c r="Q75" s="63"/>
      <c r="R75" s="592">
        <v>49.2</v>
      </c>
      <c r="S75" s="593"/>
      <c r="T75" s="593"/>
      <c r="U75" s="594"/>
      <c r="V75" s="575">
        <v>1.35E-2</v>
      </c>
      <c r="W75" s="575"/>
      <c r="X75" s="575"/>
      <c r="Y75" s="575"/>
      <c r="AA75" s="62" t="s">
        <v>11</v>
      </c>
      <c r="AB75" s="62"/>
      <c r="AC75" s="62"/>
      <c r="AD75" s="62"/>
      <c r="AE75" s="62"/>
      <c r="AF75" s="62"/>
      <c r="AG75" s="62"/>
      <c r="AH75" s="62"/>
      <c r="AI75" s="62"/>
      <c r="AJ75" s="62"/>
    </row>
    <row r="76" spans="2:36" hidden="1">
      <c r="B76" s="575" t="s">
        <v>198</v>
      </c>
      <c r="C76" s="575"/>
      <c r="D76" s="575"/>
      <c r="E76" s="575"/>
      <c r="F76" s="575"/>
      <c r="G76" s="575"/>
      <c r="H76" s="575"/>
      <c r="I76" s="575"/>
      <c r="J76" s="575"/>
      <c r="K76" s="575" t="s">
        <v>199</v>
      </c>
      <c r="L76" s="575"/>
      <c r="M76" s="575"/>
      <c r="N76" s="63">
        <v>45</v>
      </c>
      <c r="O76" s="63"/>
      <c r="P76" s="63"/>
      <c r="Q76" s="63"/>
      <c r="R76" s="592">
        <v>40.6</v>
      </c>
      <c r="S76" s="593"/>
      <c r="T76" s="593"/>
      <c r="U76" s="594"/>
      <c r="V76" s="575">
        <v>1.3599999999999999E-2</v>
      </c>
      <c r="W76" s="575"/>
      <c r="X76" s="575"/>
      <c r="Y76" s="575"/>
      <c r="AA76" s="63" t="s">
        <v>200</v>
      </c>
      <c r="AB76" s="63"/>
      <c r="AC76" s="63"/>
      <c r="AD76" s="63"/>
      <c r="AE76" s="63"/>
      <c r="AF76" s="63"/>
      <c r="AG76" s="63"/>
      <c r="AH76" s="63"/>
      <c r="AI76" s="63"/>
      <c r="AJ76" s="63"/>
    </row>
    <row r="77" spans="2:36" hidden="1">
      <c r="B77" s="575" t="s">
        <v>201</v>
      </c>
      <c r="C77" s="575"/>
      <c r="D77" s="575"/>
      <c r="E77" s="575"/>
      <c r="F77" s="575"/>
      <c r="G77" s="575"/>
      <c r="H77" s="575"/>
      <c r="I77" s="575"/>
      <c r="J77" s="575"/>
      <c r="K77" s="575" t="s">
        <v>199</v>
      </c>
      <c r="L77" s="575"/>
      <c r="M77" s="575"/>
      <c r="N77" s="63">
        <v>43.12</v>
      </c>
      <c r="O77" s="63"/>
      <c r="P77" s="63"/>
      <c r="Q77" s="63"/>
      <c r="R77" s="589">
        <f>N77*0.902</f>
        <v>38.894239999999996</v>
      </c>
      <c r="S77" s="590"/>
      <c r="T77" s="590"/>
      <c r="U77" s="591"/>
      <c r="V77" s="575">
        <v>1.3599999999999999E-2</v>
      </c>
      <c r="W77" s="575"/>
      <c r="X77" s="575"/>
      <c r="Y77" s="575"/>
      <c r="AA77" s="63" t="s">
        <v>202</v>
      </c>
      <c r="AB77" s="63"/>
      <c r="AC77" s="63"/>
      <c r="AD77" s="63"/>
      <c r="AE77" s="63"/>
      <c r="AF77" s="63"/>
      <c r="AG77" s="63"/>
      <c r="AH77" s="63"/>
      <c r="AI77" s="63"/>
      <c r="AJ77" s="63"/>
    </row>
    <row r="78" spans="2:36" hidden="1">
      <c r="B78" s="575" t="s">
        <v>203</v>
      </c>
      <c r="C78" s="575"/>
      <c r="D78" s="575"/>
      <c r="E78" s="575"/>
      <c r="F78" s="575"/>
      <c r="G78" s="575"/>
      <c r="H78" s="575"/>
      <c r="I78" s="575"/>
      <c r="J78" s="575"/>
      <c r="K78" s="575" t="s">
        <v>199</v>
      </c>
      <c r="L78" s="575"/>
      <c r="M78" s="575"/>
      <c r="N78" s="63">
        <v>46.04</v>
      </c>
      <c r="O78" s="63"/>
      <c r="P78" s="63"/>
      <c r="Q78" s="63"/>
      <c r="R78" s="589">
        <f>N78*0.902</f>
        <v>41.528080000000003</v>
      </c>
      <c r="S78" s="590"/>
      <c r="T78" s="590"/>
      <c r="U78" s="591"/>
      <c r="V78" s="575">
        <v>1.3599999999999999E-2</v>
      </c>
      <c r="W78" s="575"/>
      <c r="X78" s="575"/>
      <c r="Y78" s="575"/>
      <c r="AA78" s="63" t="s">
        <v>204</v>
      </c>
      <c r="AB78" s="63"/>
      <c r="AC78" s="63"/>
      <c r="AD78" s="63"/>
      <c r="AE78" s="63"/>
      <c r="AF78" s="63"/>
      <c r="AG78" s="63"/>
      <c r="AH78" s="63"/>
      <c r="AI78" s="63"/>
      <c r="AJ78" s="63"/>
    </row>
    <row r="79" spans="2:36" hidden="1">
      <c r="B79" s="575" t="s">
        <v>205</v>
      </c>
      <c r="C79" s="575"/>
      <c r="D79" s="575"/>
      <c r="E79" s="575"/>
      <c r="F79" s="575"/>
      <c r="G79" s="575"/>
      <c r="H79" s="575"/>
      <c r="I79" s="575"/>
      <c r="J79" s="575"/>
      <c r="K79" s="575" t="s">
        <v>199</v>
      </c>
      <c r="L79" s="575"/>
      <c r="M79" s="575"/>
      <c r="N79" s="63">
        <v>41.86</v>
      </c>
      <c r="O79" s="63"/>
      <c r="P79" s="63"/>
      <c r="Q79" s="63"/>
      <c r="R79" s="589">
        <f>N79*0.902</f>
        <v>37.757719999999999</v>
      </c>
      <c r="S79" s="590"/>
      <c r="T79" s="590"/>
      <c r="U79" s="591"/>
      <c r="V79" s="575">
        <v>1.3599999999999999E-2</v>
      </c>
      <c r="W79" s="575"/>
      <c r="X79" s="575"/>
      <c r="Y79" s="575"/>
      <c r="AA79" s="65" t="s">
        <v>206</v>
      </c>
      <c r="AB79" s="65"/>
      <c r="AC79" s="65"/>
      <c r="AD79" s="65"/>
      <c r="AE79" s="65"/>
      <c r="AF79" s="65"/>
      <c r="AG79" s="65"/>
      <c r="AH79" s="65"/>
      <c r="AI79" s="65"/>
      <c r="AJ79" s="65"/>
    </row>
    <row r="80" spans="2:36" hidden="1">
      <c r="B80" s="575" t="s">
        <v>207</v>
      </c>
      <c r="C80" s="575"/>
      <c r="D80" s="575"/>
      <c r="E80" s="575"/>
      <c r="F80" s="575"/>
      <c r="G80" s="575"/>
      <c r="H80" s="575"/>
      <c r="I80" s="575"/>
      <c r="J80" s="575"/>
      <c r="K80" s="575" t="s">
        <v>199</v>
      </c>
      <c r="L80" s="575"/>
      <c r="M80" s="575"/>
      <c r="N80" s="63">
        <v>29.3</v>
      </c>
      <c r="O80" s="63"/>
      <c r="P80" s="63"/>
      <c r="Q80" s="63"/>
      <c r="R80" s="589">
        <f>N80*0.902</f>
        <v>26.428600000000003</v>
      </c>
      <c r="S80" s="590"/>
      <c r="T80" s="590"/>
      <c r="U80" s="591"/>
      <c r="V80" s="575">
        <v>1.3599999999999999E-2</v>
      </c>
      <c r="W80" s="575"/>
      <c r="X80" s="575"/>
      <c r="Y80" s="575"/>
    </row>
    <row r="81" hidden="1"/>
  </sheetData>
  <sheetProtection formatCells="0"/>
  <mergeCells count="215">
    <mergeCell ref="A1:K2"/>
    <mergeCell ref="L1:AA2"/>
    <mergeCell ref="AB1:AC2"/>
    <mergeCell ref="AD1:AI2"/>
    <mergeCell ref="A3:H4"/>
    <mergeCell ref="I3:K4"/>
    <mergeCell ref="L3:V4"/>
    <mergeCell ref="W3:AI4"/>
    <mergeCell ref="A5:AI5"/>
    <mergeCell ref="AO8:AQ8"/>
    <mergeCell ref="B9:B10"/>
    <mergeCell ref="C9:I10"/>
    <mergeCell ref="J9:L10"/>
    <mergeCell ref="M9:N10"/>
    <mergeCell ref="O9:Q10"/>
    <mergeCell ref="R9:R10"/>
    <mergeCell ref="S9:Y10"/>
    <mergeCell ref="Z9:AB10"/>
    <mergeCell ref="AC9:AD10"/>
    <mergeCell ref="AE9:AG10"/>
    <mergeCell ref="C11:I11"/>
    <mergeCell ref="J11:L11"/>
    <mergeCell ref="M11:N11"/>
    <mergeCell ref="O11:Q11"/>
    <mergeCell ref="S11:Y11"/>
    <mergeCell ref="Z11:AB11"/>
    <mergeCell ref="AC11:AD11"/>
    <mergeCell ref="AE11:AG11"/>
    <mergeCell ref="AC12:AD12"/>
    <mergeCell ref="AE12:AG12"/>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30:AI30"/>
    <mergeCell ref="I33:P33"/>
    <mergeCell ref="I34:P34"/>
    <mergeCell ref="I35:P35"/>
    <mergeCell ref="B39:B40"/>
    <mergeCell ref="C39:K40"/>
    <mergeCell ref="L39:O40"/>
    <mergeCell ref="P39:Q40"/>
    <mergeCell ref="R39:S40"/>
    <mergeCell ref="T39:V40"/>
    <mergeCell ref="W39:AB40"/>
    <mergeCell ref="AC39:AF40"/>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80:J80"/>
    <mergeCell ref="K80:M80"/>
    <mergeCell ref="R80:U80"/>
    <mergeCell ref="V80:Y80"/>
    <mergeCell ref="B78:J78"/>
    <mergeCell ref="K78:M78"/>
    <mergeCell ref="R78:U78"/>
    <mergeCell ref="V78:Y78"/>
    <mergeCell ref="B79:J79"/>
    <mergeCell ref="K79:M79"/>
    <mergeCell ref="R79:U79"/>
    <mergeCell ref="V79:Y79"/>
  </mergeCells>
  <phoneticPr fontId="22"/>
  <conditionalFormatting sqref="Q19:V20 Q21:T22 O19:O22 I35">
    <cfRule type="containsBlanks" dxfId="27" priority="21">
      <formula>LEN(TRIM(I19))=0</formula>
    </cfRule>
  </conditionalFormatting>
  <conditionalFormatting sqref="C41:C44">
    <cfRule type="containsBlanks" dxfId="26" priority="20">
      <formula>LEN(TRIM(C41))=0</formula>
    </cfRule>
  </conditionalFormatting>
  <conditionalFormatting sqref="Q21:T22">
    <cfRule type="containsBlanks" priority="19">
      <formula>LEN(TRIM(Q21))=0</formula>
    </cfRule>
  </conditionalFormatting>
  <conditionalFormatting sqref="K19:K22">
    <cfRule type="containsBlanks" dxfId="25" priority="18">
      <formula>LEN(TRIM(K19))=0</formula>
    </cfRule>
  </conditionalFormatting>
  <conditionalFormatting sqref="C19:C22">
    <cfRule type="containsBlanks" dxfId="24" priority="17">
      <formula>LEN(TRIM(C19))=0</formula>
    </cfRule>
  </conditionalFormatting>
  <conditionalFormatting sqref="I33:P33">
    <cfRule type="containsBlanks" dxfId="23" priority="22">
      <formula>LEN(TRIM(I33))=0</formula>
    </cfRule>
  </conditionalFormatting>
  <conditionalFormatting sqref="I34:P34">
    <cfRule type="containsBlanks" dxfId="22" priority="16">
      <formula>LEN(TRIM(I34))=0</formula>
    </cfRule>
  </conditionalFormatting>
  <conditionalFormatting sqref="R41:R44">
    <cfRule type="containsBlanks" dxfId="21" priority="15">
      <formula>LEN(TRIM(R41))=0</formula>
    </cfRule>
  </conditionalFormatting>
  <conditionalFormatting sqref="P41:Q44">
    <cfRule type="containsBlanks" dxfId="20" priority="14">
      <formula>LEN(TRIM(P41))=0</formula>
    </cfRule>
  </conditionalFormatting>
  <conditionalFormatting sqref="T41:T44">
    <cfRule type="containsBlanks" dxfId="19" priority="13">
      <formula>LEN(TRIM(T41))=0</formula>
    </cfRule>
  </conditionalFormatting>
  <conditionalFormatting sqref="U19:Z22">
    <cfRule type="containsBlanks" dxfId="18" priority="12">
      <formula>LEN(TRIM(U19))=0</formula>
    </cfRule>
  </conditionalFormatting>
  <conditionalFormatting sqref="AC19:AD22">
    <cfRule type="containsBlanks" dxfId="17" priority="11">
      <formula>LEN(TRIM(AC19))=0</formula>
    </cfRule>
  </conditionalFormatting>
  <conditionalFormatting sqref="L24:Z24">
    <cfRule type="expression" dxfId="16" priority="23">
      <formula>($K$24="")</formula>
    </cfRule>
  </conditionalFormatting>
  <conditionalFormatting sqref="C11:Q14">
    <cfRule type="containsBlanks" dxfId="15" priority="10">
      <formula>LEN(TRIM(C11))=0</formula>
    </cfRule>
  </conditionalFormatting>
  <conditionalFormatting sqref="S11:AG14">
    <cfRule type="containsBlanks" dxfId="14" priority="9">
      <formula>LEN(TRIM(S11))=0</formula>
    </cfRule>
  </conditionalFormatting>
  <conditionalFormatting sqref="W45">
    <cfRule type="expression" dxfId="13" priority="24">
      <formula>$T$45=1</formula>
    </cfRule>
  </conditionalFormatting>
  <conditionalFormatting sqref="P27:U28">
    <cfRule type="notContainsBlanks" dxfId="12" priority="8">
      <formula>LEN(TRIM(P27))&gt;0</formula>
    </cfRule>
    <cfRule type="expression" dxfId="11" priority="25">
      <formula>AQ7=2</formula>
    </cfRule>
  </conditionalFormatting>
  <conditionalFormatting sqref="P50:U51">
    <cfRule type="notContainsBlanks" dxfId="10" priority="5">
      <formula>LEN(TRIM(P50))&gt;0</formula>
    </cfRule>
    <cfRule type="expression" dxfId="9" priority="6">
      <formula>AQ7=2</formula>
    </cfRule>
  </conditionalFormatting>
  <conditionalFormatting sqref="L41:L44">
    <cfRule type="containsBlanks" dxfId="8" priority="2">
      <formula>LEN(TRIM(L41))=0</formula>
    </cfRule>
  </conditionalFormatting>
  <conditionalFormatting sqref="I3:K4">
    <cfRule type="containsBlanks" dxfId="7"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5"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12700</xdr:colOff>
                    <xdr:row>2</xdr:row>
                    <xdr:rowOff>50800</xdr:rowOff>
                  </from>
                  <to>
                    <xdr:col>23</xdr:col>
                    <xdr:colOff>114300</xdr:colOff>
                    <xdr:row>3</xdr:row>
                    <xdr:rowOff>127000</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31750</xdr:colOff>
                    <xdr:row>2</xdr:row>
                    <xdr:rowOff>57150</xdr:rowOff>
                  </from>
                  <to>
                    <xdr:col>29</xdr:col>
                    <xdr:colOff>133350</xdr:colOff>
                    <xdr:row>3</xdr:row>
                    <xdr:rowOff>133350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
  <cols>
    <col min="5" max="5" width="9.90625" bestFit="1" customWidth="1"/>
    <col min="21" max="21" width="9.90625" bestFit="1" customWidth="1"/>
    <col min="22" max="22" width="9.7265625" customWidth="1"/>
    <col min="23" max="24" width="9.90625" bestFit="1" customWidth="1"/>
  </cols>
  <sheetData>
    <row r="5" spans="1:38">
      <c r="A5" s="1"/>
      <c r="B5" s="1"/>
      <c r="C5" s="1"/>
      <c r="D5" s="1"/>
      <c r="E5" s="1"/>
      <c r="F5" s="759"/>
      <c r="G5" s="762" t="s">
        <v>302</v>
      </c>
      <c r="H5" s="762"/>
      <c r="I5" s="762"/>
      <c r="J5" s="762"/>
      <c r="K5" s="762" t="s">
        <v>303</v>
      </c>
      <c r="L5" s="762"/>
      <c r="M5" s="762"/>
      <c r="N5" s="762"/>
      <c r="O5" s="1"/>
      <c r="P5" s="1"/>
      <c r="Q5" s="1"/>
      <c r="R5" s="1"/>
      <c r="S5" s="1"/>
      <c r="T5" s="1"/>
      <c r="U5" s="1"/>
      <c r="V5" s="1"/>
      <c r="W5" s="1"/>
      <c r="X5" s="1"/>
      <c r="Y5" s="1"/>
      <c r="Z5" s="1"/>
      <c r="AA5" s="1"/>
      <c r="AB5" s="1"/>
      <c r="AC5" s="1"/>
      <c r="AD5" s="1"/>
      <c r="AE5" s="1"/>
      <c r="AF5" s="1"/>
      <c r="AG5" s="1"/>
      <c r="AH5" s="1"/>
      <c r="AI5" s="1"/>
      <c r="AJ5" s="1"/>
      <c r="AK5" s="1"/>
      <c r="AL5" s="1"/>
    </row>
    <row r="6" spans="1:38">
      <c r="A6" s="1"/>
      <c r="F6" s="760"/>
      <c r="G6" s="763" t="s">
        <v>305</v>
      </c>
      <c r="H6" s="764"/>
      <c r="I6" s="763" t="s">
        <v>307</v>
      </c>
      <c r="J6" s="764"/>
      <c r="K6" s="763" t="s">
        <v>305</v>
      </c>
      <c r="L6" s="764"/>
      <c r="M6" s="763" t="s">
        <v>307</v>
      </c>
      <c r="N6" s="764"/>
    </row>
    <row r="7" spans="1:38">
      <c r="A7" s="1"/>
      <c r="F7" s="761"/>
      <c r="G7" s="29" t="s">
        <v>308</v>
      </c>
      <c r="H7" s="29" t="s">
        <v>309</v>
      </c>
      <c r="I7" s="29" t="s">
        <v>308</v>
      </c>
      <c r="J7" s="29" t="s">
        <v>309</v>
      </c>
      <c r="K7" s="29" t="s">
        <v>308</v>
      </c>
      <c r="L7" s="29" t="s">
        <v>309</v>
      </c>
      <c r="M7" s="29" t="s">
        <v>308</v>
      </c>
      <c r="N7" s="29" t="s">
        <v>309</v>
      </c>
    </row>
    <row r="8" spans="1:38">
      <c r="A8" s="1"/>
      <c r="F8" s="67" t="s">
        <v>310</v>
      </c>
      <c r="G8" s="68">
        <v>0.14699999999999999</v>
      </c>
      <c r="H8" s="68">
        <v>0.13700000000000001</v>
      </c>
      <c r="I8" s="69">
        <v>0.20799999999999999</v>
      </c>
      <c r="J8" s="69">
        <v>0.151</v>
      </c>
      <c r="K8" s="68">
        <v>0.16400000000000001</v>
      </c>
      <c r="L8" s="68">
        <v>0.16</v>
      </c>
      <c r="M8" s="69">
        <v>0.10199999999999999</v>
      </c>
      <c r="N8" s="69">
        <v>8.7999999999999995E-2</v>
      </c>
    </row>
    <row r="9" spans="1:38">
      <c r="A9" s="1"/>
      <c r="F9" s="29" t="s">
        <v>311</v>
      </c>
      <c r="G9" s="68">
        <v>0.248</v>
      </c>
      <c r="H9" s="68">
        <v>0.20599999999999999</v>
      </c>
      <c r="I9" s="69">
        <v>0.14399999999999999</v>
      </c>
      <c r="J9" s="69">
        <v>0.13200000000000001</v>
      </c>
      <c r="K9" s="68">
        <v>0.26800000000000002</v>
      </c>
      <c r="L9" s="68">
        <v>0.25700000000000001</v>
      </c>
      <c r="M9" s="69">
        <v>7.5999999999999998E-2</v>
      </c>
      <c r="N9" s="69">
        <v>4.4999999999999998E-2</v>
      </c>
    </row>
    <row r="10" spans="1:38">
      <c r="A10" s="1"/>
      <c r="F10" s="29" t="s">
        <v>312</v>
      </c>
      <c r="G10" s="68">
        <v>0.30499999999999999</v>
      </c>
      <c r="H10" s="68">
        <v>0.249</v>
      </c>
      <c r="I10" s="69">
        <v>0</v>
      </c>
      <c r="J10" s="69">
        <v>0</v>
      </c>
      <c r="K10" s="68">
        <v>0.378</v>
      </c>
      <c r="L10" s="68">
        <v>0.317</v>
      </c>
      <c r="M10" s="69">
        <v>0</v>
      </c>
      <c r="N10" s="69">
        <v>0</v>
      </c>
    </row>
    <row r="11" spans="1:38">
      <c r="A11" s="1"/>
      <c r="F11" s="29" t="s">
        <v>313</v>
      </c>
      <c r="G11" s="68">
        <v>0.54600000000000004</v>
      </c>
      <c r="H11" s="68">
        <v>0.54400000000000004</v>
      </c>
      <c r="I11" s="69">
        <v>0</v>
      </c>
      <c r="J11" s="69">
        <v>0</v>
      </c>
      <c r="K11" s="68">
        <v>0.58699999999999997</v>
      </c>
      <c r="L11" s="68">
        <v>0.57299999999999995</v>
      </c>
      <c r="M11" s="69">
        <v>0</v>
      </c>
      <c r="N11" s="69">
        <v>0</v>
      </c>
    </row>
    <row r="12" spans="1:38">
      <c r="A12" s="1"/>
      <c r="F12" s="29" t="s">
        <v>314</v>
      </c>
      <c r="G12" s="68">
        <v>0.58699999999999997</v>
      </c>
      <c r="H12" s="68">
        <v>0.53400000000000003</v>
      </c>
      <c r="I12" s="69">
        <v>0</v>
      </c>
      <c r="J12" s="69">
        <v>0</v>
      </c>
      <c r="K12" s="68">
        <v>0.626</v>
      </c>
      <c r="L12" s="68">
        <v>0.61499999999999999</v>
      </c>
      <c r="M12" s="69">
        <v>0</v>
      </c>
      <c r="N12" s="69">
        <v>0</v>
      </c>
    </row>
    <row r="13" spans="1:38">
      <c r="A13" s="1"/>
      <c r="F13" s="29" t="s">
        <v>315</v>
      </c>
      <c r="G13" s="68">
        <v>0.372</v>
      </c>
      <c r="H13" s="68">
        <v>0.432</v>
      </c>
      <c r="I13" s="69">
        <v>0</v>
      </c>
      <c r="J13" s="69">
        <v>0</v>
      </c>
      <c r="K13" s="68">
        <v>0.436</v>
      </c>
      <c r="L13" s="68">
        <v>0.48399999999999999</v>
      </c>
      <c r="M13" s="69">
        <v>0</v>
      </c>
      <c r="N13" s="69">
        <v>0</v>
      </c>
    </row>
    <row r="14" spans="1:38">
      <c r="A14" s="1"/>
      <c r="F14" s="29" t="s">
        <v>316</v>
      </c>
      <c r="G14" s="68">
        <v>0.18</v>
      </c>
      <c r="H14" s="68">
        <v>0.20599999999999999</v>
      </c>
      <c r="I14" s="69">
        <v>0.14799999999999999</v>
      </c>
      <c r="J14" s="69">
        <v>6.2E-2</v>
      </c>
      <c r="K14" s="68">
        <v>0.21</v>
      </c>
      <c r="L14" s="68">
        <v>0.23499999999999999</v>
      </c>
      <c r="M14" s="69">
        <v>4.4999999999999998E-2</v>
      </c>
      <c r="N14" s="69">
        <v>0</v>
      </c>
    </row>
    <row r="15" spans="1:38">
      <c r="A15" s="1"/>
      <c r="F15" s="29" t="s">
        <v>317</v>
      </c>
      <c r="G15" s="68">
        <v>8.5000000000000006E-2</v>
      </c>
      <c r="H15" s="68">
        <v>0.129</v>
      </c>
      <c r="I15" s="69">
        <v>0.245</v>
      </c>
      <c r="J15" s="69">
        <v>0.17100000000000001</v>
      </c>
      <c r="K15" s="68">
        <v>0.16900000000000001</v>
      </c>
      <c r="L15" s="68">
        <v>0.13600000000000001</v>
      </c>
      <c r="M15" s="69">
        <v>0.13100000000000001</v>
      </c>
      <c r="N15" s="69">
        <v>0.09</v>
      </c>
    </row>
    <row r="16" spans="1:38">
      <c r="A16" s="1"/>
      <c r="F16" s="29" t="s">
        <v>318</v>
      </c>
      <c r="G16" s="68">
        <v>0</v>
      </c>
      <c r="H16" s="68">
        <v>0</v>
      </c>
      <c r="I16" s="69">
        <v>0.45</v>
      </c>
      <c r="J16" s="69">
        <v>0.312</v>
      </c>
      <c r="K16" s="68">
        <v>0</v>
      </c>
      <c r="L16" s="68">
        <v>0</v>
      </c>
      <c r="M16" s="69">
        <v>0.224</v>
      </c>
      <c r="N16" s="69">
        <v>0.151</v>
      </c>
    </row>
    <row r="17" spans="1:23">
      <c r="A17" s="1"/>
      <c r="F17" s="29" t="s">
        <v>319</v>
      </c>
      <c r="G17" s="68">
        <v>0</v>
      </c>
      <c r="H17" s="68">
        <v>0</v>
      </c>
      <c r="I17" s="69">
        <v>0.56499999999999995</v>
      </c>
      <c r="J17" s="69">
        <v>0.44600000000000001</v>
      </c>
      <c r="K17" s="68">
        <v>0</v>
      </c>
      <c r="L17" s="68">
        <v>0</v>
      </c>
      <c r="M17" s="69">
        <v>0.27800000000000002</v>
      </c>
      <c r="N17" s="69">
        <v>0.19900000000000001</v>
      </c>
    </row>
    <row r="18" spans="1:23">
      <c r="A18" s="1"/>
      <c r="F18" s="29" t="s">
        <v>320</v>
      </c>
      <c r="G18" s="68">
        <v>0</v>
      </c>
      <c r="H18" s="68">
        <v>0</v>
      </c>
      <c r="I18" s="69">
        <v>0.52900000000000003</v>
      </c>
      <c r="J18" s="69">
        <v>0.432</v>
      </c>
      <c r="K18" s="68">
        <v>0</v>
      </c>
      <c r="L18" s="68">
        <v>0</v>
      </c>
      <c r="M18" s="69">
        <v>0.25</v>
      </c>
      <c r="N18" s="69">
        <v>0.193</v>
      </c>
    </row>
    <row r="19" spans="1:23">
      <c r="A19" s="1"/>
      <c r="F19" s="29" t="s">
        <v>321</v>
      </c>
      <c r="G19" s="68">
        <v>0</v>
      </c>
      <c r="H19" s="68">
        <v>0.107</v>
      </c>
      <c r="I19" s="69">
        <v>0.38900000000000001</v>
      </c>
      <c r="J19" s="69">
        <v>0.32500000000000001</v>
      </c>
      <c r="K19" s="68">
        <v>5.8000000000000003E-2</v>
      </c>
      <c r="L19" s="68">
        <v>0.188</v>
      </c>
      <c r="M19" s="69">
        <v>0.20100000000000001</v>
      </c>
      <c r="N19" s="69">
        <v>0.14599999999999999</v>
      </c>
    </row>
    <row r="20" spans="1:23">
      <c r="A20" s="1"/>
    </row>
    <row r="21" spans="1:23">
      <c r="A21" s="1"/>
    </row>
    <row r="22" spans="1:23">
      <c r="A22" s="1"/>
      <c r="F22" s="4" t="s">
        <v>322</v>
      </c>
      <c r="G22" s="4" t="s">
        <v>302</v>
      </c>
      <c r="H22" s="4"/>
      <c r="I22" s="4"/>
      <c r="J22" s="4"/>
      <c r="K22" s="4" t="s">
        <v>303</v>
      </c>
      <c r="L22" s="4"/>
      <c r="M22" s="4"/>
      <c r="N22" s="4"/>
      <c r="P22" t="s">
        <v>325</v>
      </c>
      <c r="U22" t="s">
        <v>332</v>
      </c>
    </row>
    <row r="23" spans="1:23">
      <c r="A23" s="1"/>
      <c r="F23" s="4"/>
      <c r="G23" s="4" t="s">
        <v>305</v>
      </c>
      <c r="H23" s="4"/>
      <c r="I23" s="4" t="s">
        <v>307</v>
      </c>
      <c r="J23" s="4"/>
      <c r="K23" s="4" t="s">
        <v>305</v>
      </c>
      <c r="L23" s="4"/>
      <c r="M23" s="4" t="s">
        <v>307</v>
      </c>
      <c r="N23" s="4"/>
    </row>
    <row r="24" spans="1:23">
      <c r="A24" s="1"/>
      <c r="F24" s="4"/>
      <c r="G24" s="4" t="s">
        <v>308</v>
      </c>
      <c r="H24" s="4" t="s">
        <v>309</v>
      </c>
      <c r="I24" s="4" t="s">
        <v>308</v>
      </c>
      <c r="J24" s="4" t="s">
        <v>309</v>
      </c>
      <c r="K24" s="4" t="s">
        <v>308</v>
      </c>
      <c r="L24" s="4" t="s">
        <v>309</v>
      </c>
      <c r="M24" s="4" t="s">
        <v>308</v>
      </c>
      <c r="N24" s="4" t="s">
        <v>309</v>
      </c>
      <c r="P24" s="4" t="s">
        <v>302</v>
      </c>
      <c r="R24" s="4" t="s">
        <v>303</v>
      </c>
    </row>
    <row r="25" spans="1:23">
      <c r="A25" s="1"/>
      <c r="F25" s="4"/>
      <c r="G25" s="4">
        <v>111</v>
      </c>
      <c r="H25" s="4">
        <v>121</v>
      </c>
      <c r="I25" s="4">
        <v>112</v>
      </c>
      <c r="J25" s="4">
        <v>122</v>
      </c>
      <c r="K25" s="4">
        <v>211</v>
      </c>
      <c r="L25" s="4">
        <v>221</v>
      </c>
      <c r="M25" s="4">
        <v>212</v>
      </c>
      <c r="N25" s="4">
        <v>222</v>
      </c>
      <c r="P25" s="4" t="s">
        <v>305</v>
      </c>
      <c r="Q25" s="4" t="s">
        <v>307</v>
      </c>
      <c r="R25" s="4" t="s">
        <v>305</v>
      </c>
      <c r="S25" s="4" t="s">
        <v>307</v>
      </c>
      <c r="U25" s="4" t="s">
        <v>305</v>
      </c>
      <c r="V25" s="4" t="s">
        <v>307</v>
      </c>
      <c r="W25" s="4" t="s">
        <v>331</v>
      </c>
    </row>
    <row r="26" spans="1:23">
      <c r="A26" s="1"/>
      <c r="F26" s="4" t="s">
        <v>310</v>
      </c>
      <c r="G26" s="70">
        <v>0.14699999999999999</v>
      </c>
      <c r="H26" s="70">
        <v>0.13700000000000001</v>
      </c>
      <c r="I26" s="71">
        <v>0.20799999999999999</v>
      </c>
      <c r="J26" s="71">
        <v>0.151</v>
      </c>
      <c r="K26" s="70">
        <v>0.16400000000000001</v>
      </c>
      <c r="L26" s="70">
        <v>0.16</v>
      </c>
      <c r="M26" s="71">
        <v>0.10199999999999999</v>
      </c>
      <c r="N26" s="71">
        <v>8.7999999999999995E-2</v>
      </c>
      <c r="P26" s="75">
        <f>(G26+H26)/2</f>
        <v>0.14200000000000002</v>
      </c>
      <c r="Q26" s="74">
        <f t="shared" ref="Q26:Q37" si="0">(I26+J26)/2</f>
        <v>0.17949999999999999</v>
      </c>
      <c r="R26" s="75">
        <f t="shared" ref="R26:R37" si="1">(K26+L26)/2</f>
        <v>0.16200000000000001</v>
      </c>
      <c r="S26" s="74">
        <f t="shared" ref="S26:S37" si="2">(M26+N26)/2</f>
        <v>9.5000000000000001E-2</v>
      </c>
      <c r="U26" s="75">
        <f>(P26+R26)/2</f>
        <v>0.15200000000000002</v>
      </c>
      <c r="V26" s="74">
        <f>(Q26+S26)/2</f>
        <v>0.13724999999999998</v>
      </c>
      <c r="W26" s="77">
        <f>MAX(U26:V26)</f>
        <v>0.15200000000000002</v>
      </c>
    </row>
    <row r="27" spans="1:23">
      <c r="A27" s="1"/>
      <c r="F27" s="4" t="s">
        <v>311</v>
      </c>
      <c r="G27" s="70">
        <v>0.248</v>
      </c>
      <c r="H27" s="70">
        <v>0.20599999999999999</v>
      </c>
      <c r="I27" s="71">
        <v>0.14399999999999999</v>
      </c>
      <c r="J27" s="71">
        <v>0.13200000000000001</v>
      </c>
      <c r="K27" s="70">
        <v>0.26800000000000002</v>
      </c>
      <c r="L27" s="70">
        <v>0.25700000000000001</v>
      </c>
      <c r="M27" s="71">
        <v>7.5999999999999998E-2</v>
      </c>
      <c r="N27" s="71">
        <v>4.4999999999999998E-2</v>
      </c>
      <c r="P27" s="75">
        <f t="shared" ref="P27:P37" si="3">(G27+H27)/2</f>
        <v>0.22699999999999998</v>
      </c>
      <c r="Q27" s="74">
        <f t="shared" si="0"/>
        <v>0.13800000000000001</v>
      </c>
      <c r="R27" s="75">
        <f t="shared" si="1"/>
        <v>0.26250000000000001</v>
      </c>
      <c r="S27" s="74">
        <f t="shared" si="2"/>
        <v>6.0499999999999998E-2</v>
      </c>
      <c r="U27" s="75">
        <f t="shared" ref="U27:V37" si="4">(P27+R27)/2</f>
        <v>0.24475</v>
      </c>
      <c r="V27" s="74">
        <f t="shared" si="4"/>
        <v>9.9250000000000005E-2</v>
      </c>
      <c r="W27" s="77">
        <f t="shared" ref="W27:W37" si="5">MAX(U27:V27)</f>
        <v>0.24475</v>
      </c>
    </row>
    <row r="28" spans="1:23">
      <c r="A28" s="1"/>
      <c r="F28" s="4" t="s">
        <v>312</v>
      </c>
      <c r="G28" s="70">
        <v>0.30499999999999999</v>
      </c>
      <c r="H28" s="70">
        <v>0.249</v>
      </c>
      <c r="I28" s="71">
        <v>0</v>
      </c>
      <c r="J28" s="71">
        <v>0</v>
      </c>
      <c r="K28" s="70">
        <v>0.378</v>
      </c>
      <c r="L28" s="70">
        <v>0.317</v>
      </c>
      <c r="M28" s="71">
        <v>0</v>
      </c>
      <c r="N28" s="71">
        <v>0</v>
      </c>
      <c r="P28" s="75">
        <f t="shared" si="3"/>
        <v>0.27700000000000002</v>
      </c>
      <c r="Q28" s="74">
        <f t="shared" si="0"/>
        <v>0</v>
      </c>
      <c r="R28" s="75">
        <f t="shared" si="1"/>
        <v>0.34750000000000003</v>
      </c>
      <c r="S28" s="74">
        <f t="shared" si="2"/>
        <v>0</v>
      </c>
      <c r="U28" s="75">
        <f t="shared" si="4"/>
        <v>0.31225000000000003</v>
      </c>
      <c r="V28" s="74">
        <f t="shared" si="4"/>
        <v>0</v>
      </c>
      <c r="W28" s="77">
        <f t="shared" si="5"/>
        <v>0.31225000000000003</v>
      </c>
    </row>
    <row r="29" spans="1:23">
      <c r="A29" s="1"/>
      <c r="F29" s="4" t="s">
        <v>313</v>
      </c>
      <c r="G29" s="70">
        <v>0.54600000000000004</v>
      </c>
      <c r="H29" s="70">
        <v>0.54400000000000004</v>
      </c>
      <c r="I29" s="71">
        <v>0</v>
      </c>
      <c r="J29" s="71">
        <v>0</v>
      </c>
      <c r="K29" s="70">
        <v>0.58699999999999997</v>
      </c>
      <c r="L29" s="70">
        <v>0.57299999999999995</v>
      </c>
      <c r="M29" s="71">
        <v>0</v>
      </c>
      <c r="N29" s="71">
        <v>0</v>
      </c>
      <c r="P29" s="75">
        <f t="shared" si="3"/>
        <v>0.54500000000000004</v>
      </c>
      <c r="Q29" s="74">
        <f t="shared" si="0"/>
        <v>0</v>
      </c>
      <c r="R29" s="75">
        <f t="shared" si="1"/>
        <v>0.57999999999999996</v>
      </c>
      <c r="S29" s="74">
        <f t="shared" si="2"/>
        <v>0</v>
      </c>
      <c r="U29" s="75">
        <f t="shared" si="4"/>
        <v>0.5625</v>
      </c>
      <c r="V29" s="74">
        <f t="shared" si="4"/>
        <v>0</v>
      </c>
      <c r="W29" s="77">
        <f t="shared" si="5"/>
        <v>0.5625</v>
      </c>
    </row>
    <row r="30" spans="1:23">
      <c r="A30" s="1"/>
      <c r="F30" s="4" t="s">
        <v>314</v>
      </c>
      <c r="G30" s="70">
        <v>0.58699999999999997</v>
      </c>
      <c r="H30" s="70">
        <v>0.53400000000000003</v>
      </c>
      <c r="I30" s="71">
        <v>0</v>
      </c>
      <c r="J30" s="71">
        <v>0</v>
      </c>
      <c r="K30" s="70">
        <v>0.626</v>
      </c>
      <c r="L30" s="70">
        <v>0.61499999999999999</v>
      </c>
      <c r="M30" s="71">
        <v>0</v>
      </c>
      <c r="N30" s="71">
        <v>0</v>
      </c>
      <c r="P30" s="75">
        <f t="shared" si="3"/>
        <v>0.5605</v>
      </c>
      <c r="Q30" s="74">
        <f t="shared" si="0"/>
        <v>0</v>
      </c>
      <c r="R30" s="75">
        <f t="shared" si="1"/>
        <v>0.62050000000000005</v>
      </c>
      <c r="S30" s="74">
        <f t="shared" si="2"/>
        <v>0</v>
      </c>
      <c r="U30" s="75">
        <f t="shared" si="4"/>
        <v>0.59050000000000002</v>
      </c>
      <c r="V30" s="74">
        <f t="shared" si="4"/>
        <v>0</v>
      </c>
      <c r="W30" s="77">
        <f t="shared" si="5"/>
        <v>0.59050000000000002</v>
      </c>
    </row>
    <row r="31" spans="1:23">
      <c r="A31" s="1"/>
      <c r="F31" s="4" t="s">
        <v>315</v>
      </c>
      <c r="G31" s="70">
        <v>0.372</v>
      </c>
      <c r="H31" s="70">
        <v>0.432</v>
      </c>
      <c r="I31" s="71">
        <v>0</v>
      </c>
      <c r="J31" s="71">
        <v>0</v>
      </c>
      <c r="K31" s="70">
        <v>0.436</v>
      </c>
      <c r="L31" s="70">
        <v>0.48399999999999999</v>
      </c>
      <c r="M31" s="71">
        <v>0</v>
      </c>
      <c r="N31" s="71">
        <v>0</v>
      </c>
      <c r="P31" s="75">
        <f t="shared" si="3"/>
        <v>0.40200000000000002</v>
      </c>
      <c r="Q31" s="74">
        <f t="shared" si="0"/>
        <v>0</v>
      </c>
      <c r="R31" s="75">
        <f t="shared" si="1"/>
        <v>0.45999999999999996</v>
      </c>
      <c r="S31" s="74">
        <f t="shared" si="2"/>
        <v>0</v>
      </c>
      <c r="U31" s="75">
        <f t="shared" si="4"/>
        <v>0.43099999999999999</v>
      </c>
      <c r="V31" s="74">
        <f t="shared" si="4"/>
        <v>0</v>
      </c>
      <c r="W31" s="77">
        <f t="shared" si="5"/>
        <v>0.43099999999999999</v>
      </c>
    </row>
    <row r="32" spans="1:23">
      <c r="A32" s="1"/>
      <c r="F32" s="4" t="s">
        <v>316</v>
      </c>
      <c r="G32" s="70">
        <v>0.18</v>
      </c>
      <c r="H32" s="70">
        <v>0.20599999999999999</v>
      </c>
      <c r="I32" s="71">
        <v>0.14799999999999999</v>
      </c>
      <c r="J32" s="71">
        <v>6.2E-2</v>
      </c>
      <c r="K32" s="70">
        <v>0.21</v>
      </c>
      <c r="L32" s="70">
        <v>0.23499999999999999</v>
      </c>
      <c r="M32" s="71">
        <v>4.4999999999999998E-2</v>
      </c>
      <c r="N32" s="71">
        <v>0</v>
      </c>
      <c r="P32" s="75">
        <f t="shared" si="3"/>
        <v>0.193</v>
      </c>
      <c r="Q32" s="74">
        <f t="shared" si="0"/>
        <v>0.105</v>
      </c>
      <c r="R32" s="75">
        <f t="shared" si="1"/>
        <v>0.22249999999999998</v>
      </c>
      <c r="S32" s="74">
        <f t="shared" si="2"/>
        <v>2.2499999999999999E-2</v>
      </c>
      <c r="U32" s="75">
        <f t="shared" si="4"/>
        <v>0.20774999999999999</v>
      </c>
      <c r="V32" s="74">
        <f t="shared" si="4"/>
        <v>6.3750000000000001E-2</v>
      </c>
      <c r="W32" s="77">
        <f t="shared" si="5"/>
        <v>0.20774999999999999</v>
      </c>
    </row>
    <row r="33" spans="1:27">
      <c r="A33" s="1"/>
      <c r="F33" s="4" t="s">
        <v>317</v>
      </c>
      <c r="G33" s="70">
        <v>8.5000000000000006E-2</v>
      </c>
      <c r="H33" s="70">
        <v>0.129</v>
      </c>
      <c r="I33" s="71">
        <v>0.245</v>
      </c>
      <c r="J33" s="71">
        <v>0.17100000000000001</v>
      </c>
      <c r="K33" s="70">
        <v>0.16900000000000001</v>
      </c>
      <c r="L33" s="70">
        <v>0.13600000000000001</v>
      </c>
      <c r="M33" s="71">
        <v>0.13100000000000001</v>
      </c>
      <c r="N33" s="71">
        <v>0.09</v>
      </c>
      <c r="P33" s="75">
        <f t="shared" si="3"/>
        <v>0.10700000000000001</v>
      </c>
      <c r="Q33" s="74">
        <f t="shared" si="0"/>
        <v>0.20800000000000002</v>
      </c>
      <c r="R33" s="75">
        <f t="shared" si="1"/>
        <v>0.15250000000000002</v>
      </c>
      <c r="S33" s="74">
        <f t="shared" si="2"/>
        <v>0.1105</v>
      </c>
      <c r="U33" s="75">
        <f t="shared" si="4"/>
        <v>0.12975000000000003</v>
      </c>
      <c r="V33" s="74">
        <f t="shared" si="4"/>
        <v>0.15925</v>
      </c>
      <c r="W33" s="77">
        <f t="shared" si="5"/>
        <v>0.15925</v>
      </c>
    </row>
    <row r="34" spans="1:27">
      <c r="A34" s="1"/>
      <c r="F34" s="4" t="s">
        <v>318</v>
      </c>
      <c r="G34" s="70">
        <v>0</v>
      </c>
      <c r="H34" s="70">
        <v>0</v>
      </c>
      <c r="I34" s="71">
        <v>0.45</v>
      </c>
      <c r="J34" s="71">
        <v>0.312</v>
      </c>
      <c r="K34" s="70">
        <v>0</v>
      </c>
      <c r="L34" s="70">
        <v>0</v>
      </c>
      <c r="M34" s="71">
        <v>0.224</v>
      </c>
      <c r="N34" s="71">
        <v>0.151</v>
      </c>
      <c r="P34" s="75">
        <f t="shared" si="3"/>
        <v>0</v>
      </c>
      <c r="Q34" s="74">
        <f t="shared" si="0"/>
        <v>0.38100000000000001</v>
      </c>
      <c r="R34" s="75">
        <f t="shared" si="1"/>
        <v>0</v>
      </c>
      <c r="S34" s="74">
        <f t="shared" si="2"/>
        <v>0.1875</v>
      </c>
      <c r="U34" s="75">
        <f t="shared" si="4"/>
        <v>0</v>
      </c>
      <c r="V34" s="74">
        <f t="shared" si="4"/>
        <v>0.28425</v>
      </c>
      <c r="W34" s="77">
        <f t="shared" si="5"/>
        <v>0.28425</v>
      </c>
    </row>
    <row r="35" spans="1:27">
      <c r="A35" s="1"/>
      <c r="F35" s="4" t="s">
        <v>319</v>
      </c>
      <c r="G35" s="70">
        <v>0</v>
      </c>
      <c r="H35" s="70">
        <v>0</v>
      </c>
      <c r="I35" s="71">
        <v>0.56499999999999995</v>
      </c>
      <c r="J35" s="71">
        <v>0.44600000000000001</v>
      </c>
      <c r="K35" s="70">
        <v>0</v>
      </c>
      <c r="L35" s="70">
        <v>0</v>
      </c>
      <c r="M35" s="71">
        <v>0.27800000000000002</v>
      </c>
      <c r="N35" s="71">
        <v>0.19900000000000001</v>
      </c>
      <c r="P35" s="75">
        <f t="shared" si="3"/>
        <v>0</v>
      </c>
      <c r="Q35" s="74">
        <f t="shared" si="0"/>
        <v>0.50549999999999995</v>
      </c>
      <c r="R35" s="75">
        <f t="shared" si="1"/>
        <v>0</v>
      </c>
      <c r="S35" s="74">
        <f t="shared" si="2"/>
        <v>0.23850000000000002</v>
      </c>
      <c r="U35" s="75">
        <f t="shared" si="4"/>
        <v>0</v>
      </c>
      <c r="V35" s="74">
        <f t="shared" si="4"/>
        <v>0.372</v>
      </c>
      <c r="W35" s="77">
        <f t="shared" si="5"/>
        <v>0.372</v>
      </c>
    </row>
    <row r="36" spans="1:27">
      <c r="A36" s="1"/>
      <c r="F36" s="4" t="s">
        <v>320</v>
      </c>
      <c r="G36" s="70">
        <v>0</v>
      </c>
      <c r="H36" s="70">
        <v>0</v>
      </c>
      <c r="I36" s="71">
        <v>0.52900000000000003</v>
      </c>
      <c r="J36" s="71">
        <v>0.432</v>
      </c>
      <c r="K36" s="70">
        <v>0</v>
      </c>
      <c r="L36" s="70">
        <v>0</v>
      </c>
      <c r="M36" s="71">
        <v>0.25</v>
      </c>
      <c r="N36" s="71">
        <v>0.193</v>
      </c>
      <c r="P36" s="75">
        <f t="shared" si="3"/>
        <v>0</v>
      </c>
      <c r="Q36" s="74">
        <f t="shared" si="0"/>
        <v>0.48050000000000004</v>
      </c>
      <c r="R36" s="75">
        <f t="shared" si="1"/>
        <v>0</v>
      </c>
      <c r="S36" s="74">
        <f t="shared" si="2"/>
        <v>0.2215</v>
      </c>
      <c r="U36" s="75">
        <f t="shared" si="4"/>
        <v>0</v>
      </c>
      <c r="V36" s="74">
        <f t="shared" si="4"/>
        <v>0.35100000000000003</v>
      </c>
      <c r="W36" s="77">
        <f t="shared" si="5"/>
        <v>0.35100000000000003</v>
      </c>
    </row>
    <row r="37" spans="1:27">
      <c r="A37" s="1"/>
      <c r="F37" s="4" t="s">
        <v>321</v>
      </c>
      <c r="G37" s="70">
        <v>0</v>
      </c>
      <c r="H37" s="70">
        <v>0.107</v>
      </c>
      <c r="I37" s="71">
        <v>0.38900000000000001</v>
      </c>
      <c r="J37" s="71">
        <v>0.32500000000000001</v>
      </c>
      <c r="K37" s="70">
        <v>5.8000000000000003E-2</v>
      </c>
      <c r="L37" s="70">
        <v>0.188</v>
      </c>
      <c r="M37" s="71">
        <v>0.20100000000000001</v>
      </c>
      <c r="N37" s="71">
        <v>0.14599999999999999</v>
      </c>
      <c r="P37" s="75">
        <f t="shared" si="3"/>
        <v>5.3499999999999999E-2</v>
      </c>
      <c r="Q37" s="74">
        <f t="shared" si="0"/>
        <v>0.35699999999999998</v>
      </c>
      <c r="R37" s="75">
        <f t="shared" si="1"/>
        <v>0.123</v>
      </c>
      <c r="S37" s="74">
        <f t="shared" si="2"/>
        <v>0.17349999999999999</v>
      </c>
      <c r="U37" s="75">
        <f t="shared" si="4"/>
        <v>8.8249999999999995E-2</v>
      </c>
      <c r="V37" s="74">
        <f t="shared" si="4"/>
        <v>0.26524999999999999</v>
      </c>
      <c r="W37" s="77">
        <f t="shared" si="5"/>
        <v>0.26524999999999999</v>
      </c>
    </row>
    <row r="38" spans="1:27">
      <c r="A38" s="1"/>
      <c r="T38" s="30" t="s">
        <v>329</v>
      </c>
      <c r="U38" s="73">
        <f>_xlfn.AGGREGATE(1,5,U26:U37)</f>
        <v>0.2265625</v>
      </c>
      <c r="V38" s="73">
        <f>_xlfn.AGGREGATE(1,5,V26:V37)</f>
        <v>0.14433333333333334</v>
      </c>
      <c r="W38" s="73">
        <f>_xlfn.AGGREGATE(1,5,W26:W37)</f>
        <v>0.32770833333333332</v>
      </c>
    </row>
    <row r="39" spans="1:27">
      <c r="A39" s="1"/>
    </row>
    <row r="40" spans="1:27">
      <c r="A40" s="1"/>
      <c r="F40" s="4" t="s">
        <v>323</v>
      </c>
      <c r="G40" s="4" t="s">
        <v>324</v>
      </c>
      <c r="H40" s="4"/>
      <c r="I40" s="4"/>
      <c r="J40" s="4"/>
      <c r="P40" t="s">
        <v>326</v>
      </c>
    </row>
    <row r="41" spans="1:27">
      <c r="A41" s="1"/>
      <c r="F41" s="4"/>
      <c r="G41" s="4" t="s">
        <v>302</v>
      </c>
      <c r="H41" s="4"/>
      <c r="I41" s="4" t="s">
        <v>303</v>
      </c>
      <c r="J41" s="4"/>
      <c r="U41" t="s">
        <v>327</v>
      </c>
    </row>
    <row r="42" spans="1:27">
      <c r="A42" s="1"/>
      <c r="F42" s="4"/>
      <c r="G42" s="4" t="s">
        <v>308</v>
      </c>
      <c r="H42" s="4" t="s">
        <v>309</v>
      </c>
      <c r="I42" s="4" t="s">
        <v>308</v>
      </c>
      <c r="J42" s="4" t="s">
        <v>309</v>
      </c>
      <c r="P42" s="4" t="s">
        <v>302</v>
      </c>
      <c r="Q42" s="4" t="s">
        <v>303</v>
      </c>
      <c r="U42" s="4" t="s">
        <v>302</v>
      </c>
      <c r="W42" s="4" t="s">
        <v>303</v>
      </c>
      <c r="Y42" t="s">
        <v>333</v>
      </c>
    </row>
    <row r="43" spans="1:27">
      <c r="A43" s="1"/>
      <c r="F43" s="4"/>
      <c r="G43" s="4">
        <v>11</v>
      </c>
      <c r="H43" s="4">
        <v>12</v>
      </c>
      <c r="I43" s="4">
        <v>21</v>
      </c>
      <c r="J43" s="4">
        <v>22</v>
      </c>
      <c r="U43" s="4" t="s">
        <v>305</v>
      </c>
      <c r="V43" s="4" t="s">
        <v>307</v>
      </c>
      <c r="W43" s="4" t="s">
        <v>305</v>
      </c>
      <c r="X43" s="4" t="s">
        <v>307</v>
      </c>
      <c r="Y43" s="4" t="s">
        <v>305</v>
      </c>
      <c r="Z43" s="4" t="s">
        <v>307</v>
      </c>
      <c r="AA43" s="4" t="s">
        <v>334</v>
      </c>
    </row>
    <row r="44" spans="1:27">
      <c r="A44" s="1"/>
      <c r="F44" s="4" t="s">
        <v>310</v>
      </c>
      <c r="G44" s="72">
        <v>0.36099999999999999</v>
      </c>
      <c r="H44" s="72">
        <v>0.27400000000000002</v>
      </c>
      <c r="I44" s="72">
        <v>0.32300000000000001</v>
      </c>
      <c r="J44" s="72">
        <v>0.27500000000000002</v>
      </c>
      <c r="P44" s="76">
        <f>(G44+H44)/2</f>
        <v>0.3175</v>
      </c>
      <c r="Q44" s="76">
        <f t="shared" ref="Q44:Q55" si="6">(I44+J44)/2</f>
        <v>0.29900000000000004</v>
      </c>
      <c r="U44" s="75">
        <f t="shared" ref="U44:U55" si="7">P26*P44</f>
        <v>4.5085000000000007E-2</v>
      </c>
      <c r="V44" s="74">
        <f t="shared" ref="V44:V55" si="8">Q26*P44</f>
        <v>5.699125E-2</v>
      </c>
      <c r="W44" s="75">
        <f t="shared" ref="W44:W55" si="9">R26*Q44</f>
        <v>4.8438000000000009E-2</v>
      </c>
      <c r="X44" s="74">
        <f t="shared" ref="X44:X55" si="10">S26*Q44</f>
        <v>2.8405000000000003E-2</v>
      </c>
      <c r="Y44" s="75">
        <f>(U44+W44)/2</f>
        <v>4.6761500000000011E-2</v>
      </c>
      <c r="Z44" s="74">
        <f>(V44+X44)/2</f>
        <v>4.2698125000000003E-2</v>
      </c>
      <c r="AA44" s="77">
        <f>MAX(Y44:Z44)</f>
        <v>4.6761500000000011E-2</v>
      </c>
    </row>
    <row r="45" spans="1:27">
      <c r="A45" s="1"/>
      <c r="F45" s="4" t="s">
        <v>311</v>
      </c>
      <c r="G45" s="72">
        <v>0.45100000000000001</v>
      </c>
      <c r="H45" s="72">
        <v>0.51100000000000001</v>
      </c>
      <c r="I45" s="72">
        <v>0.77500000000000002</v>
      </c>
      <c r="J45" s="72">
        <v>0.81399999999999995</v>
      </c>
      <c r="P45" s="76">
        <f t="shared" ref="P45:P55" si="11">(G45+H45)/2</f>
        <v>0.48099999999999998</v>
      </c>
      <c r="Q45" s="76">
        <f t="shared" si="6"/>
        <v>0.79449999999999998</v>
      </c>
      <c r="U45" s="75">
        <f t="shared" si="7"/>
        <v>0.10918699999999999</v>
      </c>
      <c r="V45" s="74">
        <f t="shared" si="8"/>
        <v>6.6378000000000006E-2</v>
      </c>
      <c r="W45" s="75">
        <f t="shared" si="9"/>
        <v>0.20855625</v>
      </c>
      <c r="X45" s="74">
        <f t="shared" si="10"/>
        <v>4.8067249999999999E-2</v>
      </c>
      <c r="Y45" s="75">
        <f t="shared" ref="Y45:Y55" si="12">(U45+W45)/2</f>
        <v>0.15887162499999999</v>
      </c>
      <c r="Z45" s="74">
        <f t="shared" ref="Z45:Z55" si="13">(V45+X45)/2</f>
        <v>5.7222624999999999E-2</v>
      </c>
      <c r="AA45" s="77">
        <f t="shared" ref="AA45:AA55" si="14">MAX(Y45:Z45)</f>
        <v>0.15887162499999999</v>
      </c>
    </row>
    <row r="46" spans="1:27">
      <c r="A46" s="1"/>
      <c r="F46" s="4" t="s">
        <v>312</v>
      </c>
      <c r="G46" s="72">
        <v>0.71699999999999997</v>
      </c>
      <c r="H46" s="72">
        <v>0.67400000000000004</v>
      </c>
      <c r="I46" s="72">
        <v>0.94499999999999995</v>
      </c>
      <c r="J46" s="72">
        <v>0.94200000000000006</v>
      </c>
      <c r="P46" s="76">
        <f t="shared" si="11"/>
        <v>0.69550000000000001</v>
      </c>
      <c r="Q46" s="76">
        <f t="shared" si="6"/>
        <v>0.94350000000000001</v>
      </c>
      <c r="U46" s="75">
        <f t="shared" si="7"/>
        <v>0.19265350000000001</v>
      </c>
      <c r="V46" s="74">
        <f t="shared" si="8"/>
        <v>0</v>
      </c>
      <c r="W46" s="75">
        <f t="shared" si="9"/>
        <v>0.32786625000000003</v>
      </c>
      <c r="X46" s="74">
        <f t="shared" si="10"/>
        <v>0</v>
      </c>
      <c r="Y46" s="75">
        <f t="shared" si="12"/>
        <v>0.26025987500000003</v>
      </c>
      <c r="Z46" s="74">
        <f t="shared" si="13"/>
        <v>0</v>
      </c>
      <c r="AA46" s="77">
        <f t="shared" si="14"/>
        <v>0.26025987500000003</v>
      </c>
    </row>
    <row r="47" spans="1:27">
      <c r="A47" s="1"/>
      <c r="F47" s="4" t="s">
        <v>313</v>
      </c>
      <c r="G47" s="72">
        <v>0.89500000000000002</v>
      </c>
      <c r="H47" s="72">
        <v>0.88800000000000001</v>
      </c>
      <c r="I47" s="72">
        <v>1</v>
      </c>
      <c r="J47" s="72">
        <v>0.99</v>
      </c>
      <c r="P47" s="76">
        <f t="shared" si="11"/>
        <v>0.89149999999999996</v>
      </c>
      <c r="Q47" s="76">
        <f t="shared" si="6"/>
        <v>0.995</v>
      </c>
      <c r="U47" s="75">
        <f t="shared" si="7"/>
        <v>0.48586750000000001</v>
      </c>
      <c r="V47" s="74">
        <f t="shared" si="8"/>
        <v>0</v>
      </c>
      <c r="W47" s="75">
        <f t="shared" si="9"/>
        <v>0.57709999999999995</v>
      </c>
      <c r="X47" s="74">
        <f t="shared" si="10"/>
        <v>0</v>
      </c>
      <c r="Y47" s="75">
        <f t="shared" si="12"/>
        <v>0.53148375000000003</v>
      </c>
      <c r="Z47" s="74">
        <f t="shared" si="13"/>
        <v>0</v>
      </c>
      <c r="AA47" s="77">
        <f t="shared" si="14"/>
        <v>0.53148375000000003</v>
      </c>
    </row>
    <row r="48" spans="1:27">
      <c r="A48" s="1"/>
      <c r="F48" s="4" t="s">
        <v>314</v>
      </c>
      <c r="G48" s="72">
        <v>0.92300000000000004</v>
      </c>
      <c r="H48" s="72">
        <v>0.99</v>
      </c>
      <c r="I48" s="72">
        <v>1</v>
      </c>
      <c r="J48" s="72">
        <v>1</v>
      </c>
      <c r="P48" s="76">
        <f t="shared" si="11"/>
        <v>0.95650000000000002</v>
      </c>
      <c r="Q48" s="76">
        <f t="shared" si="6"/>
        <v>1</v>
      </c>
      <c r="U48" s="75">
        <f t="shared" si="7"/>
        <v>0.53611825000000002</v>
      </c>
      <c r="V48" s="74">
        <f t="shared" si="8"/>
        <v>0</v>
      </c>
      <c r="W48" s="75">
        <f t="shared" si="9"/>
        <v>0.62050000000000005</v>
      </c>
      <c r="X48" s="74">
        <f t="shared" si="10"/>
        <v>0</v>
      </c>
      <c r="Y48" s="75">
        <f t="shared" si="12"/>
        <v>0.57830912500000009</v>
      </c>
      <c r="Z48" s="74">
        <f t="shared" si="13"/>
        <v>0</v>
      </c>
      <c r="AA48" s="77">
        <f t="shared" si="14"/>
        <v>0.57830912500000009</v>
      </c>
    </row>
    <row r="49" spans="1:27">
      <c r="A49" s="1"/>
      <c r="F49" s="4" t="s">
        <v>315</v>
      </c>
      <c r="G49" s="72">
        <v>0.81</v>
      </c>
      <c r="H49" s="72">
        <v>0.83799999999999997</v>
      </c>
      <c r="I49" s="72">
        <v>0.99</v>
      </c>
      <c r="J49" s="72">
        <v>1</v>
      </c>
      <c r="P49" s="76">
        <f t="shared" si="11"/>
        <v>0.82400000000000007</v>
      </c>
      <c r="Q49" s="76">
        <f t="shared" si="6"/>
        <v>0.995</v>
      </c>
      <c r="U49" s="75">
        <f t="shared" si="7"/>
        <v>0.33124800000000004</v>
      </c>
      <c r="V49" s="74">
        <f t="shared" si="8"/>
        <v>0</v>
      </c>
      <c r="W49" s="75">
        <f t="shared" si="9"/>
        <v>0.45769999999999994</v>
      </c>
      <c r="X49" s="74">
        <f t="shared" si="10"/>
        <v>0</v>
      </c>
      <c r="Y49" s="75">
        <f t="shared" si="12"/>
        <v>0.39447399999999999</v>
      </c>
      <c r="Z49" s="74">
        <f t="shared" si="13"/>
        <v>0</v>
      </c>
      <c r="AA49" s="77">
        <f t="shared" si="14"/>
        <v>0.39447399999999999</v>
      </c>
    </row>
    <row r="50" spans="1:27">
      <c r="A50" s="1"/>
      <c r="F50" s="4" t="s">
        <v>316</v>
      </c>
      <c r="G50" s="72">
        <v>0.23499999999999999</v>
      </c>
      <c r="H50" s="72">
        <v>0.40899999999999997</v>
      </c>
      <c r="I50" s="72">
        <v>0.48399999999999999</v>
      </c>
      <c r="J50" s="72">
        <v>0.79900000000000004</v>
      </c>
      <c r="P50" s="76">
        <f t="shared" si="11"/>
        <v>0.32199999999999995</v>
      </c>
      <c r="Q50" s="76">
        <f t="shared" si="6"/>
        <v>0.64149999999999996</v>
      </c>
      <c r="U50" s="75">
        <f t="shared" si="7"/>
        <v>6.2145999999999993E-2</v>
      </c>
      <c r="V50" s="74">
        <f t="shared" si="8"/>
        <v>3.3809999999999993E-2</v>
      </c>
      <c r="W50" s="75">
        <f t="shared" si="9"/>
        <v>0.14273374999999996</v>
      </c>
      <c r="X50" s="74">
        <f t="shared" si="10"/>
        <v>1.4433749999999999E-2</v>
      </c>
      <c r="Y50" s="75">
        <f t="shared" si="12"/>
        <v>0.10243987499999999</v>
      </c>
      <c r="Z50" s="74">
        <f t="shared" si="13"/>
        <v>2.4121874999999994E-2</v>
      </c>
      <c r="AA50" s="77">
        <f t="shared" si="14"/>
        <v>0.10243987499999999</v>
      </c>
    </row>
    <row r="51" spans="1:27">
      <c r="A51" s="1"/>
      <c r="F51" s="4" t="s">
        <v>317</v>
      </c>
      <c r="G51" s="72">
        <v>0.67400000000000004</v>
      </c>
      <c r="H51" s="72">
        <v>0.47599999999999998</v>
      </c>
      <c r="I51" s="72">
        <v>0.09</v>
      </c>
      <c r="J51" s="72">
        <v>0.23300000000000001</v>
      </c>
      <c r="P51" s="76">
        <f t="shared" si="11"/>
        <v>0.57499999999999996</v>
      </c>
      <c r="Q51" s="76">
        <f t="shared" si="6"/>
        <v>0.1615</v>
      </c>
      <c r="U51" s="75">
        <f t="shared" si="7"/>
        <v>6.1525000000000003E-2</v>
      </c>
      <c r="V51" s="74">
        <f t="shared" si="8"/>
        <v>0.1196</v>
      </c>
      <c r="W51" s="75">
        <f t="shared" si="9"/>
        <v>2.4628750000000005E-2</v>
      </c>
      <c r="X51" s="74">
        <f t="shared" si="10"/>
        <v>1.7845750000000001E-2</v>
      </c>
      <c r="Y51" s="75">
        <f t="shared" si="12"/>
        <v>4.3076875000000001E-2</v>
      </c>
      <c r="Z51" s="74">
        <f t="shared" si="13"/>
        <v>6.8722875000000003E-2</v>
      </c>
      <c r="AA51" s="77">
        <f t="shared" si="14"/>
        <v>6.8722875000000003E-2</v>
      </c>
    </row>
    <row r="52" spans="1:27">
      <c r="A52" s="1"/>
      <c r="F52" s="4" t="s">
        <v>318</v>
      </c>
      <c r="G52" s="72">
        <v>0.96499999999999997</v>
      </c>
      <c r="H52" s="72">
        <v>0.93300000000000005</v>
      </c>
      <c r="I52" s="72">
        <v>0.80500000000000005</v>
      </c>
      <c r="J52" s="72">
        <v>0.62</v>
      </c>
      <c r="P52" s="76">
        <f t="shared" si="11"/>
        <v>0.94900000000000007</v>
      </c>
      <c r="Q52" s="76">
        <f t="shared" si="6"/>
        <v>0.71250000000000002</v>
      </c>
      <c r="U52" s="75">
        <f t="shared" si="7"/>
        <v>0</v>
      </c>
      <c r="V52" s="74">
        <f t="shared" si="8"/>
        <v>0.36156900000000003</v>
      </c>
      <c r="W52" s="75">
        <f t="shared" si="9"/>
        <v>0</v>
      </c>
      <c r="X52" s="74">
        <f t="shared" si="10"/>
        <v>0.13359375000000001</v>
      </c>
      <c r="Y52" s="75">
        <f t="shared" si="12"/>
        <v>0</v>
      </c>
      <c r="Z52" s="74">
        <f t="shared" si="13"/>
        <v>0.24758137500000002</v>
      </c>
      <c r="AA52" s="77">
        <f t="shared" si="14"/>
        <v>0.24758137500000002</v>
      </c>
    </row>
    <row r="53" spans="1:27">
      <c r="A53" s="1"/>
      <c r="F53" s="4" t="s">
        <v>319</v>
      </c>
      <c r="G53" s="72">
        <v>1</v>
      </c>
      <c r="H53" s="72">
        <v>1</v>
      </c>
      <c r="I53" s="72">
        <v>0.97199999999999998</v>
      </c>
      <c r="J53" s="72">
        <v>0.97799999999999998</v>
      </c>
      <c r="P53" s="76">
        <f t="shared" si="11"/>
        <v>1</v>
      </c>
      <c r="Q53" s="76">
        <f t="shared" si="6"/>
        <v>0.97499999999999998</v>
      </c>
      <c r="U53" s="75">
        <f t="shared" si="7"/>
        <v>0</v>
      </c>
      <c r="V53" s="74">
        <f t="shared" si="8"/>
        <v>0.50549999999999995</v>
      </c>
      <c r="W53" s="75">
        <f t="shared" si="9"/>
        <v>0</v>
      </c>
      <c r="X53" s="74">
        <f t="shared" si="10"/>
        <v>0.23253750000000001</v>
      </c>
      <c r="Y53" s="75">
        <f t="shared" si="12"/>
        <v>0</v>
      </c>
      <c r="Z53" s="74">
        <f t="shared" si="13"/>
        <v>0.36901874999999995</v>
      </c>
      <c r="AA53" s="77">
        <f t="shared" si="14"/>
        <v>0.36901874999999995</v>
      </c>
    </row>
    <row r="54" spans="1:27">
      <c r="A54" s="1"/>
      <c r="F54" s="4" t="s">
        <v>320</v>
      </c>
      <c r="G54" s="72">
        <v>0.99399999999999999</v>
      </c>
      <c r="H54" s="72">
        <v>0.96899999999999997</v>
      </c>
      <c r="I54" s="72">
        <v>0.97199999999999998</v>
      </c>
      <c r="J54" s="72">
        <v>0.875</v>
      </c>
      <c r="P54" s="76">
        <f t="shared" si="11"/>
        <v>0.98150000000000004</v>
      </c>
      <c r="Q54" s="76">
        <f t="shared" si="6"/>
        <v>0.92349999999999999</v>
      </c>
      <c r="U54" s="75">
        <f t="shared" si="7"/>
        <v>0</v>
      </c>
      <c r="V54" s="74">
        <f t="shared" si="8"/>
        <v>0.47161075000000008</v>
      </c>
      <c r="W54" s="75">
        <f t="shared" si="9"/>
        <v>0</v>
      </c>
      <c r="X54" s="74">
        <f t="shared" si="10"/>
        <v>0.20455524999999999</v>
      </c>
      <c r="Y54" s="75">
        <f t="shared" si="12"/>
        <v>0</v>
      </c>
      <c r="Z54" s="74">
        <f t="shared" si="13"/>
        <v>0.33808300000000002</v>
      </c>
      <c r="AA54" s="77">
        <f t="shared" si="14"/>
        <v>0.33808300000000002</v>
      </c>
    </row>
    <row r="55" spans="1:27">
      <c r="A55" s="1"/>
      <c r="F55" s="4" t="s">
        <v>321</v>
      </c>
      <c r="G55" s="72">
        <v>0.9</v>
      </c>
      <c r="H55" s="72">
        <v>0.88500000000000001</v>
      </c>
      <c r="I55" s="72">
        <v>0.59599999999999997</v>
      </c>
      <c r="J55" s="72">
        <v>3.2000000000000001E-2</v>
      </c>
      <c r="P55" s="76">
        <f t="shared" si="11"/>
        <v>0.89250000000000007</v>
      </c>
      <c r="Q55" s="76">
        <f t="shared" si="6"/>
        <v>0.314</v>
      </c>
      <c r="U55" s="75">
        <f t="shared" si="7"/>
        <v>4.774875E-2</v>
      </c>
      <c r="V55" s="74">
        <f t="shared" si="8"/>
        <v>0.31862250000000003</v>
      </c>
      <c r="W55" s="75">
        <f t="shared" si="9"/>
        <v>3.8621999999999997E-2</v>
      </c>
      <c r="X55" s="74">
        <f t="shared" si="10"/>
        <v>5.4479E-2</v>
      </c>
      <c r="Y55" s="75">
        <f t="shared" si="12"/>
        <v>4.3185374999999998E-2</v>
      </c>
      <c r="Z55" s="74">
        <f t="shared" si="13"/>
        <v>0.18655075000000002</v>
      </c>
      <c r="AA55" s="77">
        <f t="shared" si="14"/>
        <v>0.18655075000000002</v>
      </c>
    </row>
    <row r="56" spans="1:27">
      <c r="A56" s="1"/>
      <c r="AA56" s="77">
        <f>AVERAGE(AA44:AA55)</f>
        <v>0.27354637500000006</v>
      </c>
    </row>
    <row r="57" spans="1:27">
      <c r="A57" s="1"/>
    </row>
    <row r="58" spans="1:27">
      <c r="A58" s="1"/>
    </row>
    <row r="61" spans="1:27">
      <c r="B61" t="s">
        <v>357</v>
      </c>
    </row>
    <row r="62" spans="1:27">
      <c r="B62" s="4" t="s">
        <v>345</v>
      </c>
      <c r="C62" s="4"/>
      <c r="D62" s="4"/>
      <c r="E62" s="4"/>
      <c r="F62" s="4"/>
      <c r="G62" s="4"/>
      <c r="H62" s="4"/>
      <c r="I62" s="4"/>
      <c r="J62" s="4"/>
      <c r="K62" s="4" t="s">
        <v>346</v>
      </c>
      <c r="L62" s="4"/>
      <c r="M62" s="4"/>
      <c r="N62" s="4"/>
      <c r="O62" s="4"/>
      <c r="P62" s="4"/>
      <c r="Q62" s="4"/>
      <c r="R62" s="4"/>
    </row>
    <row r="63" spans="1:27">
      <c r="B63" s="83"/>
      <c r="C63" s="763" t="s">
        <v>347</v>
      </c>
      <c r="D63" s="765"/>
      <c r="E63" s="765"/>
      <c r="F63" s="765"/>
      <c r="G63" s="765"/>
      <c r="H63" s="764"/>
      <c r="I63" s="763" t="s">
        <v>348</v>
      </c>
      <c r="J63" s="764"/>
      <c r="K63" s="763" t="s">
        <v>347</v>
      </c>
      <c r="L63" s="765"/>
      <c r="M63" s="765"/>
      <c r="N63" s="765"/>
      <c r="O63" s="765"/>
      <c r="P63" s="764"/>
      <c r="Q63" s="763" t="s">
        <v>348</v>
      </c>
      <c r="R63" s="764"/>
    </row>
    <row r="64" spans="1:27">
      <c r="B64" s="84"/>
      <c r="C64" s="763" t="s">
        <v>349</v>
      </c>
      <c r="D64" s="764"/>
      <c r="E64" s="763" t="s">
        <v>303</v>
      </c>
      <c r="F64" s="764"/>
      <c r="G64" s="763" t="s">
        <v>350</v>
      </c>
      <c r="H64" s="764"/>
      <c r="I64" s="85"/>
      <c r="J64" s="23"/>
      <c r="K64" s="763" t="s">
        <v>349</v>
      </c>
      <c r="L64" s="764"/>
      <c r="M64" s="763" t="s">
        <v>303</v>
      </c>
      <c r="N64" s="764"/>
      <c r="O64" s="763" t="s">
        <v>350</v>
      </c>
      <c r="P64" s="764"/>
      <c r="Q64" s="85"/>
      <c r="R64" s="23"/>
    </row>
    <row r="65" spans="2:18">
      <c r="B65" s="86"/>
      <c r="C65" s="27">
        <v>111</v>
      </c>
      <c r="D65" s="28">
        <v>112</v>
      </c>
      <c r="E65" s="27">
        <v>121</v>
      </c>
      <c r="F65" s="28">
        <v>122</v>
      </c>
      <c r="G65" s="27">
        <v>131</v>
      </c>
      <c r="H65" s="28">
        <v>132</v>
      </c>
      <c r="I65" s="85">
        <v>211</v>
      </c>
      <c r="J65" s="23">
        <v>212</v>
      </c>
      <c r="K65" s="27">
        <v>111</v>
      </c>
      <c r="L65" s="28">
        <v>112</v>
      </c>
      <c r="M65" s="27">
        <v>121</v>
      </c>
      <c r="N65" s="28">
        <v>122</v>
      </c>
      <c r="O65" s="27">
        <v>131</v>
      </c>
      <c r="P65" s="28">
        <v>132</v>
      </c>
      <c r="Q65" s="85">
        <v>211</v>
      </c>
      <c r="R65" s="23">
        <v>212</v>
      </c>
    </row>
    <row r="66" spans="2:18">
      <c r="B66" s="87" t="s">
        <v>351</v>
      </c>
      <c r="C66" s="29" t="s">
        <v>305</v>
      </c>
      <c r="D66" s="29" t="s">
        <v>307</v>
      </c>
      <c r="E66" s="29" t="s">
        <v>305</v>
      </c>
      <c r="F66" s="29" t="s">
        <v>307</v>
      </c>
      <c r="G66" s="29" t="s">
        <v>305</v>
      </c>
      <c r="H66" s="29" t="s">
        <v>307</v>
      </c>
      <c r="I66" s="29" t="s">
        <v>305</v>
      </c>
      <c r="J66" s="29" t="s">
        <v>307</v>
      </c>
      <c r="K66" s="29" t="s">
        <v>305</v>
      </c>
      <c r="L66" s="29" t="s">
        <v>307</v>
      </c>
      <c r="M66" s="29" t="s">
        <v>305</v>
      </c>
      <c r="N66" s="29" t="s">
        <v>307</v>
      </c>
      <c r="O66" s="29" t="s">
        <v>305</v>
      </c>
      <c r="P66" s="29" t="s">
        <v>307</v>
      </c>
      <c r="Q66" s="29" t="s">
        <v>305</v>
      </c>
      <c r="R66" s="29" t="s">
        <v>307</v>
      </c>
    </row>
    <row r="67" spans="2:18">
      <c r="B67" s="87">
        <v>1995</v>
      </c>
      <c r="C67" s="87">
        <v>1.05</v>
      </c>
      <c r="D67" s="87">
        <v>1.05</v>
      </c>
      <c r="E67" s="87">
        <v>1.05</v>
      </c>
      <c r="F67" s="87">
        <f>1.1</f>
        <v>1.1000000000000001</v>
      </c>
      <c r="G67" s="87">
        <v>1.05</v>
      </c>
      <c r="H67" s="87">
        <f>1</f>
        <v>1</v>
      </c>
      <c r="I67" s="87">
        <v>0.26</v>
      </c>
      <c r="J67" s="87">
        <v>0.26</v>
      </c>
      <c r="K67" s="87">
        <v>0.5</v>
      </c>
      <c r="L67" s="87">
        <v>0.45</v>
      </c>
      <c r="M67" s="87">
        <v>0.9</v>
      </c>
      <c r="N67" s="87">
        <v>0.83</v>
      </c>
      <c r="O67" s="87">
        <v>0.56000000000000005</v>
      </c>
      <c r="P67" s="87">
        <v>0.56999999999999995</v>
      </c>
      <c r="Q67" s="87">
        <v>0.74</v>
      </c>
      <c r="R67" s="87">
        <v>0.74</v>
      </c>
    </row>
    <row r="68" spans="2:18">
      <c r="B68" s="87">
        <v>2005</v>
      </c>
      <c r="C68" s="87">
        <v>1.05</v>
      </c>
      <c r="D68" s="87">
        <v>1.05</v>
      </c>
      <c r="E68" s="87">
        <v>1.05</v>
      </c>
      <c r="F68" s="87">
        <f>1</f>
        <v>1</v>
      </c>
      <c r="G68" s="87">
        <v>1.05</v>
      </c>
      <c r="H68" s="87">
        <f>1</f>
        <v>1</v>
      </c>
      <c r="I68" s="87">
        <v>0.25</v>
      </c>
      <c r="J68" s="87">
        <v>0.25</v>
      </c>
      <c r="K68" s="87">
        <v>1.37</v>
      </c>
      <c r="L68" s="87">
        <v>1.22</v>
      </c>
      <c r="M68" s="87">
        <v>1.25</v>
      </c>
      <c r="N68" s="87">
        <v>1.17</v>
      </c>
      <c r="O68" s="87">
        <v>0.83</v>
      </c>
      <c r="P68" s="87">
        <v>0.84</v>
      </c>
      <c r="Q68" s="87">
        <v>0.75</v>
      </c>
      <c r="R68" s="87">
        <v>0.75</v>
      </c>
    </row>
    <row r="69" spans="2:18">
      <c r="B69" s="87">
        <v>2015</v>
      </c>
      <c r="C69" s="87">
        <v>1.05</v>
      </c>
      <c r="D69" s="87">
        <v>1.05</v>
      </c>
      <c r="E69" s="87">
        <v>1.05</v>
      </c>
      <c r="F69" s="87">
        <f>1</f>
        <v>1</v>
      </c>
      <c r="G69" s="87">
        <v>1.05</v>
      </c>
      <c r="H69" s="87">
        <f>1</f>
        <v>1</v>
      </c>
      <c r="I69" s="87">
        <v>0.25</v>
      </c>
      <c r="J69" s="87">
        <v>0.25</v>
      </c>
      <c r="K69" s="87">
        <v>1.77</v>
      </c>
      <c r="L69" s="87">
        <v>1.45</v>
      </c>
      <c r="M69" s="87">
        <v>1.91</v>
      </c>
      <c r="N69" s="87">
        <v>1.4</v>
      </c>
      <c r="O69" s="87">
        <v>1.2</v>
      </c>
      <c r="P69" s="87">
        <v>1.19</v>
      </c>
      <c r="Q69" s="87">
        <v>0.75</v>
      </c>
      <c r="R69" s="87">
        <v>0.75</v>
      </c>
    </row>
    <row r="70" spans="2:18">
      <c r="B70" s="87" t="s">
        <v>352</v>
      </c>
      <c r="C70" s="29" t="s">
        <v>305</v>
      </c>
      <c r="D70" s="29" t="s">
        <v>307</v>
      </c>
      <c r="E70" s="29" t="s">
        <v>305</v>
      </c>
      <c r="F70" s="29" t="s">
        <v>307</v>
      </c>
      <c r="G70" s="29" t="s">
        <v>305</v>
      </c>
      <c r="H70" s="29" t="s">
        <v>307</v>
      </c>
      <c r="I70" s="29" t="s">
        <v>305</v>
      </c>
      <c r="J70" s="29" t="s">
        <v>307</v>
      </c>
      <c r="K70" s="29" t="s">
        <v>305</v>
      </c>
      <c r="L70" s="29" t="s">
        <v>307</v>
      </c>
      <c r="M70" s="29" t="s">
        <v>305</v>
      </c>
      <c r="N70" s="29" t="s">
        <v>307</v>
      </c>
      <c r="O70" s="29" t="s">
        <v>305</v>
      </c>
      <c r="P70" s="29" t="s">
        <v>307</v>
      </c>
      <c r="Q70" s="29" t="s">
        <v>305</v>
      </c>
      <c r="R70" s="29" t="s">
        <v>307</v>
      </c>
    </row>
    <row r="71" spans="2:18">
      <c r="B71" s="87">
        <v>1995</v>
      </c>
      <c r="C71" s="87">
        <v>0.31</v>
      </c>
      <c r="D71" s="87">
        <f>0.38</f>
        <v>0.38</v>
      </c>
      <c r="E71" s="88">
        <f>-0.25</f>
        <v>-0.25</v>
      </c>
      <c r="F71" s="89">
        <f>-0.09</f>
        <v>-0.09</v>
      </c>
      <c r="G71" s="87">
        <f>0.25</f>
        <v>0.25</v>
      </c>
      <c r="H71" s="87">
        <f>0.25</f>
        <v>0.25</v>
      </c>
      <c r="I71" s="87">
        <v>0.26</v>
      </c>
      <c r="J71" s="87">
        <v>0.26</v>
      </c>
      <c r="K71" s="87">
        <v>0.69</v>
      </c>
      <c r="L71" s="87">
        <v>0.62</v>
      </c>
      <c r="M71" s="90">
        <v>1.22</v>
      </c>
      <c r="N71" s="89">
        <v>1.1000000000000001</v>
      </c>
      <c r="O71" s="87">
        <v>0.75</v>
      </c>
      <c r="P71" s="87">
        <v>0.75</v>
      </c>
      <c r="Q71" s="87">
        <v>0.74</v>
      </c>
      <c r="R71" s="87">
        <v>0.74</v>
      </c>
    </row>
    <row r="72" spans="2:18">
      <c r="B72" s="87">
        <v>2005</v>
      </c>
      <c r="C72" s="87">
        <f>-0.85</f>
        <v>-0.85</v>
      </c>
      <c r="D72" s="87">
        <f>-0.65</f>
        <v>-0.65</v>
      </c>
      <c r="E72" s="91">
        <f>-0.6875</f>
        <v>-0.6875</v>
      </c>
      <c r="F72" s="89">
        <f>-0.56</f>
        <v>-0.56000000000000005</v>
      </c>
      <c r="G72" s="89">
        <f>-0.125</f>
        <v>-0.125</v>
      </c>
      <c r="H72" s="89">
        <f>-0.1</f>
        <v>-0.1</v>
      </c>
      <c r="I72" s="87">
        <v>0.25</v>
      </c>
      <c r="J72" s="87">
        <v>0.25</v>
      </c>
      <c r="K72" s="87">
        <v>1.85</v>
      </c>
      <c r="L72" s="87">
        <v>1.65</v>
      </c>
      <c r="M72" s="90">
        <v>1.69</v>
      </c>
      <c r="N72" s="89">
        <v>1.56</v>
      </c>
      <c r="O72" s="88">
        <v>1.1200000000000001</v>
      </c>
      <c r="P72" s="89">
        <v>1.1000000000000001</v>
      </c>
      <c r="Q72" s="87">
        <v>0.75</v>
      </c>
      <c r="R72" s="87">
        <v>0.75</v>
      </c>
    </row>
    <row r="73" spans="2:18">
      <c r="B73" s="87">
        <v>2015</v>
      </c>
      <c r="C73" s="87">
        <v>-1.38</v>
      </c>
      <c r="D73" s="87">
        <f>-0.95</f>
        <v>-0.95</v>
      </c>
      <c r="E73" s="91">
        <f>-1.575</f>
        <v>-1.575</v>
      </c>
      <c r="F73" s="88">
        <f>-0.875</f>
        <v>-0.875</v>
      </c>
      <c r="G73" s="89">
        <f>-0.625</f>
        <v>-0.625</v>
      </c>
      <c r="H73" s="89">
        <f>-0.6</f>
        <v>-0.6</v>
      </c>
      <c r="I73" s="87">
        <v>0.25</v>
      </c>
      <c r="J73" s="87">
        <v>0.25</v>
      </c>
      <c r="K73" s="87">
        <v>2.38</v>
      </c>
      <c r="L73" s="87">
        <v>1.95</v>
      </c>
      <c r="M73" s="90">
        <v>2.58</v>
      </c>
      <c r="N73" s="88">
        <v>1.88</v>
      </c>
      <c r="O73" s="88">
        <v>1.62</v>
      </c>
      <c r="P73" s="89">
        <v>1.6</v>
      </c>
      <c r="Q73" s="87">
        <v>0.75</v>
      </c>
      <c r="R73" s="87">
        <v>0.75</v>
      </c>
    </row>
    <row r="74" spans="2:18" ht="13.5" thickBot="1">
      <c r="B74" s="4"/>
      <c r="C74" s="4"/>
      <c r="D74" s="4"/>
      <c r="E74" s="4"/>
      <c r="F74" s="4"/>
      <c r="G74" s="4"/>
      <c r="H74" s="4"/>
      <c r="I74" s="4"/>
      <c r="J74" s="4"/>
      <c r="K74" s="4"/>
      <c r="L74" s="4"/>
      <c r="M74" s="4"/>
      <c r="N74" s="4"/>
      <c r="O74" s="4"/>
      <c r="P74" s="4"/>
      <c r="Q74" s="4"/>
      <c r="R74" s="4"/>
    </row>
    <row r="75" spans="2:18" ht="13.5" thickBot="1">
      <c r="B75" s="4"/>
      <c r="C75" s="92">
        <v>0.25</v>
      </c>
      <c r="D75" s="4"/>
      <c r="E75" s="4"/>
      <c r="F75" s="4"/>
      <c r="G75" s="4"/>
      <c r="H75" s="4"/>
      <c r="I75" s="4"/>
      <c r="J75" s="4"/>
      <c r="K75" s="4"/>
      <c r="L75" s="4"/>
      <c r="M75" s="4"/>
      <c r="N75" s="4"/>
      <c r="O75" s="4"/>
      <c r="P75" s="4"/>
      <c r="Q75" s="4"/>
      <c r="R75" s="4"/>
    </row>
    <row r="76" spans="2:18">
      <c r="B76" s="4"/>
      <c r="C76" s="93"/>
      <c r="D76" s="4"/>
      <c r="E76" s="4"/>
      <c r="F76" s="4"/>
      <c r="G76" s="4" t="s">
        <v>304</v>
      </c>
      <c r="H76" s="4">
        <v>111</v>
      </c>
      <c r="I76" s="94" t="s">
        <v>340</v>
      </c>
      <c r="J76" s="4">
        <v>2015</v>
      </c>
      <c r="K76" s="4"/>
      <c r="L76" s="4"/>
      <c r="M76" s="4" t="s">
        <v>353</v>
      </c>
      <c r="N76" s="4" t="s">
        <v>354</v>
      </c>
      <c r="O76" s="4" t="s">
        <v>355</v>
      </c>
      <c r="P76" s="4" t="s">
        <v>356</v>
      </c>
      <c r="Q76" s="4"/>
      <c r="R76" s="4"/>
    </row>
    <row r="77" spans="2:18">
      <c r="B77" s="4"/>
      <c r="C77" s="4"/>
      <c r="D77" s="4"/>
      <c r="E77" s="4"/>
      <c r="F77" s="4"/>
      <c r="G77" s="4" t="s">
        <v>306</v>
      </c>
      <c r="H77" s="4">
        <v>112</v>
      </c>
      <c r="I77" s="94" t="s">
        <v>341</v>
      </c>
      <c r="J77" s="4">
        <v>1</v>
      </c>
      <c r="K77" s="4"/>
      <c r="L77" s="4" t="s">
        <v>351</v>
      </c>
      <c r="M77" s="87">
        <f>VLOOKUP(J76,B67:J69,J78+1,FALSE)</f>
        <v>1.05</v>
      </c>
      <c r="N77" s="87">
        <f>VLOOKUP($J76,B67:J69,$J78+1,FALSE)</f>
        <v>1.05</v>
      </c>
      <c r="O77" s="87">
        <f>VLOOKUP(J76,B67:R69,J78+9,FALSE)</f>
        <v>1.77</v>
      </c>
      <c r="P77" s="87">
        <f>VLOOKUP(J76,B67:R69,J78+9,FALSE)</f>
        <v>1.77</v>
      </c>
      <c r="Q77" s="4"/>
      <c r="R77" s="4"/>
    </row>
    <row r="78" spans="2:18">
      <c r="B78" s="4"/>
      <c r="C78" s="4"/>
      <c r="D78" s="4"/>
      <c r="E78" s="4"/>
      <c r="F78" s="4"/>
      <c r="G78" s="94" t="s">
        <v>342</v>
      </c>
      <c r="H78" s="4">
        <v>12</v>
      </c>
      <c r="I78" s="94" t="s">
        <v>343</v>
      </c>
      <c r="J78" s="4">
        <v>1</v>
      </c>
      <c r="K78" s="4">
        <f>MATCH(H77,C65:J65,0)</f>
        <v>2</v>
      </c>
      <c r="L78" s="4" t="s">
        <v>352</v>
      </c>
      <c r="M78" s="87">
        <f>VLOOKUP(J76,B71:J73,J78+1,FALSE)</f>
        <v>-1.38</v>
      </c>
      <c r="N78" s="87">
        <f>VLOOKUP(J76,B71:J73,J78+1,FALSE)</f>
        <v>-1.38</v>
      </c>
      <c r="O78" s="87">
        <f>VLOOKUP(J76,B71:R73,J78+9,FALSE)</f>
        <v>2.38</v>
      </c>
      <c r="P78" s="87">
        <f>VLOOKUP(J76,B71:R73,J78+9,FALSE)</f>
        <v>2.38</v>
      </c>
      <c r="Q78" s="4"/>
      <c r="R78" s="4"/>
    </row>
    <row r="79" spans="2:18">
      <c r="B79" s="4"/>
      <c r="C79" s="4"/>
      <c r="D79" s="4"/>
      <c r="E79" s="4"/>
      <c r="F79" s="4"/>
      <c r="G79" s="94" t="s">
        <v>344</v>
      </c>
      <c r="H79" s="4">
        <v>2</v>
      </c>
      <c r="I79" s="4"/>
      <c r="J79" s="4">
        <v>2</v>
      </c>
      <c r="K79" s="4"/>
      <c r="L79" s="4"/>
      <c r="M79" s="4"/>
      <c r="N79" s="4"/>
      <c r="O79" s="4" t="s">
        <v>305</v>
      </c>
      <c r="P79" s="4" t="s">
        <v>307</v>
      </c>
      <c r="Q79" s="4"/>
      <c r="R79" s="4"/>
    </row>
    <row r="80" spans="2:18">
      <c r="B80" t="s">
        <v>361</v>
      </c>
      <c r="D80" s="4"/>
      <c r="E80" s="4"/>
      <c r="F80" s="4"/>
      <c r="G80" s="94"/>
      <c r="H80" s="4"/>
      <c r="I80" s="4"/>
      <c r="J80" s="4"/>
      <c r="K80" s="4"/>
      <c r="L80" s="4"/>
      <c r="M80" s="4"/>
      <c r="N80" s="4"/>
      <c r="O80" s="4"/>
      <c r="P80" s="4"/>
      <c r="Q80" s="4"/>
      <c r="R80" s="4"/>
    </row>
    <row r="81" spans="2:11">
      <c r="B81" s="4"/>
      <c r="C81" s="4" t="s">
        <v>359</v>
      </c>
      <c r="H81" s="2" t="s">
        <v>360</v>
      </c>
    </row>
    <row r="82" spans="2:11">
      <c r="B82" s="3"/>
      <c r="C82" s="96" t="s">
        <v>345</v>
      </c>
      <c r="D82" s="97"/>
      <c r="E82" s="96" t="s">
        <v>346</v>
      </c>
      <c r="F82" s="98"/>
      <c r="H82" s="96" t="s">
        <v>345</v>
      </c>
      <c r="I82" s="97"/>
      <c r="J82" s="96" t="s">
        <v>346</v>
      </c>
      <c r="K82" s="98"/>
    </row>
    <row r="83" spans="2:11">
      <c r="B83" s="87" t="s">
        <v>351</v>
      </c>
      <c r="C83" s="29" t="s">
        <v>305</v>
      </c>
      <c r="D83" s="29" t="s">
        <v>307</v>
      </c>
      <c r="E83" s="29" t="s">
        <v>305</v>
      </c>
      <c r="F83" s="29" t="s">
        <v>307</v>
      </c>
      <c r="H83" s="29" t="s">
        <v>305</v>
      </c>
      <c r="I83" s="29" t="s">
        <v>307</v>
      </c>
      <c r="J83" s="29" t="s">
        <v>305</v>
      </c>
      <c r="K83" s="29" t="s">
        <v>307</v>
      </c>
    </row>
    <row r="84" spans="2:11">
      <c r="B84" s="87">
        <v>1995</v>
      </c>
      <c r="C84" s="3">
        <f t="shared" ref="C84:D86" si="15">(C67+E67)/2</f>
        <v>1.05</v>
      </c>
      <c r="D84" s="3">
        <f t="shared" si="15"/>
        <v>1.0750000000000002</v>
      </c>
      <c r="E84" s="3">
        <f t="shared" ref="E84:F86" si="16">(K67+M67)/2</f>
        <v>0.7</v>
      </c>
      <c r="F84" s="3">
        <f t="shared" si="16"/>
        <v>0.64</v>
      </c>
      <c r="H84" s="87">
        <v>0.26</v>
      </c>
      <c r="I84" s="87">
        <v>0.26</v>
      </c>
      <c r="J84" s="87">
        <v>0.74</v>
      </c>
      <c r="K84" s="87">
        <v>0.74</v>
      </c>
    </row>
    <row r="85" spans="2:11">
      <c r="B85" s="87">
        <v>2005</v>
      </c>
      <c r="C85" s="3">
        <f t="shared" si="15"/>
        <v>1.05</v>
      </c>
      <c r="D85" s="3">
        <f t="shared" si="15"/>
        <v>1.0249999999999999</v>
      </c>
      <c r="E85" s="3">
        <f t="shared" si="16"/>
        <v>1.31</v>
      </c>
      <c r="F85" s="3">
        <f t="shared" si="16"/>
        <v>1.1949999999999998</v>
      </c>
      <c r="H85" s="87">
        <v>0.25</v>
      </c>
      <c r="I85" s="87">
        <v>0.25</v>
      </c>
      <c r="J85" s="87">
        <v>0.75</v>
      </c>
      <c r="K85" s="87">
        <v>0.75</v>
      </c>
    </row>
    <row r="86" spans="2:11">
      <c r="B86" s="87">
        <v>2015</v>
      </c>
      <c r="C86" s="3">
        <f t="shared" si="15"/>
        <v>1.05</v>
      </c>
      <c r="D86" s="3">
        <f t="shared" si="15"/>
        <v>1.0249999999999999</v>
      </c>
      <c r="E86" s="3">
        <f t="shared" si="16"/>
        <v>1.8399999999999999</v>
      </c>
      <c r="F86" s="3">
        <f t="shared" si="16"/>
        <v>1.4249999999999998</v>
      </c>
      <c r="H86" s="87">
        <v>0.25</v>
      </c>
      <c r="I86" s="87">
        <v>0.25</v>
      </c>
      <c r="J86" s="87">
        <v>0.75</v>
      </c>
      <c r="K86" s="87">
        <v>0.75</v>
      </c>
    </row>
    <row r="87" spans="2:11">
      <c r="B87" s="87" t="s">
        <v>352</v>
      </c>
      <c r="C87" s="29" t="s">
        <v>305</v>
      </c>
      <c r="D87" s="29" t="s">
        <v>307</v>
      </c>
      <c r="E87" s="29" t="s">
        <v>305</v>
      </c>
      <c r="F87" s="29" t="s">
        <v>307</v>
      </c>
      <c r="H87" s="29" t="s">
        <v>305</v>
      </c>
      <c r="I87" s="29" t="s">
        <v>307</v>
      </c>
      <c r="J87" s="29" t="s">
        <v>305</v>
      </c>
      <c r="K87" s="29" t="s">
        <v>307</v>
      </c>
    </row>
    <row r="88" spans="2:11">
      <c r="B88" s="87">
        <v>1995</v>
      </c>
      <c r="C88" s="95">
        <f t="shared" ref="C88:D90" si="17">(C71+E71)/2</f>
        <v>0.03</v>
      </c>
      <c r="D88" s="95">
        <f t="shared" si="17"/>
        <v>0.14500000000000002</v>
      </c>
      <c r="E88" s="3">
        <f t="shared" ref="E88:F90" si="18">(K71+M71)/2</f>
        <v>0.95499999999999996</v>
      </c>
      <c r="F88" s="3">
        <f t="shared" si="18"/>
        <v>0.8600000000000001</v>
      </c>
      <c r="H88" s="87">
        <v>0.26</v>
      </c>
      <c r="I88" s="87">
        <v>0.26</v>
      </c>
      <c r="J88" s="87">
        <v>0.74</v>
      </c>
      <c r="K88" s="87">
        <v>0.74</v>
      </c>
    </row>
    <row r="89" spans="2:11">
      <c r="B89" s="87">
        <v>2005</v>
      </c>
      <c r="C89" s="95">
        <f t="shared" si="17"/>
        <v>-0.76875000000000004</v>
      </c>
      <c r="D89" s="95">
        <f t="shared" si="17"/>
        <v>-0.60499999999999998</v>
      </c>
      <c r="E89" s="3">
        <f t="shared" si="18"/>
        <v>1.77</v>
      </c>
      <c r="F89" s="3">
        <f t="shared" si="18"/>
        <v>1.605</v>
      </c>
      <c r="H89" s="87">
        <v>0.25</v>
      </c>
      <c r="I89" s="87">
        <v>0.25</v>
      </c>
      <c r="J89" s="87">
        <v>0.75</v>
      </c>
      <c r="K89" s="87">
        <v>0.75</v>
      </c>
    </row>
    <row r="90" spans="2:11">
      <c r="B90" s="87">
        <v>2015</v>
      </c>
      <c r="C90" s="95">
        <f t="shared" si="17"/>
        <v>-1.4775</v>
      </c>
      <c r="D90" s="95">
        <f t="shared" si="17"/>
        <v>-0.91249999999999998</v>
      </c>
      <c r="E90" s="3">
        <f t="shared" si="18"/>
        <v>2.48</v>
      </c>
      <c r="F90" s="3">
        <f t="shared" si="18"/>
        <v>1.915</v>
      </c>
      <c r="H90" s="87">
        <v>0.25</v>
      </c>
      <c r="I90" s="87">
        <v>0.25</v>
      </c>
      <c r="J90" s="87">
        <v>0.75</v>
      </c>
      <c r="K90" s="87">
        <v>0.75</v>
      </c>
    </row>
    <row r="93" spans="2:11">
      <c r="B93" s="766" t="s">
        <v>359</v>
      </c>
      <c r="C93" s="29" t="s">
        <v>351</v>
      </c>
      <c r="D93" s="29" t="s">
        <v>351</v>
      </c>
      <c r="E93" s="29" t="s">
        <v>352</v>
      </c>
      <c r="F93" s="29" t="s">
        <v>352</v>
      </c>
      <c r="G93" s="29" t="s">
        <v>351</v>
      </c>
      <c r="H93" s="29" t="s">
        <v>351</v>
      </c>
      <c r="I93" s="29" t="s">
        <v>352</v>
      </c>
      <c r="J93" s="29" t="s">
        <v>352</v>
      </c>
    </row>
    <row r="94" spans="2:11">
      <c r="B94" s="767"/>
      <c r="C94" s="769" t="s">
        <v>345</v>
      </c>
      <c r="D94" s="770"/>
      <c r="E94" s="770"/>
      <c r="F94" s="771"/>
      <c r="G94" s="769" t="s">
        <v>362</v>
      </c>
      <c r="H94" s="770"/>
      <c r="I94" s="770"/>
      <c r="J94" s="771"/>
    </row>
    <row r="95" spans="2:11">
      <c r="B95" s="768"/>
      <c r="C95" s="103" t="s">
        <v>305</v>
      </c>
      <c r="D95" s="104" t="s">
        <v>307</v>
      </c>
      <c r="E95" s="103" t="s">
        <v>305</v>
      </c>
      <c r="F95" s="104" t="s">
        <v>307</v>
      </c>
      <c r="G95" s="103" t="s">
        <v>305</v>
      </c>
      <c r="H95" s="104" t="s">
        <v>307</v>
      </c>
      <c r="I95" s="103" t="s">
        <v>305</v>
      </c>
      <c r="J95" s="104" t="s">
        <v>307</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105">
        <v>1995</v>
      </c>
      <c r="C110" s="105">
        <v>1.05</v>
      </c>
      <c r="D110" s="106">
        <f>(D84+D85+D86)/3</f>
        <v>1.0416666666666667</v>
      </c>
      <c r="E110" s="107">
        <f t="shared" ref="E110:E119" si="20">($C$89-$C$88)/10*($B110-$B$110)+0.03</f>
        <v>0.03</v>
      </c>
      <c r="F110" s="107">
        <f t="shared" ref="F110:F119" si="21">($D$89-$D$88)/10*($B110-$B$110)+0.15</f>
        <v>0.15</v>
      </c>
      <c r="G110" s="107">
        <f t="shared" ref="G110:G119" si="22">($E$85-$E$84)/10*($B110-$B$110)+0.7</f>
        <v>0.7</v>
      </c>
      <c r="H110" s="106">
        <f t="shared" ref="H110:H119" si="23">($F$85-$F$84)/10*($B110-$B$110)+0.64</f>
        <v>0.64</v>
      </c>
      <c r="I110" s="107">
        <f t="shared" ref="I110:I119" si="24">($E$89-$E$88)/10*($B110-$B$110)+0.955</f>
        <v>0.95499999999999996</v>
      </c>
      <c r="J110" s="107">
        <f t="shared" ref="J110:J119" si="25">($F$89-$F$88)/10*($B110-$B$110)+0.86</f>
        <v>0.86</v>
      </c>
    </row>
    <row r="111" spans="2:10">
      <c r="B111" s="3">
        <v>1996</v>
      </c>
      <c r="C111" s="95">
        <f>C110</f>
        <v>1.05</v>
      </c>
      <c r="D111" s="99">
        <f>D110</f>
        <v>1.0416666666666667</v>
      </c>
      <c r="E111" s="95">
        <f t="shared" si="20"/>
        <v>-4.9875000000000003E-2</v>
      </c>
      <c r="F111" s="95">
        <f t="shared" si="21"/>
        <v>7.4999999999999997E-2</v>
      </c>
      <c r="G111" s="95">
        <f t="shared" si="22"/>
        <v>0.76100000000000001</v>
      </c>
      <c r="H111" s="99">
        <f t="shared" si="23"/>
        <v>0.69550000000000001</v>
      </c>
      <c r="I111" s="95">
        <f t="shared" si="24"/>
        <v>1.0365</v>
      </c>
      <c r="J111" s="95">
        <f t="shared" si="25"/>
        <v>0.9345</v>
      </c>
    </row>
    <row r="112" spans="2:10">
      <c r="B112" s="3">
        <v>1997</v>
      </c>
      <c r="C112" s="95">
        <f t="shared" ref="C112:C129" si="26">C111</f>
        <v>1.05</v>
      </c>
      <c r="D112" s="99">
        <f t="shared" ref="D112:D130" si="27">D111</f>
        <v>1.0416666666666667</v>
      </c>
      <c r="E112" s="95">
        <f t="shared" si="20"/>
        <v>-0.12975</v>
      </c>
      <c r="F112" s="95">
        <f t="shared" si="21"/>
        <v>0</v>
      </c>
      <c r="G112" s="95">
        <f t="shared" si="22"/>
        <v>0.82199999999999995</v>
      </c>
      <c r="H112" s="99">
        <f t="shared" si="23"/>
        <v>0.751</v>
      </c>
      <c r="I112" s="95">
        <f t="shared" si="24"/>
        <v>1.1179999999999999</v>
      </c>
      <c r="J112" s="95">
        <f t="shared" si="25"/>
        <v>1.0089999999999999</v>
      </c>
    </row>
    <row r="113" spans="2:10">
      <c r="B113" s="3">
        <v>1998</v>
      </c>
      <c r="C113" s="95">
        <f t="shared" si="26"/>
        <v>1.05</v>
      </c>
      <c r="D113" s="99">
        <f t="shared" si="27"/>
        <v>1.0416666666666667</v>
      </c>
      <c r="E113" s="95">
        <f t="shared" si="20"/>
        <v>-0.20962500000000001</v>
      </c>
      <c r="F113" s="95">
        <f t="shared" si="21"/>
        <v>-7.4999999999999983E-2</v>
      </c>
      <c r="G113" s="95">
        <f t="shared" si="22"/>
        <v>0.88300000000000001</v>
      </c>
      <c r="H113" s="99">
        <f t="shared" si="23"/>
        <v>0.80649999999999999</v>
      </c>
      <c r="I113" s="95">
        <f t="shared" si="24"/>
        <v>1.1995</v>
      </c>
      <c r="J113" s="95">
        <f t="shared" si="25"/>
        <v>1.0834999999999999</v>
      </c>
    </row>
    <row r="114" spans="2:10">
      <c r="B114" s="3">
        <v>1999</v>
      </c>
      <c r="C114" s="95">
        <f t="shared" si="26"/>
        <v>1.05</v>
      </c>
      <c r="D114" s="99">
        <f t="shared" si="27"/>
        <v>1.0416666666666667</v>
      </c>
      <c r="E114" s="95">
        <f t="shared" si="20"/>
        <v>-0.28949999999999998</v>
      </c>
      <c r="F114" s="95">
        <f t="shared" si="21"/>
        <v>-0.15</v>
      </c>
      <c r="G114" s="95">
        <f t="shared" si="22"/>
        <v>0.94399999999999995</v>
      </c>
      <c r="H114" s="99">
        <f t="shared" si="23"/>
        <v>0.86199999999999988</v>
      </c>
      <c r="I114" s="95">
        <f t="shared" si="24"/>
        <v>1.2809999999999999</v>
      </c>
      <c r="J114" s="95">
        <f t="shared" si="25"/>
        <v>1.1579999999999999</v>
      </c>
    </row>
    <row r="115" spans="2:10">
      <c r="B115" s="3">
        <v>2000</v>
      </c>
      <c r="C115" s="95">
        <f t="shared" si="26"/>
        <v>1.05</v>
      </c>
      <c r="D115" s="99">
        <f t="shared" si="27"/>
        <v>1.0416666666666667</v>
      </c>
      <c r="E115" s="95">
        <f t="shared" si="20"/>
        <v>-0.36937500000000001</v>
      </c>
      <c r="F115" s="95">
        <f t="shared" si="21"/>
        <v>-0.22500000000000001</v>
      </c>
      <c r="G115" s="95">
        <f t="shared" si="22"/>
        <v>1.0049999999999999</v>
      </c>
      <c r="H115" s="99">
        <f t="shared" si="23"/>
        <v>0.91749999999999998</v>
      </c>
      <c r="I115" s="95">
        <f t="shared" si="24"/>
        <v>1.3625</v>
      </c>
      <c r="J115" s="95">
        <f t="shared" si="25"/>
        <v>1.2324999999999999</v>
      </c>
    </row>
    <row r="116" spans="2:10">
      <c r="B116" s="3">
        <v>2001</v>
      </c>
      <c r="C116" s="95">
        <f t="shared" si="26"/>
        <v>1.05</v>
      </c>
      <c r="D116" s="99">
        <f t="shared" si="27"/>
        <v>1.0416666666666667</v>
      </c>
      <c r="E116" s="95">
        <f t="shared" si="20"/>
        <v>-0.44925000000000004</v>
      </c>
      <c r="F116" s="95">
        <f t="shared" si="21"/>
        <v>-0.29999999999999993</v>
      </c>
      <c r="G116" s="95">
        <f t="shared" si="22"/>
        <v>1.0660000000000001</v>
      </c>
      <c r="H116" s="99">
        <f t="shared" si="23"/>
        <v>0.97299999999999986</v>
      </c>
      <c r="I116" s="95">
        <f t="shared" si="24"/>
        <v>1.444</v>
      </c>
      <c r="J116" s="95">
        <f t="shared" si="25"/>
        <v>1.3069999999999999</v>
      </c>
    </row>
    <row r="117" spans="2:10">
      <c r="B117" s="3">
        <v>2002</v>
      </c>
      <c r="C117" s="95">
        <f t="shared" si="26"/>
        <v>1.05</v>
      </c>
      <c r="D117" s="99">
        <f t="shared" si="27"/>
        <v>1.0416666666666667</v>
      </c>
      <c r="E117" s="95">
        <f t="shared" si="20"/>
        <v>-0.52912499999999996</v>
      </c>
      <c r="F117" s="95">
        <f t="shared" si="21"/>
        <v>-0.375</v>
      </c>
      <c r="G117" s="95">
        <f t="shared" si="22"/>
        <v>1.127</v>
      </c>
      <c r="H117" s="99">
        <f t="shared" si="23"/>
        <v>1.0284999999999997</v>
      </c>
      <c r="I117" s="95">
        <f t="shared" si="24"/>
        <v>1.5255000000000001</v>
      </c>
      <c r="J117" s="95">
        <f t="shared" si="25"/>
        <v>1.3815</v>
      </c>
    </row>
    <row r="118" spans="2:10">
      <c r="B118" s="3">
        <v>2003</v>
      </c>
      <c r="C118" s="95">
        <f t="shared" si="26"/>
        <v>1.05</v>
      </c>
      <c r="D118" s="99">
        <f t="shared" si="27"/>
        <v>1.0416666666666667</v>
      </c>
      <c r="E118" s="95">
        <f t="shared" si="20"/>
        <v>-0.60899999999999999</v>
      </c>
      <c r="F118" s="95">
        <f t="shared" si="21"/>
        <v>-0.44999999999999996</v>
      </c>
      <c r="G118" s="95">
        <f t="shared" si="22"/>
        <v>1.1880000000000002</v>
      </c>
      <c r="H118" s="99">
        <f t="shared" si="23"/>
        <v>1.0839999999999999</v>
      </c>
      <c r="I118" s="95">
        <f t="shared" si="24"/>
        <v>1.607</v>
      </c>
      <c r="J118" s="95">
        <f t="shared" si="25"/>
        <v>1.456</v>
      </c>
    </row>
    <row r="119" spans="2:10">
      <c r="B119" s="3">
        <v>2004</v>
      </c>
      <c r="C119" s="95">
        <f t="shared" si="26"/>
        <v>1.05</v>
      </c>
      <c r="D119" s="99">
        <f t="shared" si="27"/>
        <v>1.0416666666666667</v>
      </c>
      <c r="E119" s="95">
        <f t="shared" si="20"/>
        <v>-0.68887500000000002</v>
      </c>
      <c r="F119" s="95">
        <f t="shared" si="21"/>
        <v>-0.52499999999999991</v>
      </c>
      <c r="G119" s="95">
        <f t="shared" si="22"/>
        <v>1.2490000000000001</v>
      </c>
      <c r="H119" s="99">
        <f t="shared" si="23"/>
        <v>1.1395</v>
      </c>
      <c r="I119" s="95">
        <f t="shared" si="24"/>
        <v>1.6884999999999999</v>
      </c>
      <c r="J119" s="95">
        <f t="shared" si="25"/>
        <v>1.5305</v>
      </c>
    </row>
    <row r="120" spans="2:10">
      <c r="B120" s="105">
        <v>2005</v>
      </c>
      <c r="C120" s="107">
        <f t="shared" si="26"/>
        <v>1.05</v>
      </c>
      <c r="D120" s="106">
        <f t="shared" si="27"/>
        <v>1.0416666666666667</v>
      </c>
      <c r="E120" s="107">
        <f t="shared" ref="E120:E133" si="28">($C$90-$C$89)/10*(B120-$B$120)-0.77</f>
        <v>-0.77</v>
      </c>
      <c r="F120" s="107">
        <f t="shared" ref="F120:F133" si="29">($D$90-$D$89)/10*($B120-$B$120)-0.605</f>
        <v>-0.60499999999999998</v>
      </c>
      <c r="G120" s="107">
        <f t="shared" ref="G120:G133" si="30">($E$86-$E$85)/10*($B120-$B$120)+1.31</f>
        <v>1.31</v>
      </c>
      <c r="H120" s="106">
        <f t="shared" ref="H120:H133" si="31">($F$86-$F$85)/10*($B120-$B$120)+1.195</f>
        <v>1.1950000000000001</v>
      </c>
      <c r="I120" s="107">
        <f t="shared" ref="I120:I133" si="32">($E$90-$E$89)/10*($B120-$B$120)+1.77</f>
        <v>1.77</v>
      </c>
      <c r="J120" s="107">
        <f t="shared" ref="J120:J133" si="33">($F$90-$F$89)/10*($B120-$B$120)+1.605</f>
        <v>1.605</v>
      </c>
    </row>
    <row r="121" spans="2:10">
      <c r="B121" s="3">
        <v>2006</v>
      </c>
      <c r="C121" s="95">
        <f t="shared" si="26"/>
        <v>1.05</v>
      </c>
      <c r="D121" s="99">
        <f t="shared" si="27"/>
        <v>1.0416666666666667</v>
      </c>
      <c r="E121" s="95">
        <f t="shared" si="28"/>
        <v>-0.84087500000000004</v>
      </c>
      <c r="F121" s="95">
        <f t="shared" si="29"/>
        <v>-0.63575000000000004</v>
      </c>
      <c r="G121" s="95">
        <f t="shared" si="30"/>
        <v>1.363</v>
      </c>
      <c r="H121" s="99">
        <f t="shared" si="31"/>
        <v>1.218</v>
      </c>
      <c r="I121" s="95">
        <f t="shared" si="32"/>
        <v>1.841</v>
      </c>
      <c r="J121" s="95">
        <f t="shared" si="33"/>
        <v>1.6359999999999999</v>
      </c>
    </row>
    <row r="122" spans="2:10">
      <c r="B122" s="3">
        <v>2007</v>
      </c>
      <c r="C122" s="95">
        <f t="shared" si="26"/>
        <v>1.05</v>
      </c>
      <c r="D122" s="99">
        <f t="shared" si="27"/>
        <v>1.0416666666666667</v>
      </c>
      <c r="E122" s="95">
        <f t="shared" si="28"/>
        <v>-0.91175000000000006</v>
      </c>
      <c r="F122" s="95">
        <f t="shared" si="29"/>
        <v>-0.66649999999999998</v>
      </c>
      <c r="G122" s="95">
        <f t="shared" si="30"/>
        <v>1.4159999999999999</v>
      </c>
      <c r="H122" s="99">
        <f t="shared" si="31"/>
        <v>1.2410000000000001</v>
      </c>
      <c r="I122" s="95">
        <f t="shared" si="32"/>
        <v>1.9119999999999999</v>
      </c>
      <c r="J122" s="95">
        <f t="shared" si="33"/>
        <v>1.667</v>
      </c>
    </row>
    <row r="123" spans="2:10">
      <c r="B123" s="3">
        <v>2008</v>
      </c>
      <c r="C123" s="95">
        <f t="shared" si="26"/>
        <v>1.05</v>
      </c>
      <c r="D123" s="99">
        <f t="shared" si="27"/>
        <v>1.0416666666666667</v>
      </c>
      <c r="E123" s="95">
        <f t="shared" si="28"/>
        <v>-0.98262499999999997</v>
      </c>
      <c r="F123" s="95">
        <f t="shared" si="29"/>
        <v>-0.69724999999999993</v>
      </c>
      <c r="G123" s="95">
        <f t="shared" si="30"/>
        <v>1.4689999999999999</v>
      </c>
      <c r="H123" s="99">
        <f t="shared" si="31"/>
        <v>1.264</v>
      </c>
      <c r="I123" s="95">
        <f t="shared" si="32"/>
        <v>1.9830000000000001</v>
      </c>
      <c r="J123" s="95">
        <f t="shared" si="33"/>
        <v>1.698</v>
      </c>
    </row>
    <row r="124" spans="2:10">
      <c r="B124" s="3">
        <v>2009</v>
      </c>
      <c r="C124" s="95">
        <f t="shared" si="26"/>
        <v>1.05</v>
      </c>
      <c r="D124" s="99">
        <f t="shared" si="27"/>
        <v>1.0416666666666667</v>
      </c>
      <c r="E124" s="95">
        <f t="shared" si="28"/>
        <v>-1.0535000000000001</v>
      </c>
      <c r="F124" s="95">
        <f t="shared" si="29"/>
        <v>-0.72799999999999998</v>
      </c>
      <c r="G124" s="95">
        <f t="shared" si="30"/>
        <v>1.522</v>
      </c>
      <c r="H124" s="99">
        <f t="shared" si="31"/>
        <v>1.2870000000000001</v>
      </c>
      <c r="I124" s="95">
        <f t="shared" si="32"/>
        <v>2.0539999999999998</v>
      </c>
      <c r="J124" s="95">
        <f t="shared" si="33"/>
        <v>1.7290000000000001</v>
      </c>
    </row>
    <row r="125" spans="2:10">
      <c r="B125" s="3">
        <v>2010</v>
      </c>
      <c r="C125" s="95">
        <f t="shared" si="26"/>
        <v>1.05</v>
      </c>
      <c r="D125" s="99">
        <f t="shared" si="27"/>
        <v>1.0416666666666667</v>
      </c>
      <c r="E125" s="95">
        <f t="shared" si="28"/>
        <v>-1.1243750000000001</v>
      </c>
      <c r="F125" s="95">
        <f t="shared" si="29"/>
        <v>-0.75875000000000004</v>
      </c>
      <c r="G125" s="95">
        <f t="shared" si="30"/>
        <v>1.575</v>
      </c>
      <c r="H125" s="99">
        <f t="shared" si="31"/>
        <v>1.31</v>
      </c>
      <c r="I125" s="95">
        <f t="shared" si="32"/>
        <v>2.125</v>
      </c>
      <c r="J125" s="95">
        <f t="shared" si="33"/>
        <v>1.76</v>
      </c>
    </row>
    <row r="126" spans="2:10">
      <c r="B126" s="3">
        <v>2011</v>
      </c>
      <c r="C126" s="95">
        <f t="shared" si="26"/>
        <v>1.05</v>
      </c>
      <c r="D126" s="99">
        <f t="shared" si="27"/>
        <v>1.0416666666666667</v>
      </c>
      <c r="E126" s="95">
        <f t="shared" si="28"/>
        <v>-1.1952499999999999</v>
      </c>
      <c r="F126" s="95">
        <f t="shared" si="29"/>
        <v>-0.78949999999999998</v>
      </c>
      <c r="G126" s="95">
        <f t="shared" si="30"/>
        <v>1.6279999999999999</v>
      </c>
      <c r="H126" s="99">
        <f t="shared" si="31"/>
        <v>1.3330000000000002</v>
      </c>
      <c r="I126" s="95">
        <f t="shared" si="32"/>
        <v>2.1959999999999997</v>
      </c>
      <c r="J126" s="95">
        <f t="shared" si="33"/>
        <v>1.7909999999999999</v>
      </c>
    </row>
    <row r="127" spans="2:10">
      <c r="B127" s="3">
        <v>2012</v>
      </c>
      <c r="C127" s="95">
        <f t="shared" si="26"/>
        <v>1.05</v>
      </c>
      <c r="D127" s="99">
        <f t="shared" si="27"/>
        <v>1.0416666666666667</v>
      </c>
      <c r="E127" s="95">
        <f t="shared" si="28"/>
        <v>-1.2661249999999999</v>
      </c>
      <c r="F127" s="95">
        <f t="shared" si="29"/>
        <v>-0.82024999999999992</v>
      </c>
      <c r="G127" s="95">
        <f t="shared" si="30"/>
        <v>1.6809999999999998</v>
      </c>
      <c r="H127" s="99">
        <f t="shared" si="31"/>
        <v>1.3560000000000001</v>
      </c>
      <c r="I127" s="95">
        <f t="shared" si="32"/>
        <v>2.2669999999999999</v>
      </c>
      <c r="J127" s="95">
        <f t="shared" si="33"/>
        <v>1.8220000000000001</v>
      </c>
    </row>
    <row r="128" spans="2:10">
      <c r="B128" s="3">
        <v>2013</v>
      </c>
      <c r="C128" s="95">
        <f t="shared" si="26"/>
        <v>1.05</v>
      </c>
      <c r="D128" s="99">
        <f t="shared" si="27"/>
        <v>1.0416666666666667</v>
      </c>
      <c r="E128" s="95">
        <f t="shared" si="28"/>
        <v>-1.337</v>
      </c>
      <c r="F128" s="95">
        <f t="shared" si="29"/>
        <v>-0.85099999999999998</v>
      </c>
      <c r="G128" s="95">
        <f t="shared" si="30"/>
        <v>1.734</v>
      </c>
      <c r="H128" s="99">
        <f t="shared" si="31"/>
        <v>1.379</v>
      </c>
      <c r="I128" s="95">
        <f t="shared" si="32"/>
        <v>2.3380000000000001</v>
      </c>
      <c r="J128" s="95">
        <f t="shared" si="33"/>
        <v>1.853</v>
      </c>
    </row>
    <row r="129" spans="2:20">
      <c r="B129" s="3">
        <v>2014</v>
      </c>
      <c r="C129" s="95">
        <f t="shared" si="26"/>
        <v>1.05</v>
      </c>
      <c r="D129" s="99">
        <f t="shared" si="27"/>
        <v>1.0416666666666667</v>
      </c>
      <c r="E129" s="95">
        <f t="shared" si="28"/>
        <v>-1.407875</v>
      </c>
      <c r="F129" s="95">
        <f t="shared" si="29"/>
        <v>-0.88175000000000003</v>
      </c>
      <c r="G129" s="95">
        <f t="shared" si="30"/>
        <v>1.7869999999999999</v>
      </c>
      <c r="H129" s="99">
        <f t="shared" si="31"/>
        <v>1.4020000000000001</v>
      </c>
      <c r="I129" s="95">
        <f t="shared" si="32"/>
        <v>2.4089999999999998</v>
      </c>
      <c r="J129" s="95">
        <f t="shared" si="33"/>
        <v>1.8840000000000001</v>
      </c>
    </row>
    <row r="130" spans="2:20">
      <c r="B130" s="105">
        <v>2015</v>
      </c>
      <c r="C130" s="107">
        <f>C129</f>
        <v>1.05</v>
      </c>
      <c r="D130" s="106">
        <f t="shared" si="27"/>
        <v>1.0416666666666667</v>
      </c>
      <c r="E130" s="107">
        <f t="shared" si="28"/>
        <v>-1.47875</v>
      </c>
      <c r="F130" s="107">
        <f t="shared" si="29"/>
        <v>-0.91249999999999998</v>
      </c>
      <c r="G130" s="107">
        <f t="shared" si="30"/>
        <v>1.8399999999999999</v>
      </c>
      <c r="H130" s="106">
        <f t="shared" si="31"/>
        <v>1.425</v>
      </c>
      <c r="I130" s="107">
        <f t="shared" si="32"/>
        <v>2.48</v>
      </c>
      <c r="J130" s="107">
        <f t="shared" si="33"/>
        <v>1.915</v>
      </c>
    </row>
    <row r="131" spans="2:20">
      <c r="B131" s="3">
        <v>2016</v>
      </c>
      <c r="C131" s="95">
        <f>C130</f>
        <v>1.05</v>
      </c>
      <c r="D131" s="99">
        <f>D130</f>
        <v>1.0416666666666667</v>
      </c>
      <c r="E131" s="95">
        <f t="shared" si="28"/>
        <v>-1.5496249999999998</v>
      </c>
      <c r="F131" s="95">
        <f t="shared" si="29"/>
        <v>-0.94324999999999992</v>
      </c>
      <c r="G131" s="95">
        <f t="shared" si="30"/>
        <v>1.8929999999999998</v>
      </c>
      <c r="H131" s="99">
        <f t="shared" si="31"/>
        <v>1.448</v>
      </c>
      <c r="I131" s="95">
        <f t="shared" si="32"/>
        <v>2.5510000000000002</v>
      </c>
      <c r="J131" s="95">
        <f t="shared" si="33"/>
        <v>1.9460000000000002</v>
      </c>
    </row>
    <row r="132" spans="2:20">
      <c r="B132" s="3">
        <v>2017</v>
      </c>
      <c r="C132" s="95">
        <f>C131</f>
        <v>1.05</v>
      </c>
      <c r="D132" s="99">
        <f>D131</f>
        <v>1.0416666666666667</v>
      </c>
      <c r="E132" s="95">
        <f t="shared" si="28"/>
        <v>-1.6204999999999998</v>
      </c>
      <c r="F132" s="95">
        <f t="shared" si="29"/>
        <v>-0.97399999999999998</v>
      </c>
      <c r="G132" s="95">
        <f t="shared" si="30"/>
        <v>1.9459999999999997</v>
      </c>
      <c r="H132" s="99">
        <f t="shared" si="31"/>
        <v>1.4710000000000001</v>
      </c>
      <c r="I132" s="95">
        <f t="shared" si="32"/>
        <v>2.6219999999999999</v>
      </c>
      <c r="J132" s="95">
        <f t="shared" si="33"/>
        <v>1.9770000000000001</v>
      </c>
    </row>
    <row r="133" spans="2:20">
      <c r="B133" s="3">
        <v>2018</v>
      </c>
      <c r="C133" s="95">
        <f>C132</f>
        <v>1.05</v>
      </c>
      <c r="D133" s="99">
        <f>D132</f>
        <v>1.0416666666666667</v>
      </c>
      <c r="E133" s="95">
        <f t="shared" si="28"/>
        <v>-1.6913749999999999</v>
      </c>
      <c r="F133" s="95">
        <f t="shared" si="29"/>
        <v>-1.00475</v>
      </c>
      <c r="G133" s="95">
        <f t="shared" si="30"/>
        <v>1.9989999999999997</v>
      </c>
      <c r="H133" s="99">
        <f t="shared" si="31"/>
        <v>1.494</v>
      </c>
      <c r="I133" s="95">
        <f t="shared" si="32"/>
        <v>2.6930000000000001</v>
      </c>
      <c r="J133" s="95">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10"/>
      <c r="C143" s="10" t="s">
        <v>339</v>
      </c>
      <c r="D143" s="10"/>
      <c r="E143" s="10"/>
      <c r="F143" s="10"/>
      <c r="G143" s="10"/>
      <c r="H143" s="10"/>
      <c r="I143" s="10"/>
      <c r="J143" s="10"/>
      <c r="K143" s="10"/>
      <c r="L143" s="10"/>
      <c r="M143" s="10"/>
      <c r="N143" s="10"/>
      <c r="O143" s="10"/>
      <c r="P143" s="10"/>
      <c r="Q143" s="10"/>
      <c r="R143" s="10"/>
      <c r="S143" s="10"/>
      <c r="T143" s="10"/>
    </row>
    <row r="144" spans="2:20">
      <c r="B144" s="10"/>
      <c r="C144" s="79" t="s">
        <v>328</v>
      </c>
      <c r="D144" s="80"/>
      <c r="E144" s="80"/>
      <c r="F144" s="10"/>
      <c r="G144" s="10"/>
      <c r="H144" s="10"/>
      <c r="I144" s="10"/>
      <c r="J144" s="10"/>
      <c r="K144" s="10" t="s">
        <v>336</v>
      </c>
      <c r="L144" s="10"/>
      <c r="M144" s="10"/>
      <c r="N144" s="10"/>
      <c r="O144" s="10" t="s">
        <v>363</v>
      </c>
      <c r="P144" s="10"/>
      <c r="Q144" s="10"/>
      <c r="R144" s="10"/>
      <c r="S144" s="10"/>
      <c r="T144" s="10"/>
    </row>
    <row r="145" spans="2:20">
      <c r="B145" s="10"/>
      <c r="C145" s="53" t="s">
        <v>305</v>
      </c>
      <c r="D145" s="53" t="s">
        <v>307</v>
      </c>
      <c r="E145" s="53" t="s">
        <v>337</v>
      </c>
      <c r="F145" s="80" t="s">
        <v>365</v>
      </c>
      <c r="G145" s="10"/>
      <c r="H145" s="10"/>
      <c r="I145" s="10"/>
      <c r="J145" s="10"/>
      <c r="K145" s="53" t="s">
        <v>338</v>
      </c>
      <c r="L145" s="80" t="s">
        <v>365</v>
      </c>
      <c r="M145" s="10"/>
      <c r="N145" s="10"/>
      <c r="O145" s="10"/>
      <c r="P145" s="10"/>
      <c r="Q145" s="10"/>
      <c r="R145" s="10"/>
      <c r="S145" s="10"/>
      <c r="T145" s="10"/>
    </row>
    <row r="146" spans="2:20">
      <c r="B146" s="81" t="s">
        <v>314</v>
      </c>
      <c r="C146" s="78">
        <v>0.59050000000000002</v>
      </c>
      <c r="D146" s="78">
        <v>0</v>
      </c>
      <c r="E146" s="78">
        <v>0.59050000000000002</v>
      </c>
      <c r="F146" s="82">
        <f>AVERAGE(E$146:E146)</f>
        <v>0.59050000000000002</v>
      </c>
      <c r="G146" s="10"/>
      <c r="H146" s="81" t="s">
        <v>314</v>
      </c>
      <c r="I146" s="81" t="s">
        <v>366</v>
      </c>
      <c r="J146" s="10">
        <v>24</v>
      </c>
      <c r="K146" s="78">
        <v>0.57830912500000009</v>
      </c>
      <c r="L146" s="82">
        <f>AVERAGE(K$146:K146)</f>
        <v>0.57830912500000009</v>
      </c>
      <c r="M146" s="10">
        <v>22</v>
      </c>
      <c r="N146" s="10"/>
      <c r="O146" s="10"/>
      <c r="P146" s="10"/>
      <c r="Q146" s="10"/>
      <c r="R146" s="10"/>
      <c r="S146" s="10"/>
      <c r="T146" s="10"/>
    </row>
    <row r="147" spans="2:20">
      <c r="B147" s="81" t="s">
        <v>313</v>
      </c>
      <c r="C147" s="78">
        <v>0.5625</v>
      </c>
      <c r="D147" s="78">
        <v>0</v>
      </c>
      <c r="E147" s="78">
        <v>0.5625</v>
      </c>
      <c r="F147" s="82">
        <f>AVERAGE(E$146:E147)</f>
        <v>0.57650000000000001</v>
      </c>
      <c r="G147" s="10"/>
      <c r="H147" s="81" t="s">
        <v>313</v>
      </c>
      <c r="I147" s="81" t="s">
        <v>366</v>
      </c>
      <c r="J147" s="10">
        <f>J146+24</f>
        <v>48</v>
      </c>
      <c r="K147" s="78">
        <v>0.53148375000000003</v>
      </c>
      <c r="L147" s="82">
        <f>AVERAGE(K$146:K147)</f>
        <v>0.55489643750000006</v>
      </c>
      <c r="M147" s="10">
        <v>26</v>
      </c>
      <c r="N147" s="10"/>
      <c r="O147" s="10"/>
      <c r="P147" s="10"/>
      <c r="Q147" s="10"/>
      <c r="R147" s="10"/>
      <c r="S147" s="10"/>
      <c r="T147" s="10"/>
    </row>
    <row r="148" spans="2:20">
      <c r="B148" s="81" t="s">
        <v>315</v>
      </c>
      <c r="C148" s="78">
        <v>0.43099999999999999</v>
      </c>
      <c r="D148" s="78">
        <v>0</v>
      </c>
      <c r="E148" s="78">
        <v>0.43099999999999999</v>
      </c>
      <c r="F148" s="82">
        <f>AVERAGE(E$146:E148)</f>
        <v>0.52800000000000002</v>
      </c>
      <c r="G148" s="10"/>
      <c r="H148" s="81" t="s">
        <v>315</v>
      </c>
      <c r="I148" s="81" t="s">
        <v>366</v>
      </c>
      <c r="J148" s="10">
        <f>J147+24</f>
        <v>72</v>
      </c>
      <c r="K148" s="78">
        <v>0.39447399999999999</v>
      </c>
      <c r="L148" s="82">
        <f>AVERAGE(K$146:K148)</f>
        <v>0.50142229166666674</v>
      </c>
      <c r="M148" s="10">
        <v>24</v>
      </c>
      <c r="N148" s="10"/>
      <c r="O148" s="10"/>
      <c r="P148" s="10"/>
      <c r="Q148" s="10"/>
      <c r="R148" s="10"/>
      <c r="S148" s="10"/>
      <c r="T148" s="10"/>
    </row>
    <row r="149" spans="2:20">
      <c r="B149" s="81" t="s">
        <v>319</v>
      </c>
      <c r="C149" s="78">
        <v>0</v>
      </c>
      <c r="D149" s="78">
        <v>0.372</v>
      </c>
      <c r="E149" s="78">
        <v>0.372</v>
      </c>
      <c r="F149" s="82">
        <f>AVERAGE(E$146:E149)</f>
        <v>0.48899999999999999</v>
      </c>
      <c r="G149" s="10"/>
      <c r="H149" s="81" t="s">
        <v>319</v>
      </c>
      <c r="I149" s="81" t="s">
        <v>367</v>
      </c>
      <c r="J149" s="10">
        <f t="shared" ref="J149:J157" si="34">J148+24</f>
        <v>96</v>
      </c>
      <c r="K149" s="78">
        <v>0.36901874999999995</v>
      </c>
      <c r="L149" s="82">
        <f>AVERAGE(K$146:K149)</f>
        <v>0.46832140625000002</v>
      </c>
      <c r="M149" s="10">
        <v>23</v>
      </c>
      <c r="N149" s="10"/>
      <c r="O149" s="10"/>
      <c r="P149" s="10"/>
      <c r="Q149" s="10"/>
      <c r="R149" s="10"/>
      <c r="S149" s="10"/>
      <c r="T149" s="10"/>
    </row>
    <row r="150" spans="2:20">
      <c r="B150" s="81" t="s">
        <v>320</v>
      </c>
      <c r="C150" s="78">
        <v>0</v>
      </c>
      <c r="D150" s="78">
        <v>0.35100000000000003</v>
      </c>
      <c r="E150" s="78">
        <v>0.35100000000000003</v>
      </c>
      <c r="F150" s="82">
        <f>AVERAGE(E$146:E150)</f>
        <v>0.46139999999999998</v>
      </c>
      <c r="G150" s="10"/>
      <c r="H150" s="81" t="s">
        <v>320</v>
      </c>
      <c r="I150" s="81" t="s">
        <v>367</v>
      </c>
      <c r="J150" s="10">
        <f t="shared" si="34"/>
        <v>120</v>
      </c>
      <c r="K150" s="78">
        <v>0.33808300000000002</v>
      </c>
      <c r="L150" s="82">
        <f>AVERAGE(K$146:K150)</f>
        <v>0.44227372500000001</v>
      </c>
      <c r="M150" s="10">
        <v>22</v>
      </c>
      <c r="N150" s="10"/>
      <c r="O150" s="10"/>
      <c r="P150" s="10"/>
      <c r="Q150" s="10"/>
      <c r="R150" s="10"/>
      <c r="S150" s="10"/>
      <c r="T150" s="10"/>
    </row>
    <row r="151" spans="2:20">
      <c r="B151" s="81" t="s">
        <v>312</v>
      </c>
      <c r="C151" s="78">
        <v>0.31225000000000003</v>
      </c>
      <c r="D151" s="78">
        <v>0</v>
      </c>
      <c r="E151" s="78">
        <v>0.31225000000000003</v>
      </c>
      <c r="F151" s="82">
        <f>AVERAGE(E$146:E151)</f>
        <v>0.43654166666666666</v>
      </c>
      <c r="G151" s="10"/>
      <c r="H151" s="81" t="s">
        <v>312</v>
      </c>
      <c r="I151" s="81" t="s">
        <v>366</v>
      </c>
      <c r="J151" s="10">
        <f t="shared" si="34"/>
        <v>144</v>
      </c>
      <c r="K151" s="78">
        <v>0.26025987500000003</v>
      </c>
      <c r="L151" s="82">
        <f>AVERAGE(K$146:K151)</f>
        <v>0.41193808333333332</v>
      </c>
      <c r="M151" s="10">
        <v>26</v>
      </c>
      <c r="N151" s="10"/>
      <c r="O151" s="10"/>
      <c r="P151" s="10"/>
      <c r="Q151" s="10"/>
      <c r="R151" s="10"/>
      <c r="S151" s="10"/>
      <c r="T151" s="10"/>
    </row>
    <row r="152" spans="2:20">
      <c r="B152" s="81" t="s">
        <v>318</v>
      </c>
      <c r="C152" s="78">
        <v>0</v>
      </c>
      <c r="D152" s="78">
        <v>0.28425</v>
      </c>
      <c r="E152" s="78">
        <v>0.28425</v>
      </c>
      <c r="F152" s="82">
        <f>AVERAGE(E$146:E152)</f>
        <v>0.41478571428571431</v>
      </c>
      <c r="G152" s="10"/>
      <c r="H152" s="81" t="s">
        <v>318</v>
      </c>
      <c r="I152" s="81" t="s">
        <v>367</v>
      </c>
      <c r="J152" s="10">
        <f t="shared" si="34"/>
        <v>168</v>
      </c>
      <c r="K152" s="78">
        <v>0.24758137500000002</v>
      </c>
      <c r="L152" s="82">
        <f>AVERAGE(K$146:K152)</f>
        <v>0.38845855357142861</v>
      </c>
      <c r="M152" s="10">
        <v>25</v>
      </c>
      <c r="N152" s="10"/>
      <c r="O152" s="10"/>
      <c r="P152" s="10"/>
      <c r="Q152" s="10"/>
      <c r="R152" s="10"/>
      <c r="S152" s="10"/>
      <c r="T152" s="10"/>
    </row>
    <row r="153" spans="2:20">
      <c r="B153" s="81" t="s">
        <v>321</v>
      </c>
      <c r="C153" s="78">
        <v>8.8249999999999995E-2</v>
      </c>
      <c r="D153" s="78">
        <v>0.26524999999999999</v>
      </c>
      <c r="E153" s="78">
        <v>0.26524999999999999</v>
      </c>
      <c r="F153" s="82">
        <f>AVERAGE(E$146:E153)</f>
        <v>0.39609375000000002</v>
      </c>
      <c r="G153" s="10"/>
      <c r="H153" s="81" t="s">
        <v>321</v>
      </c>
      <c r="I153" s="81" t="s">
        <v>367</v>
      </c>
      <c r="J153" s="10">
        <f t="shared" si="34"/>
        <v>192</v>
      </c>
      <c r="K153" s="78">
        <v>0.18655075000000002</v>
      </c>
      <c r="L153" s="82">
        <f>AVERAGE(K$146:K153)</f>
        <v>0.36322007812500001</v>
      </c>
      <c r="M153" s="10">
        <v>25</v>
      </c>
      <c r="N153" s="10"/>
      <c r="O153" s="10"/>
      <c r="P153" s="10"/>
      <c r="Q153" s="10"/>
      <c r="R153" s="10"/>
      <c r="S153" s="10"/>
      <c r="T153" s="10"/>
    </row>
    <row r="154" spans="2:20">
      <c r="B154" s="81" t="s">
        <v>311</v>
      </c>
      <c r="C154" s="78">
        <v>0.24475</v>
      </c>
      <c r="D154" s="78">
        <v>9.9250000000000005E-2</v>
      </c>
      <c r="E154" s="78">
        <v>0.24475</v>
      </c>
      <c r="F154" s="82">
        <f>AVERAGE(E$146:E154)</f>
        <v>0.37927777777777777</v>
      </c>
      <c r="G154" s="10"/>
      <c r="H154" s="81" t="s">
        <v>311</v>
      </c>
      <c r="I154" s="81" t="s">
        <v>366</v>
      </c>
      <c r="J154" s="10">
        <f t="shared" si="34"/>
        <v>216</v>
      </c>
      <c r="K154" s="78">
        <v>0.15887162499999999</v>
      </c>
      <c r="L154" s="82">
        <f>AVERAGE(K$146:K154)</f>
        <v>0.34051469444444449</v>
      </c>
      <c r="M154" s="10">
        <v>22</v>
      </c>
      <c r="N154" s="10"/>
      <c r="O154" s="10"/>
      <c r="P154" s="10"/>
      <c r="Q154" s="10"/>
      <c r="R154" s="10"/>
      <c r="S154" s="10"/>
      <c r="T154" s="10"/>
    </row>
    <row r="155" spans="2:20">
      <c r="B155" s="81" t="s">
        <v>316</v>
      </c>
      <c r="C155" s="78">
        <v>0.20774999999999999</v>
      </c>
      <c r="D155" s="78">
        <v>6.3750000000000001E-2</v>
      </c>
      <c r="E155" s="78">
        <v>0.20774999999999999</v>
      </c>
      <c r="F155" s="82">
        <f>AVERAGE(E$146:E155)</f>
        <v>0.36212499999999997</v>
      </c>
      <c r="G155" s="10"/>
      <c r="H155" s="81" t="s">
        <v>316</v>
      </c>
      <c r="I155" s="81" t="s">
        <v>366</v>
      </c>
      <c r="J155" s="10">
        <f t="shared" si="34"/>
        <v>240</v>
      </c>
      <c r="K155" s="78">
        <v>0.10243987499999999</v>
      </c>
      <c r="L155" s="82">
        <f>AVERAGE(K$146:K155)</f>
        <v>0.3167072125</v>
      </c>
      <c r="M155" s="10">
        <v>26</v>
      </c>
      <c r="N155" s="10"/>
      <c r="O155" s="10"/>
      <c r="P155" s="10"/>
      <c r="Q155" s="10"/>
      <c r="R155" s="10"/>
      <c r="S155" s="10"/>
      <c r="T155" s="10"/>
    </row>
    <row r="156" spans="2:20">
      <c r="B156" s="81" t="s">
        <v>317</v>
      </c>
      <c r="C156" s="78">
        <v>0.12975000000000003</v>
      </c>
      <c r="D156" s="78">
        <v>0.15925</v>
      </c>
      <c r="E156" s="78">
        <v>0.15925</v>
      </c>
      <c r="F156" s="82">
        <f>AVERAGE(E$146:E156)</f>
        <v>0.3436818181818182</v>
      </c>
      <c r="G156" s="10"/>
      <c r="H156" s="81" t="s">
        <v>317</v>
      </c>
      <c r="I156" s="81" t="s">
        <v>367</v>
      </c>
      <c r="J156" s="10">
        <f t="shared" si="34"/>
        <v>264</v>
      </c>
      <c r="K156" s="78">
        <v>6.8722875000000003E-2</v>
      </c>
      <c r="L156" s="82">
        <f>AVERAGE(K$146:K156)</f>
        <v>0.29416318181818185</v>
      </c>
      <c r="M156" s="10">
        <v>25</v>
      </c>
      <c r="N156" s="10"/>
      <c r="O156" s="10"/>
      <c r="P156" s="10"/>
      <c r="Q156" s="10"/>
      <c r="R156" s="10"/>
      <c r="S156" s="10"/>
      <c r="T156" s="10"/>
    </row>
    <row r="157" spans="2:20">
      <c r="B157" s="81" t="s">
        <v>335</v>
      </c>
      <c r="C157" s="78">
        <v>0.15200000000000002</v>
      </c>
      <c r="D157" s="78">
        <v>0.13724999999999998</v>
      </c>
      <c r="E157" s="78">
        <v>0.15200000000000002</v>
      </c>
      <c r="F157" s="82">
        <f>AVERAGE(E$146:E157)</f>
        <v>0.32770833333333332</v>
      </c>
      <c r="G157" s="10"/>
      <c r="H157" s="81" t="s">
        <v>335</v>
      </c>
      <c r="I157" s="81" t="s">
        <v>366</v>
      </c>
      <c r="J157" s="10">
        <f t="shared" si="34"/>
        <v>288</v>
      </c>
      <c r="K157" s="78">
        <v>4.6761500000000011E-2</v>
      </c>
      <c r="L157" s="82">
        <f>AVERAGE(K$146:K157)</f>
        <v>0.27354637500000006</v>
      </c>
      <c r="M157" s="10">
        <v>25</v>
      </c>
      <c r="N157" s="10"/>
      <c r="O157" s="10"/>
      <c r="P157" s="10"/>
      <c r="Q157" s="10"/>
      <c r="R157" s="10"/>
      <c r="S157" s="10"/>
      <c r="T157" s="10"/>
    </row>
    <row r="158" spans="2:20">
      <c r="B158" s="81" t="s">
        <v>330</v>
      </c>
      <c r="C158" s="78">
        <f>_xlfn.AGGREGATE(1,5,C146:C157)</f>
        <v>0.2265625</v>
      </c>
      <c r="D158" s="78">
        <f>_xlfn.AGGREGATE(1,5,D146:D157)</f>
        <v>0.14433333333333331</v>
      </c>
      <c r="E158" s="78">
        <f>_xlfn.AGGREGATE(1,5,E146:E157)</f>
        <v>0.32770833333333332</v>
      </c>
      <c r="F158" s="10"/>
      <c r="G158" s="10"/>
      <c r="H158" s="81" t="s">
        <v>330</v>
      </c>
      <c r="I158" s="10"/>
      <c r="J158" s="102">
        <f>_xlfn.AGGREGATE(1,5,J146:J157)</f>
        <v>156</v>
      </c>
      <c r="K158" s="78">
        <f>_xlfn.AGGREGATE(1,5,K146:K157)</f>
        <v>0.27354637500000006</v>
      </c>
      <c r="L158" s="10"/>
      <c r="M158" s="102">
        <f>SUM(M146:M157)</f>
        <v>291</v>
      </c>
      <c r="N158" s="10"/>
      <c r="O158" s="10"/>
      <c r="P158" s="10"/>
      <c r="Q158" s="10"/>
      <c r="R158" s="10"/>
      <c r="S158" s="10"/>
      <c r="T158" s="10"/>
    </row>
    <row r="159" spans="2:20">
      <c r="B159" s="10"/>
      <c r="C159" s="10"/>
      <c r="D159" s="10"/>
      <c r="E159" s="10"/>
      <c r="F159" s="10"/>
      <c r="G159" s="10"/>
      <c r="H159" s="10"/>
      <c r="I159" s="10"/>
      <c r="J159" s="10"/>
      <c r="K159" s="10"/>
      <c r="L159" s="10"/>
      <c r="M159" s="10"/>
      <c r="N159" s="10"/>
      <c r="O159" s="10"/>
      <c r="P159" s="10"/>
      <c r="Q159" s="10"/>
      <c r="R159" s="10"/>
      <c r="S159" s="10"/>
      <c r="T159" s="10"/>
    </row>
    <row r="160" spans="2:20">
      <c r="B160" s="10"/>
      <c r="C160" s="10"/>
      <c r="D160" s="10"/>
      <c r="E160" s="10"/>
      <c r="F160" s="10"/>
      <c r="G160" s="10"/>
      <c r="H160" s="10"/>
      <c r="I160" s="10"/>
      <c r="J160" s="10"/>
      <c r="K160" s="10"/>
      <c r="L160" s="10"/>
      <c r="M160" s="10"/>
      <c r="N160" s="10"/>
      <c r="O160" s="10"/>
      <c r="P160" s="10"/>
      <c r="Q160" s="10"/>
      <c r="R160" s="10"/>
      <c r="S160" s="10"/>
      <c r="T160" s="10"/>
    </row>
    <row r="161" spans="2:20">
      <c r="B161" s="10"/>
      <c r="C161" s="10"/>
      <c r="D161" s="10"/>
      <c r="E161" s="10"/>
      <c r="F161" s="10"/>
      <c r="G161" s="10"/>
      <c r="H161" s="10"/>
      <c r="I161" s="10"/>
      <c r="J161" s="10"/>
      <c r="K161" s="10"/>
      <c r="L161" s="10"/>
      <c r="M161" s="10"/>
      <c r="N161" s="10"/>
      <c r="O161" s="10" t="s">
        <v>360</v>
      </c>
      <c r="P161" s="10"/>
      <c r="Q161" s="10"/>
      <c r="R161" s="10"/>
      <c r="S161" s="10"/>
      <c r="T161" s="10"/>
    </row>
    <row r="162" spans="2:20">
      <c r="B162" s="10"/>
      <c r="C162" s="10"/>
      <c r="D162" s="10" t="s">
        <v>358</v>
      </c>
      <c r="E162" s="10" t="s">
        <v>345</v>
      </c>
      <c r="F162" s="10"/>
      <c r="G162" s="10"/>
      <c r="H162" s="10"/>
      <c r="I162" s="10"/>
      <c r="J162" s="10" t="s">
        <v>362</v>
      </c>
      <c r="K162" s="10"/>
      <c r="L162" s="10"/>
      <c r="M162" s="10"/>
      <c r="N162" s="10"/>
      <c r="O162" s="10"/>
      <c r="P162" s="10" t="s">
        <v>345</v>
      </c>
      <c r="Q162" s="10"/>
      <c r="R162" s="10" t="s">
        <v>346</v>
      </c>
      <c r="S162" s="10"/>
      <c r="T162" s="10"/>
    </row>
    <row r="163" spans="2:20">
      <c r="B163" s="10"/>
      <c r="C163" s="10"/>
      <c r="D163" s="10"/>
      <c r="E163" s="10" t="s">
        <v>305</v>
      </c>
      <c r="F163" s="10" t="s">
        <v>307</v>
      </c>
      <c r="G163" s="10" t="s">
        <v>305</v>
      </c>
      <c r="H163" s="10" t="s">
        <v>307</v>
      </c>
      <c r="I163" s="10" t="s">
        <v>368</v>
      </c>
      <c r="J163" s="10" t="s">
        <v>305</v>
      </c>
      <c r="K163" s="10" t="s">
        <v>307</v>
      </c>
      <c r="L163" s="10" t="s">
        <v>305</v>
      </c>
      <c r="M163" s="10" t="s">
        <v>307</v>
      </c>
      <c r="N163" s="10" t="s">
        <v>368</v>
      </c>
      <c r="O163" s="10"/>
      <c r="P163" s="10" t="s">
        <v>305</v>
      </c>
      <c r="Q163" s="10" t="s">
        <v>307</v>
      </c>
      <c r="R163" s="10" t="s">
        <v>305</v>
      </c>
      <c r="S163" s="10" t="s">
        <v>307</v>
      </c>
      <c r="T163" s="10"/>
    </row>
    <row r="164" spans="2:20">
      <c r="B164" s="10"/>
      <c r="C164" s="10"/>
      <c r="D164" s="10"/>
      <c r="E164" s="10" t="s">
        <v>351</v>
      </c>
      <c r="F164" s="10" t="s">
        <v>351</v>
      </c>
      <c r="G164" s="10" t="s">
        <v>352</v>
      </c>
      <c r="H164" s="10" t="s">
        <v>352</v>
      </c>
      <c r="I164" s="10" t="s">
        <v>352</v>
      </c>
      <c r="J164" s="10" t="s">
        <v>351</v>
      </c>
      <c r="K164" s="10" t="s">
        <v>351</v>
      </c>
      <c r="L164" s="10" t="s">
        <v>352</v>
      </c>
      <c r="M164" s="10" t="s">
        <v>352</v>
      </c>
      <c r="N164" s="10" t="s">
        <v>352</v>
      </c>
      <c r="O164" s="10"/>
      <c r="P164" s="10" t="s">
        <v>351</v>
      </c>
      <c r="Q164" s="10" t="s">
        <v>352</v>
      </c>
      <c r="R164" s="10" t="s">
        <v>351</v>
      </c>
      <c r="S164" s="10" t="s">
        <v>352</v>
      </c>
      <c r="T164" s="10"/>
    </row>
    <row r="165" spans="2:20">
      <c r="B165" s="10"/>
      <c r="C165" s="10" t="s">
        <v>364</v>
      </c>
      <c r="D165" s="10">
        <v>1995</v>
      </c>
      <c r="E165" s="10">
        <v>1.05</v>
      </c>
      <c r="F165" s="100">
        <v>1.0416666666666667</v>
      </c>
      <c r="G165" s="100">
        <v>0.03</v>
      </c>
      <c r="H165" s="100">
        <v>0.15</v>
      </c>
      <c r="I165" s="100">
        <f>(G165+H165)/2</f>
        <v>0.09</v>
      </c>
      <c r="J165" s="100">
        <v>0.7</v>
      </c>
      <c r="K165" s="100">
        <v>0.64</v>
      </c>
      <c r="L165" s="100">
        <v>0.95499999999999996</v>
      </c>
      <c r="M165" s="100">
        <v>0.86</v>
      </c>
      <c r="N165" s="100">
        <f>(L165+M165)/2</f>
        <v>0.90749999999999997</v>
      </c>
      <c r="O165" s="10"/>
      <c r="P165" s="10">
        <v>0.25</v>
      </c>
      <c r="Q165" s="10">
        <v>0.25</v>
      </c>
      <c r="R165" s="10">
        <v>0.75</v>
      </c>
      <c r="S165" s="10">
        <v>0.75</v>
      </c>
      <c r="T165" s="10"/>
    </row>
    <row r="166" spans="2:20">
      <c r="B166" s="10"/>
      <c r="C166" s="10" t="s">
        <v>245</v>
      </c>
      <c r="D166" s="10">
        <v>1996</v>
      </c>
      <c r="E166" s="10">
        <v>1.05</v>
      </c>
      <c r="F166" s="100">
        <v>1.0416666666666667</v>
      </c>
      <c r="G166" s="100">
        <v>-4.9875000000000003E-2</v>
      </c>
      <c r="H166" s="100">
        <v>7.4999999999999997E-2</v>
      </c>
      <c r="I166" s="100">
        <f t="shared" ref="I166:I183" si="35">(G166+H166)/2</f>
        <v>1.2562499999999997E-2</v>
      </c>
      <c r="J166" s="100">
        <v>0.76100000000000001</v>
      </c>
      <c r="K166" s="100">
        <v>0.69550000000000001</v>
      </c>
      <c r="L166" s="100">
        <v>1.0365</v>
      </c>
      <c r="M166" s="100">
        <v>0.9345</v>
      </c>
      <c r="N166" s="100">
        <f t="shared" ref="N166:N183" si="36">(L166+M166)/2</f>
        <v>0.98550000000000004</v>
      </c>
      <c r="O166" s="10"/>
      <c r="P166" s="10">
        <v>0.25</v>
      </c>
      <c r="Q166" s="10">
        <v>0.25</v>
      </c>
      <c r="R166" s="10">
        <v>0.75</v>
      </c>
      <c r="S166" s="10">
        <v>0.75</v>
      </c>
      <c r="T166" s="10"/>
    </row>
    <row r="167" spans="2:20">
      <c r="B167" s="10"/>
      <c r="C167" s="10" t="s">
        <v>244</v>
      </c>
      <c r="D167" s="10">
        <v>1997</v>
      </c>
      <c r="E167" s="10">
        <v>1.05</v>
      </c>
      <c r="F167" s="100">
        <v>1.0416666666666667</v>
      </c>
      <c r="G167" s="100">
        <v>-0.12975</v>
      </c>
      <c r="H167" s="100">
        <v>0</v>
      </c>
      <c r="I167" s="100">
        <f t="shared" si="35"/>
        <v>-6.4875000000000002E-2</v>
      </c>
      <c r="J167" s="100">
        <v>0.82199999999999995</v>
      </c>
      <c r="K167" s="100">
        <v>0.751</v>
      </c>
      <c r="L167" s="100">
        <v>1.1179999999999999</v>
      </c>
      <c r="M167" s="100">
        <v>1.0089999999999999</v>
      </c>
      <c r="N167" s="100">
        <f t="shared" si="36"/>
        <v>1.0634999999999999</v>
      </c>
      <c r="O167" s="10"/>
      <c r="P167" s="10"/>
      <c r="Q167" s="10"/>
      <c r="R167" s="10"/>
      <c r="S167" s="10"/>
      <c r="T167" s="10"/>
    </row>
    <row r="168" spans="2:20">
      <c r="B168" s="10"/>
      <c r="C168" s="10" t="s">
        <v>243</v>
      </c>
      <c r="D168" s="10">
        <v>1998</v>
      </c>
      <c r="E168" s="10">
        <v>1.05</v>
      </c>
      <c r="F168" s="100">
        <v>1.0416666666666667</v>
      </c>
      <c r="G168" s="100">
        <v>-0.20962500000000001</v>
      </c>
      <c r="H168" s="100">
        <v>-7.4999999999999983E-2</v>
      </c>
      <c r="I168" s="100">
        <f t="shared" si="35"/>
        <v>-0.14231250000000001</v>
      </c>
      <c r="J168" s="100">
        <v>0.88300000000000001</v>
      </c>
      <c r="K168" s="100">
        <v>0.80649999999999999</v>
      </c>
      <c r="L168" s="100">
        <v>1.1995</v>
      </c>
      <c r="M168" s="100">
        <v>1.0834999999999999</v>
      </c>
      <c r="N168" s="100">
        <f t="shared" si="36"/>
        <v>1.1415</v>
      </c>
      <c r="O168" s="10"/>
      <c r="P168" s="10"/>
      <c r="Q168" s="10"/>
      <c r="R168" s="10"/>
      <c r="S168" s="10"/>
      <c r="T168" s="10"/>
    </row>
    <row r="169" spans="2:20">
      <c r="B169" s="10"/>
      <c r="C169" s="10" t="s">
        <v>242</v>
      </c>
      <c r="D169" s="10">
        <v>1999</v>
      </c>
      <c r="E169" s="10">
        <v>1.05</v>
      </c>
      <c r="F169" s="100">
        <v>1.0416666666666667</v>
      </c>
      <c r="G169" s="100">
        <v>-0.28949999999999998</v>
      </c>
      <c r="H169" s="100">
        <v>-0.15</v>
      </c>
      <c r="I169" s="100">
        <f t="shared" si="35"/>
        <v>-0.21975</v>
      </c>
      <c r="J169" s="100">
        <v>0.94399999999999995</v>
      </c>
      <c r="K169" s="100">
        <v>0.86199999999999988</v>
      </c>
      <c r="L169" s="100">
        <v>1.2809999999999999</v>
      </c>
      <c r="M169" s="100">
        <v>1.1579999999999999</v>
      </c>
      <c r="N169" s="100">
        <f t="shared" si="36"/>
        <v>1.2195</v>
      </c>
      <c r="O169" s="10"/>
      <c r="P169" s="10"/>
      <c r="Q169" s="10"/>
      <c r="R169" s="10"/>
      <c r="S169" s="10"/>
      <c r="T169" s="10"/>
    </row>
    <row r="170" spans="2:20">
      <c r="B170" s="10"/>
      <c r="C170" s="10" t="s">
        <v>241</v>
      </c>
      <c r="D170" s="10">
        <v>2000</v>
      </c>
      <c r="E170" s="10">
        <v>1.05</v>
      </c>
      <c r="F170" s="100">
        <v>1.0416666666666667</v>
      </c>
      <c r="G170" s="100">
        <v>-0.36937500000000001</v>
      </c>
      <c r="H170" s="100">
        <v>-0.22500000000000001</v>
      </c>
      <c r="I170" s="100">
        <f t="shared" si="35"/>
        <v>-0.29718749999999999</v>
      </c>
      <c r="J170" s="100">
        <v>1.0049999999999999</v>
      </c>
      <c r="K170" s="100">
        <v>0.91749999999999998</v>
      </c>
      <c r="L170" s="100">
        <v>1.3625</v>
      </c>
      <c r="M170" s="100">
        <v>1.2324999999999999</v>
      </c>
      <c r="N170" s="100">
        <f t="shared" si="36"/>
        <v>1.2974999999999999</v>
      </c>
      <c r="O170" s="10"/>
      <c r="P170" s="10"/>
      <c r="Q170" s="10"/>
      <c r="R170" s="10"/>
      <c r="S170" s="10"/>
      <c r="T170" s="10"/>
    </row>
    <row r="171" spans="2:20">
      <c r="B171" s="10"/>
      <c r="C171" s="10" t="s">
        <v>240</v>
      </c>
      <c r="D171" s="10">
        <v>2001</v>
      </c>
      <c r="E171" s="10">
        <v>1.05</v>
      </c>
      <c r="F171" s="100">
        <v>1.0416666666666667</v>
      </c>
      <c r="G171" s="100">
        <v>-0.44925000000000004</v>
      </c>
      <c r="H171" s="100">
        <v>-0.29999999999999993</v>
      </c>
      <c r="I171" s="100">
        <f t="shared" si="35"/>
        <v>-0.37462499999999999</v>
      </c>
      <c r="J171" s="100">
        <v>1.0660000000000001</v>
      </c>
      <c r="K171" s="100">
        <v>0.97299999999999986</v>
      </c>
      <c r="L171" s="100">
        <v>1.444</v>
      </c>
      <c r="M171" s="100">
        <v>1.3069999999999999</v>
      </c>
      <c r="N171" s="100">
        <f t="shared" si="36"/>
        <v>1.3754999999999999</v>
      </c>
      <c r="O171" s="10"/>
      <c r="P171" s="10"/>
      <c r="Q171" s="10"/>
      <c r="R171" s="10"/>
      <c r="S171" s="10"/>
      <c r="T171" s="10"/>
    </row>
    <row r="172" spans="2:20">
      <c r="B172" s="10"/>
      <c r="C172" s="10" t="s">
        <v>239</v>
      </c>
      <c r="D172" s="10">
        <v>2002</v>
      </c>
      <c r="E172" s="10">
        <v>1.05</v>
      </c>
      <c r="F172" s="100">
        <v>1.0416666666666667</v>
      </c>
      <c r="G172" s="100">
        <v>-0.52912499999999996</v>
      </c>
      <c r="H172" s="100">
        <v>-0.375</v>
      </c>
      <c r="I172" s="100">
        <f t="shared" si="35"/>
        <v>-0.45206249999999998</v>
      </c>
      <c r="J172" s="100">
        <v>1.127</v>
      </c>
      <c r="K172" s="100">
        <v>1.0284999999999997</v>
      </c>
      <c r="L172" s="100">
        <v>1.5255000000000001</v>
      </c>
      <c r="M172" s="100">
        <v>1.3815</v>
      </c>
      <c r="N172" s="100">
        <f t="shared" si="36"/>
        <v>1.4535</v>
      </c>
      <c r="O172" s="10"/>
      <c r="P172" s="10"/>
      <c r="Q172" s="10"/>
      <c r="R172" s="10"/>
      <c r="S172" s="10"/>
      <c r="T172" s="10"/>
    </row>
    <row r="173" spans="2:20">
      <c r="B173" s="10"/>
      <c r="C173" s="10" t="s">
        <v>238</v>
      </c>
      <c r="D173" s="10">
        <v>2003</v>
      </c>
      <c r="E173" s="10">
        <v>1.05</v>
      </c>
      <c r="F173" s="100">
        <v>1.0416666666666667</v>
      </c>
      <c r="G173" s="100">
        <v>-0.60899999999999999</v>
      </c>
      <c r="H173" s="100">
        <v>-0.44999999999999996</v>
      </c>
      <c r="I173" s="100">
        <f t="shared" si="35"/>
        <v>-0.52949999999999997</v>
      </c>
      <c r="J173" s="100">
        <v>1.1880000000000002</v>
      </c>
      <c r="K173" s="100">
        <v>1.0839999999999999</v>
      </c>
      <c r="L173" s="100">
        <v>1.607</v>
      </c>
      <c r="M173" s="100">
        <v>1.456</v>
      </c>
      <c r="N173" s="100">
        <f t="shared" si="36"/>
        <v>1.5314999999999999</v>
      </c>
      <c r="O173" s="10"/>
      <c r="P173" s="10"/>
      <c r="Q173" s="10"/>
      <c r="R173" s="10"/>
      <c r="S173" s="10"/>
      <c r="T173" s="10"/>
    </row>
    <row r="174" spans="2:20">
      <c r="B174" s="10"/>
      <c r="C174" s="10" t="s">
        <v>237</v>
      </c>
      <c r="D174" s="10">
        <v>2004</v>
      </c>
      <c r="E174" s="10">
        <v>1.05</v>
      </c>
      <c r="F174" s="100">
        <v>1.0416666666666667</v>
      </c>
      <c r="G174" s="100">
        <v>-0.68887500000000002</v>
      </c>
      <c r="H174" s="100">
        <v>-0.52499999999999991</v>
      </c>
      <c r="I174" s="100">
        <f t="shared" si="35"/>
        <v>-0.60693749999999991</v>
      </c>
      <c r="J174" s="100">
        <v>1.2490000000000001</v>
      </c>
      <c r="K174" s="100">
        <v>1.1395</v>
      </c>
      <c r="L174" s="100">
        <v>1.6884999999999999</v>
      </c>
      <c r="M174" s="100">
        <v>1.5305</v>
      </c>
      <c r="N174" s="100">
        <f t="shared" si="36"/>
        <v>1.6094999999999999</v>
      </c>
      <c r="O174" s="10"/>
      <c r="P174" s="10"/>
      <c r="Q174" s="10"/>
      <c r="R174" s="10"/>
      <c r="S174" s="10"/>
      <c r="T174" s="10"/>
    </row>
    <row r="175" spans="2:20">
      <c r="B175" s="10"/>
      <c r="C175" s="10" t="s">
        <v>236</v>
      </c>
      <c r="D175" s="10">
        <v>2005</v>
      </c>
      <c r="E175" s="10">
        <v>1.05</v>
      </c>
      <c r="F175" s="100">
        <v>1.0416666666666667</v>
      </c>
      <c r="G175" s="100">
        <v>-0.77</v>
      </c>
      <c r="H175" s="100">
        <v>-0.60499999999999998</v>
      </c>
      <c r="I175" s="100">
        <f t="shared" si="35"/>
        <v>-0.6875</v>
      </c>
      <c r="J175" s="100">
        <v>1.31</v>
      </c>
      <c r="K175" s="100">
        <v>1.1950000000000001</v>
      </c>
      <c r="L175" s="100">
        <v>1.77</v>
      </c>
      <c r="M175" s="100">
        <v>1.605</v>
      </c>
      <c r="N175" s="100">
        <f t="shared" si="36"/>
        <v>1.6875</v>
      </c>
      <c r="O175" s="10"/>
      <c r="P175" s="10"/>
      <c r="Q175" s="10"/>
      <c r="R175" s="10"/>
      <c r="S175" s="10"/>
      <c r="T175" s="10"/>
    </row>
    <row r="176" spans="2:20">
      <c r="B176" s="10"/>
      <c r="C176" s="10" t="s">
        <v>235</v>
      </c>
      <c r="D176" s="10">
        <v>2006</v>
      </c>
      <c r="E176" s="10">
        <v>1.05</v>
      </c>
      <c r="F176" s="100">
        <v>1.0416666666666667</v>
      </c>
      <c r="G176" s="100">
        <v>-0.84087500000000004</v>
      </c>
      <c r="H176" s="100">
        <v>-0.63575000000000004</v>
      </c>
      <c r="I176" s="100">
        <f t="shared" si="35"/>
        <v>-0.73831250000000004</v>
      </c>
      <c r="J176" s="100">
        <v>1.363</v>
      </c>
      <c r="K176" s="100">
        <v>1.218</v>
      </c>
      <c r="L176" s="100">
        <v>1.841</v>
      </c>
      <c r="M176" s="100">
        <v>1.6359999999999999</v>
      </c>
      <c r="N176" s="100">
        <f t="shared" si="36"/>
        <v>1.7384999999999999</v>
      </c>
      <c r="O176" s="10"/>
      <c r="P176" s="10"/>
      <c r="Q176" s="10"/>
      <c r="R176" s="10"/>
      <c r="S176" s="10"/>
      <c r="T176" s="10"/>
    </row>
    <row r="177" spans="2:20">
      <c r="B177" s="10"/>
      <c r="C177" s="10" t="s">
        <v>234</v>
      </c>
      <c r="D177" s="10">
        <v>2007</v>
      </c>
      <c r="E177" s="10">
        <v>1.05</v>
      </c>
      <c r="F177" s="100">
        <v>1.0416666666666667</v>
      </c>
      <c r="G177" s="100">
        <v>-0.91175000000000006</v>
      </c>
      <c r="H177" s="100">
        <v>-0.66649999999999998</v>
      </c>
      <c r="I177" s="100">
        <f t="shared" si="35"/>
        <v>-0.78912500000000008</v>
      </c>
      <c r="J177" s="100">
        <v>1.4159999999999999</v>
      </c>
      <c r="K177" s="100">
        <v>1.2410000000000001</v>
      </c>
      <c r="L177" s="100">
        <v>1.9119999999999999</v>
      </c>
      <c r="M177" s="100">
        <v>1.667</v>
      </c>
      <c r="N177" s="100">
        <f t="shared" si="36"/>
        <v>1.7894999999999999</v>
      </c>
      <c r="O177" s="10"/>
      <c r="P177" s="10"/>
      <c r="Q177" s="10"/>
      <c r="R177" s="10"/>
      <c r="S177" s="10"/>
      <c r="T177" s="10"/>
    </row>
    <row r="178" spans="2:20">
      <c r="B178" s="10"/>
      <c r="C178" s="10" t="s">
        <v>233</v>
      </c>
      <c r="D178" s="5">
        <v>2008</v>
      </c>
      <c r="E178" s="5">
        <v>1.05</v>
      </c>
      <c r="F178" s="101">
        <v>1.0416666666666667</v>
      </c>
      <c r="G178" s="101">
        <v>-0.98262499999999997</v>
      </c>
      <c r="H178" s="101">
        <v>-0.69724999999999993</v>
      </c>
      <c r="I178" s="100">
        <f t="shared" si="35"/>
        <v>-0.8399375</v>
      </c>
      <c r="J178" s="101">
        <v>1.4689999999999999</v>
      </c>
      <c r="K178" s="101">
        <v>1.264</v>
      </c>
      <c r="L178" s="101">
        <v>1.9830000000000001</v>
      </c>
      <c r="M178" s="101">
        <v>1.698</v>
      </c>
      <c r="N178" s="100">
        <f t="shared" si="36"/>
        <v>1.8405</v>
      </c>
      <c r="O178" s="10"/>
      <c r="P178" s="10"/>
      <c r="Q178" s="10"/>
      <c r="R178" s="10"/>
      <c r="S178" s="10"/>
      <c r="T178" s="10"/>
    </row>
    <row r="179" spans="2:20">
      <c r="B179" s="10"/>
      <c r="C179" s="10" t="s">
        <v>232</v>
      </c>
      <c r="D179" s="5">
        <v>2009</v>
      </c>
      <c r="E179" s="5">
        <v>1.05</v>
      </c>
      <c r="F179" s="101">
        <v>1.0416666666666667</v>
      </c>
      <c r="G179" s="101">
        <v>-1.0535000000000001</v>
      </c>
      <c r="H179" s="101">
        <v>-0.72799999999999998</v>
      </c>
      <c r="I179" s="100">
        <f t="shared" si="35"/>
        <v>-0.89075000000000004</v>
      </c>
      <c r="J179" s="101">
        <v>1.522</v>
      </c>
      <c r="K179" s="101">
        <v>1.2870000000000001</v>
      </c>
      <c r="L179" s="101">
        <v>2.0539999999999998</v>
      </c>
      <c r="M179" s="101">
        <v>1.7290000000000001</v>
      </c>
      <c r="N179" s="100">
        <f t="shared" si="36"/>
        <v>1.8915</v>
      </c>
      <c r="O179" s="10"/>
      <c r="P179" s="10"/>
      <c r="Q179" s="10"/>
      <c r="R179" s="10"/>
      <c r="S179" s="10"/>
      <c r="T179" s="10"/>
    </row>
    <row r="180" spans="2:20">
      <c r="B180" s="10"/>
      <c r="C180" s="10" t="s">
        <v>231</v>
      </c>
      <c r="D180" s="5">
        <v>2010</v>
      </c>
      <c r="E180" s="5">
        <v>1.05</v>
      </c>
      <c r="F180" s="101">
        <v>1.0416666666666667</v>
      </c>
      <c r="G180" s="101">
        <v>-1.1243750000000001</v>
      </c>
      <c r="H180" s="101">
        <v>-0.75875000000000004</v>
      </c>
      <c r="I180" s="100">
        <f t="shared" si="35"/>
        <v>-0.94156250000000008</v>
      </c>
      <c r="J180" s="101">
        <v>1.575</v>
      </c>
      <c r="K180" s="101">
        <v>1.31</v>
      </c>
      <c r="L180" s="101">
        <v>2.125</v>
      </c>
      <c r="M180" s="101">
        <v>1.76</v>
      </c>
      <c r="N180" s="100">
        <f t="shared" si="36"/>
        <v>1.9424999999999999</v>
      </c>
      <c r="O180" s="10"/>
      <c r="P180" s="10"/>
      <c r="Q180" s="10"/>
      <c r="R180" s="10"/>
      <c r="S180" s="10"/>
      <c r="T180" s="10"/>
    </row>
    <row r="181" spans="2:20">
      <c r="B181" s="10"/>
      <c r="C181" s="10" t="s">
        <v>230</v>
      </c>
      <c r="D181" s="5">
        <v>2011</v>
      </c>
      <c r="E181" s="5">
        <v>1.05</v>
      </c>
      <c r="F181" s="101">
        <v>1.0416666666666667</v>
      </c>
      <c r="G181" s="101">
        <v>-1.1952499999999999</v>
      </c>
      <c r="H181" s="101">
        <v>-0.78949999999999998</v>
      </c>
      <c r="I181" s="100">
        <f t="shared" si="35"/>
        <v>-0.99237500000000001</v>
      </c>
      <c r="J181" s="101">
        <v>1.6279999999999999</v>
      </c>
      <c r="K181" s="101">
        <v>1.3330000000000002</v>
      </c>
      <c r="L181" s="101">
        <v>2.1959999999999997</v>
      </c>
      <c r="M181" s="101">
        <v>1.7909999999999999</v>
      </c>
      <c r="N181" s="100">
        <f t="shared" si="36"/>
        <v>1.9934999999999998</v>
      </c>
      <c r="O181" s="10"/>
      <c r="P181" s="10"/>
      <c r="Q181" s="10"/>
      <c r="R181" s="10"/>
      <c r="S181" s="10"/>
      <c r="T181" s="10"/>
    </row>
    <row r="182" spans="2:20">
      <c r="B182" s="10"/>
      <c r="C182" s="10" t="s">
        <v>228</v>
      </c>
      <c r="D182" s="5">
        <v>2012</v>
      </c>
      <c r="E182" s="5">
        <v>1.05</v>
      </c>
      <c r="F182" s="101">
        <v>1.0416666666666667</v>
      </c>
      <c r="G182" s="101">
        <v>-1.2661249999999999</v>
      </c>
      <c r="H182" s="101">
        <v>-0.82024999999999992</v>
      </c>
      <c r="I182" s="100">
        <f t="shared" si="35"/>
        <v>-1.0431874999999999</v>
      </c>
      <c r="J182" s="101">
        <v>1.6809999999999998</v>
      </c>
      <c r="K182" s="101">
        <v>1.3560000000000001</v>
      </c>
      <c r="L182" s="101">
        <v>2.2669999999999999</v>
      </c>
      <c r="M182" s="101">
        <v>1.8220000000000001</v>
      </c>
      <c r="N182" s="100">
        <f t="shared" si="36"/>
        <v>2.0445000000000002</v>
      </c>
      <c r="O182" s="10"/>
      <c r="P182" s="10"/>
      <c r="Q182" s="10"/>
      <c r="R182" s="10"/>
      <c r="S182" s="10"/>
      <c r="T182" s="10"/>
    </row>
    <row r="183" spans="2:20">
      <c r="B183" s="10"/>
      <c r="C183" s="10" t="s">
        <v>226</v>
      </c>
      <c r="D183" s="5">
        <v>2013</v>
      </c>
      <c r="E183" s="5">
        <v>1.05</v>
      </c>
      <c r="F183" s="101">
        <v>1.0416666666666667</v>
      </c>
      <c r="G183" s="101">
        <v>-1.337</v>
      </c>
      <c r="H183" s="101">
        <v>-0.85099999999999998</v>
      </c>
      <c r="I183" s="100">
        <f t="shared" si="35"/>
        <v>-1.0939999999999999</v>
      </c>
      <c r="J183" s="101">
        <v>1.734</v>
      </c>
      <c r="K183" s="101">
        <v>1.379</v>
      </c>
      <c r="L183" s="101">
        <v>2.3380000000000001</v>
      </c>
      <c r="M183" s="101">
        <v>1.853</v>
      </c>
      <c r="N183" s="100">
        <f t="shared" si="36"/>
        <v>2.0954999999999999</v>
      </c>
      <c r="O183" s="10"/>
      <c r="P183" s="10"/>
      <c r="Q183" s="10"/>
      <c r="R183" s="10"/>
      <c r="S183" s="10"/>
      <c r="T183" s="10"/>
    </row>
  </sheetData>
  <mergeCells count="20">
    <mergeCell ref="B93:B95"/>
    <mergeCell ref="C94:F94"/>
    <mergeCell ref="G94:J94"/>
    <mergeCell ref="C63:H63"/>
    <mergeCell ref="I63:J63"/>
    <mergeCell ref="K63:P63"/>
    <mergeCell ref="Q63:R63"/>
    <mergeCell ref="C64:D64"/>
    <mergeCell ref="E64:F64"/>
    <mergeCell ref="G64:H64"/>
    <mergeCell ref="K64:L64"/>
    <mergeCell ref="M64:N64"/>
    <mergeCell ref="O64:P64"/>
    <mergeCell ref="F5:F7"/>
    <mergeCell ref="G5:J5"/>
    <mergeCell ref="K5:N5"/>
    <mergeCell ref="G6:H6"/>
    <mergeCell ref="I6:J6"/>
    <mergeCell ref="K6:L6"/>
    <mergeCell ref="M6:N6"/>
  </mergeCells>
  <phoneticPr fontId="22"/>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A318-1C4A-49D9-ACB2-067925D8A4E7}">
  <sheetPr>
    <pageSetUpPr fitToPage="1"/>
  </sheetPr>
  <dimension ref="A1:AJ74"/>
  <sheetViews>
    <sheetView tabSelected="1" view="pageBreakPreview" zoomScaleNormal="100" zoomScaleSheetLayoutView="100" zoomScalePageLayoutView="91" workbookViewId="0">
      <selection activeCell="V24" sqref="V24:Z24"/>
    </sheetView>
  </sheetViews>
  <sheetFormatPr defaultColWidth="5.90625" defaultRowHeight="17.149999999999999" customHeight="1"/>
  <cols>
    <col min="1" max="43" width="3" style="5" customWidth="1"/>
    <col min="44" max="16384" width="5.90625" style="5"/>
  </cols>
  <sheetData>
    <row r="1" spans="1:36" ht="17.149999999999999" customHeight="1">
      <c r="A1" s="330"/>
      <c r="B1" s="331"/>
      <c r="C1" s="331"/>
      <c r="D1" s="331"/>
      <c r="E1" s="331"/>
      <c r="F1" s="331"/>
      <c r="G1" s="331"/>
      <c r="H1" s="331"/>
      <c r="I1" s="331"/>
      <c r="J1" s="331"/>
      <c r="K1" s="331"/>
      <c r="L1" s="330"/>
      <c r="AB1"/>
      <c r="AC1"/>
      <c r="AD1"/>
      <c r="AE1"/>
      <c r="AF1"/>
      <c r="AG1"/>
      <c r="AH1"/>
      <c r="AI1"/>
    </row>
    <row r="2" spans="1:36" ht="17.149999999999999" customHeight="1">
      <c r="A2" s="332" t="s">
        <v>605</v>
      </c>
      <c r="B2" s="331"/>
      <c r="C2" s="331"/>
      <c r="D2" s="331"/>
      <c r="E2" s="331"/>
      <c r="F2" s="331"/>
      <c r="G2" s="331"/>
      <c r="H2" s="331"/>
      <c r="I2" s="331"/>
      <c r="J2" s="331"/>
      <c r="K2" s="331"/>
      <c r="L2" s="330"/>
      <c r="AB2"/>
      <c r="AC2"/>
      <c r="AD2"/>
      <c r="AE2"/>
      <c r="AF2"/>
      <c r="AG2"/>
      <c r="AH2"/>
      <c r="AI2"/>
    </row>
    <row r="3" spans="1:36" ht="17.149999999999999" customHeight="1">
      <c r="A3" s="10"/>
      <c r="B3" s="10"/>
      <c r="C3" s="10"/>
      <c r="D3" s="10"/>
      <c r="E3" s="10"/>
      <c r="F3" s="10"/>
      <c r="G3" s="10"/>
      <c r="H3" s="10"/>
      <c r="I3" s="10"/>
      <c r="J3" s="10"/>
      <c r="K3" s="10"/>
      <c r="L3" s="10"/>
      <c r="M3" s="10"/>
      <c r="N3" s="10"/>
      <c r="O3" s="10"/>
      <c r="P3" s="1"/>
      <c r="Q3" s="1"/>
      <c r="R3" s="1"/>
      <c r="S3" s="1"/>
      <c r="T3" s="1"/>
      <c r="U3" s="1"/>
      <c r="V3" s="1"/>
      <c r="W3" s="1"/>
      <c r="X3" s="1"/>
      <c r="Y3" s="1"/>
      <c r="Z3" s="1"/>
      <c r="AA3" s="1"/>
      <c r="AB3" s="1"/>
      <c r="AC3" s="1"/>
      <c r="AD3" s="1"/>
      <c r="AE3" s="1"/>
      <c r="AF3" s="1"/>
      <c r="AG3" s="1"/>
      <c r="AH3" s="1"/>
      <c r="AI3" s="1"/>
    </row>
    <row r="4" spans="1:36" ht="17.149999999999999" customHeight="1">
      <c r="A4" s="10"/>
      <c r="B4" s="149" t="s">
        <v>403</v>
      </c>
      <c r="C4" s="10"/>
      <c r="D4" s="10"/>
      <c r="E4" s="10"/>
      <c r="F4" s="10"/>
      <c r="G4" s="10"/>
      <c r="H4" s="10"/>
      <c r="I4" s="10"/>
      <c r="J4" s="10"/>
      <c r="K4" s="10"/>
      <c r="L4" s="10"/>
      <c r="M4" s="10"/>
      <c r="N4" s="10"/>
      <c r="O4" s="10"/>
      <c r="P4" s="1"/>
      <c r="Q4" s="1"/>
      <c r="R4" s="1"/>
      <c r="S4" s="1"/>
      <c r="T4" s="1"/>
      <c r="U4" s="1"/>
      <c r="V4" s="1"/>
      <c r="W4" s="1"/>
      <c r="X4" s="1"/>
      <c r="Y4" s="1"/>
      <c r="Z4" s="1"/>
      <c r="AA4" s="1"/>
      <c r="AB4" s="1"/>
      <c r="AC4" s="1"/>
      <c r="AD4" s="1"/>
      <c r="AE4" s="1"/>
      <c r="AF4" s="1"/>
      <c r="AG4" s="1"/>
      <c r="AH4" s="1"/>
      <c r="AI4" s="1"/>
    </row>
    <row r="5" spans="1:36" ht="17.149999999999999" customHeight="1">
      <c r="A5" s="1"/>
      <c r="B5" s="783" t="s">
        <v>401</v>
      </c>
      <c r="C5" s="783"/>
      <c r="D5" s="783"/>
      <c r="E5" s="783"/>
      <c r="F5" s="783"/>
      <c r="G5" s="783" t="s">
        <v>633</v>
      </c>
      <c r="H5" s="783"/>
      <c r="I5" s="783"/>
      <c r="J5" s="783"/>
      <c r="K5" s="783"/>
      <c r="L5" s="788" t="s">
        <v>634</v>
      </c>
      <c r="M5" s="789"/>
      <c r="N5" s="789"/>
      <c r="O5" s="789"/>
      <c r="P5" s="790"/>
      <c r="Q5" s="773" t="s">
        <v>635</v>
      </c>
      <c r="R5" s="774"/>
      <c r="S5" s="774"/>
      <c r="T5" s="774"/>
      <c r="U5" s="775"/>
      <c r="X5"/>
      <c r="Y5"/>
      <c r="AJ5"/>
    </row>
    <row r="6" spans="1:36" ht="17.149999999999999" customHeight="1">
      <c r="A6" s="1"/>
      <c r="B6" s="805" t="s">
        <v>631</v>
      </c>
      <c r="C6" s="805"/>
      <c r="D6" s="805"/>
      <c r="E6" s="805"/>
      <c r="F6" s="805"/>
      <c r="G6" s="805">
        <v>1</v>
      </c>
      <c r="H6" s="805"/>
      <c r="I6" s="805"/>
      <c r="J6" s="805"/>
      <c r="K6" s="805"/>
      <c r="L6" s="806">
        <v>5200</v>
      </c>
      <c r="M6" s="806"/>
      <c r="N6" s="806"/>
      <c r="O6" s="806"/>
      <c r="P6" s="806"/>
      <c r="Q6" s="805">
        <v>4.5</v>
      </c>
      <c r="R6" s="805"/>
      <c r="S6" s="805"/>
      <c r="T6" s="805"/>
      <c r="U6" s="805"/>
      <c r="X6"/>
      <c r="Y6"/>
    </row>
    <row r="7" spans="1:36" ht="17.149999999999999" customHeight="1">
      <c r="A7" s="1"/>
      <c r="B7" s="782"/>
      <c r="C7" s="782"/>
      <c r="D7" s="782"/>
      <c r="E7" s="782"/>
      <c r="F7" s="782"/>
      <c r="G7" s="782"/>
      <c r="H7" s="782"/>
      <c r="I7" s="782"/>
      <c r="J7" s="782"/>
      <c r="K7" s="782"/>
      <c r="L7" s="782"/>
      <c r="M7" s="782"/>
      <c r="N7" s="782"/>
      <c r="O7" s="782"/>
      <c r="P7" s="782"/>
      <c r="Q7" s="782"/>
      <c r="R7" s="782"/>
      <c r="S7" s="782"/>
      <c r="T7" s="782"/>
      <c r="U7" s="782"/>
      <c r="X7"/>
      <c r="Y7"/>
    </row>
    <row r="8" spans="1:36" ht="17.149999999999999" customHeight="1">
      <c r="A8" s="1"/>
      <c r="B8" s="782"/>
      <c r="C8" s="782"/>
      <c r="D8" s="782"/>
      <c r="E8" s="782"/>
      <c r="F8" s="782"/>
      <c r="G8" s="782"/>
      <c r="H8" s="782"/>
      <c r="I8" s="782"/>
      <c r="J8" s="782"/>
      <c r="K8" s="782"/>
      <c r="L8" s="782"/>
      <c r="M8" s="782"/>
      <c r="N8" s="782"/>
      <c r="O8" s="782"/>
      <c r="P8" s="782"/>
      <c r="Q8" s="782"/>
      <c r="R8" s="782"/>
      <c r="S8" s="782"/>
      <c r="T8" s="782"/>
      <c r="U8" s="782"/>
      <c r="X8"/>
      <c r="Y8"/>
    </row>
    <row r="9" spans="1:36" ht="17.149999999999999" customHeight="1">
      <c r="A9" s="1"/>
      <c r="B9" s="782"/>
      <c r="C9" s="782"/>
      <c r="D9" s="782"/>
      <c r="E9" s="782"/>
      <c r="F9" s="782"/>
      <c r="G9" s="782"/>
      <c r="H9" s="782"/>
      <c r="I9" s="782"/>
      <c r="J9" s="782"/>
      <c r="K9" s="782"/>
      <c r="L9" s="782"/>
      <c r="M9" s="782"/>
      <c r="N9" s="782"/>
      <c r="O9" s="782"/>
      <c r="P9" s="782"/>
      <c r="Q9" s="782"/>
      <c r="R9" s="782"/>
      <c r="S9" s="782"/>
      <c r="T9" s="782"/>
      <c r="U9" s="782"/>
      <c r="X9"/>
      <c r="Y9"/>
    </row>
    <row r="10" spans="1:36" ht="17.149999999999999" customHeight="1">
      <c r="A10" s="1"/>
      <c r="B10" s="782"/>
      <c r="C10" s="782"/>
      <c r="D10" s="782"/>
      <c r="E10" s="782"/>
      <c r="F10" s="782"/>
      <c r="G10" s="782"/>
      <c r="H10" s="782"/>
      <c r="I10" s="782"/>
      <c r="J10" s="782"/>
      <c r="K10" s="782"/>
      <c r="L10" s="782"/>
      <c r="M10" s="782"/>
      <c r="N10" s="782"/>
      <c r="O10" s="782"/>
      <c r="P10" s="782"/>
      <c r="Q10" s="782"/>
      <c r="R10" s="782"/>
      <c r="S10" s="782"/>
      <c r="T10" s="782"/>
      <c r="U10" s="782"/>
      <c r="X10"/>
      <c r="Y10"/>
    </row>
    <row r="11" spans="1:36" ht="17.149999999999999" customHeight="1">
      <c r="A11" s="1"/>
      <c r="B11" s="782"/>
      <c r="C11" s="782"/>
      <c r="D11" s="782"/>
      <c r="E11" s="782"/>
      <c r="F11" s="782"/>
      <c r="G11" s="782"/>
      <c r="H11" s="782"/>
      <c r="I11" s="782"/>
      <c r="J11" s="782"/>
      <c r="K11" s="782"/>
      <c r="L11" s="782"/>
      <c r="M11" s="782"/>
      <c r="N11" s="782"/>
      <c r="O11" s="782"/>
      <c r="P11" s="782"/>
      <c r="Q11" s="782"/>
      <c r="R11" s="782"/>
      <c r="S11" s="782"/>
      <c r="T11" s="782"/>
      <c r="U11" s="782"/>
      <c r="X11"/>
      <c r="Y11"/>
    </row>
    <row r="12" spans="1:36" ht="17.149999999999999" customHeight="1">
      <c r="A12" s="1"/>
      <c r="B12" s="772" t="s">
        <v>671</v>
      </c>
      <c r="C12" s="772"/>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row>
    <row r="13" spans="1:36" ht="17.149999999999999" customHeight="1">
      <c r="A13" s="10"/>
      <c r="B13" s="772" t="s">
        <v>672</v>
      </c>
      <c r="C13" s="772"/>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row>
    <row r="14" spans="1:36" ht="17.149999999999999" customHeight="1">
      <c r="A14" s="1"/>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0"/>
      <c r="AC14" s="10"/>
      <c r="AD14" s="10"/>
      <c r="AE14" s="10"/>
      <c r="AF14" s="1"/>
      <c r="AG14" s="1"/>
      <c r="AH14" s="1"/>
      <c r="AI14" s="1"/>
    </row>
    <row r="15" spans="1:36" ht="17.149999999999999" customHeight="1">
      <c r="A15" s="10"/>
      <c r="B15" s="155" t="s">
        <v>404</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0"/>
      <c r="AC15" s="10"/>
      <c r="AD15" s="10"/>
      <c r="AE15" s="10"/>
      <c r="AF15" s="1"/>
      <c r="AG15" s="1"/>
      <c r="AH15" s="1"/>
      <c r="AI15" s="1"/>
    </row>
    <row r="16" spans="1:36" ht="17.149999999999999" customHeight="1">
      <c r="A16" s="1"/>
      <c r="B16" s="777" t="s">
        <v>401</v>
      </c>
      <c r="C16" s="777"/>
      <c r="D16" s="777"/>
      <c r="E16" s="777"/>
      <c r="F16" s="777"/>
      <c r="G16" s="777" t="s">
        <v>402</v>
      </c>
      <c r="H16" s="777"/>
      <c r="I16" s="777"/>
      <c r="J16" s="777"/>
      <c r="K16" s="777"/>
      <c r="L16" s="785" t="s">
        <v>636</v>
      </c>
      <c r="M16" s="786"/>
      <c r="N16" s="786"/>
      <c r="O16" s="786"/>
      <c r="P16" s="787"/>
      <c r="Q16" s="777" t="s">
        <v>633</v>
      </c>
      <c r="R16" s="777"/>
      <c r="S16" s="777"/>
      <c r="T16" s="777"/>
      <c r="U16" s="777"/>
      <c r="V16" s="807" t="s">
        <v>642</v>
      </c>
      <c r="W16" s="808"/>
      <c r="X16" s="808"/>
      <c r="Y16" s="808"/>
      <c r="Z16" s="809"/>
      <c r="AA16" s="777" t="s">
        <v>619</v>
      </c>
      <c r="AB16" s="777"/>
      <c r="AC16" s="799" t="s">
        <v>620</v>
      </c>
      <c r="AD16" s="800"/>
      <c r="AE16" s="800"/>
      <c r="AF16" s="800"/>
      <c r="AG16" s="801"/>
    </row>
    <row r="17" spans="1:36" ht="17.149999999999999" customHeight="1">
      <c r="A17" s="1"/>
      <c r="B17" s="781" t="s">
        <v>638</v>
      </c>
      <c r="C17" s="781"/>
      <c r="D17" s="781"/>
      <c r="E17" s="781"/>
      <c r="F17" s="781"/>
      <c r="G17" s="781" t="s">
        <v>639</v>
      </c>
      <c r="H17" s="781"/>
      <c r="I17" s="781"/>
      <c r="J17" s="781"/>
      <c r="K17" s="781"/>
      <c r="L17" s="781">
        <v>97</v>
      </c>
      <c r="M17" s="781"/>
      <c r="N17" s="781"/>
      <c r="O17" s="781"/>
      <c r="P17" s="781"/>
      <c r="Q17" s="781">
        <v>1</v>
      </c>
      <c r="R17" s="781"/>
      <c r="S17" s="781"/>
      <c r="T17" s="781"/>
      <c r="U17" s="781"/>
      <c r="V17" s="781">
        <v>70.5</v>
      </c>
      <c r="W17" s="781"/>
      <c r="X17" s="781"/>
      <c r="Y17" s="781"/>
      <c r="Z17" s="781"/>
      <c r="AA17" s="781" t="s">
        <v>641</v>
      </c>
      <c r="AB17" s="781"/>
      <c r="AC17" s="781" t="s">
        <v>640</v>
      </c>
      <c r="AD17" s="781"/>
      <c r="AE17" s="781"/>
      <c r="AF17" s="781"/>
      <c r="AG17" s="781"/>
    </row>
    <row r="18" spans="1:36" ht="17.149999999999999" customHeight="1">
      <c r="A18" s="1"/>
      <c r="B18" s="776"/>
      <c r="C18" s="776"/>
      <c r="D18" s="776"/>
      <c r="E18" s="776"/>
      <c r="F18" s="776"/>
      <c r="G18" s="776"/>
      <c r="H18" s="776"/>
      <c r="I18" s="776"/>
      <c r="J18" s="776"/>
      <c r="K18" s="776"/>
      <c r="L18" s="776"/>
      <c r="M18" s="776"/>
      <c r="N18" s="776"/>
      <c r="O18" s="776"/>
      <c r="P18" s="776"/>
      <c r="Q18" s="776"/>
      <c r="R18" s="776"/>
      <c r="S18" s="776"/>
      <c r="T18" s="776"/>
      <c r="U18" s="776"/>
      <c r="V18" s="776"/>
      <c r="W18" s="776"/>
      <c r="X18" s="776"/>
      <c r="Y18" s="776"/>
      <c r="Z18" s="776"/>
      <c r="AA18" s="776"/>
      <c r="AB18" s="776"/>
      <c r="AC18" s="776"/>
      <c r="AD18" s="776"/>
      <c r="AE18" s="776"/>
      <c r="AF18" s="776"/>
      <c r="AG18" s="776"/>
    </row>
    <row r="19" spans="1:36" ht="17.149999999999999" customHeight="1">
      <c r="A19" s="1"/>
      <c r="B19" s="776"/>
      <c r="C19" s="776"/>
      <c r="D19" s="776"/>
      <c r="E19" s="776"/>
      <c r="F19" s="776"/>
      <c r="G19" s="776"/>
      <c r="H19" s="776"/>
      <c r="I19" s="776"/>
      <c r="J19" s="776"/>
      <c r="K19" s="776"/>
      <c r="L19" s="776"/>
      <c r="M19" s="776"/>
      <c r="N19" s="776"/>
      <c r="O19" s="776"/>
      <c r="P19" s="776"/>
      <c r="Q19" s="776"/>
      <c r="R19" s="776"/>
      <c r="S19" s="776"/>
      <c r="T19" s="776"/>
      <c r="U19" s="776"/>
      <c r="V19" s="776"/>
      <c r="W19" s="776"/>
      <c r="X19" s="776"/>
      <c r="Y19" s="776"/>
      <c r="Z19" s="776"/>
      <c r="AA19" s="776"/>
      <c r="AB19" s="776"/>
      <c r="AC19" s="776"/>
      <c r="AD19" s="776"/>
      <c r="AE19" s="776"/>
      <c r="AF19" s="776"/>
      <c r="AG19" s="776"/>
    </row>
    <row r="20" spans="1:36" ht="17.149999999999999" customHeight="1">
      <c r="A20" s="1"/>
      <c r="B20" s="776"/>
      <c r="C20" s="776"/>
      <c r="D20" s="776"/>
      <c r="E20" s="776"/>
      <c r="F20" s="776"/>
      <c r="G20" s="776"/>
      <c r="H20" s="776"/>
      <c r="I20" s="776"/>
      <c r="J20" s="776"/>
      <c r="K20" s="776"/>
      <c r="L20" s="776"/>
      <c r="M20" s="776"/>
      <c r="N20" s="776"/>
      <c r="O20" s="776"/>
      <c r="P20" s="776"/>
      <c r="Q20" s="776"/>
      <c r="R20" s="776"/>
      <c r="S20" s="776"/>
      <c r="T20" s="776"/>
      <c r="U20" s="776"/>
      <c r="V20" s="776"/>
      <c r="W20" s="776"/>
      <c r="X20" s="776"/>
      <c r="Y20" s="776"/>
      <c r="Z20" s="776"/>
      <c r="AA20" s="776"/>
      <c r="AB20" s="776"/>
      <c r="AC20" s="776"/>
      <c r="AD20" s="776"/>
      <c r="AE20" s="776"/>
      <c r="AF20" s="776"/>
      <c r="AG20" s="776"/>
    </row>
    <row r="21" spans="1:36" ht="17.149999999999999" customHeight="1">
      <c r="A21" s="1"/>
      <c r="B21" s="776"/>
      <c r="C21" s="776"/>
      <c r="D21" s="776"/>
      <c r="E21" s="776"/>
      <c r="F21" s="776"/>
      <c r="G21" s="776"/>
      <c r="H21" s="776"/>
      <c r="I21" s="776"/>
      <c r="J21" s="776"/>
      <c r="K21" s="776"/>
      <c r="L21" s="776"/>
      <c r="M21" s="776"/>
      <c r="N21" s="776"/>
      <c r="O21" s="776"/>
      <c r="P21" s="776"/>
      <c r="Q21" s="776"/>
      <c r="R21" s="776"/>
      <c r="S21" s="776"/>
      <c r="T21" s="776"/>
      <c r="U21" s="776"/>
      <c r="V21" s="776"/>
      <c r="W21" s="776"/>
      <c r="X21" s="776"/>
      <c r="Y21" s="776"/>
      <c r="Z21" s="776"/>
      <c r="AA21" s="776"/>
      <c r="AB21" s="776"/>
      <c r="AC21" s="776"/>
      <c r="AD21" s="776"/>
      <c r="AE21" s="776"/>
      <c r="AF21" s="776"/>
      <c r="AG21" s="776"/>
    </row>
    <row r="22" spans="1:36" ht="17.149999999999999" customHeight="1">
      <c r="A22" s="1"/>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9"/>
      <c r="AC22" s="340"/>
      <c r="AD22" s="340"/>
      <c r="AE22" s="340"/>
      <c r="AF22" s="340"/>
      <c r="AG22" s="341"/>
    </row>
    <row r="23" spans="1:36" ht="17.149999999999999" customHeight="1">
      <c r="A23" s="10"/>
      <c r="B23" s="342" t="s">
        <v>185</v>
      </c>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9"/>
      <c r="AC23" s="338"/>
      <c r="AD23" s="338"/>
      <c r="AE23" s="338"/>
      <c r="AF23" s="338"/>
      <c r="AG23" s="341"/>
    </row>
    <row r="24" spans="1:36" ht="17.149999999999999" customHeight="1">
      <c r="A24" s="1"/>
      <c r="B24" s="777" t="s">
        <v>400</v>
      </c>
      <c r="C24" s="777"/>
      <c r="D24" s="777"/>
      <c r="E24" s="777"/>
      <c r="F24" s="777"/>
      <c r="G24" s="777" t="s">
        <v>401</v>
      </c>
      <c r="H24" s="777"/>
      <c r="I24" s="777"/>
      <c r="J24" s="777"/>
      <c r="K24" s="777"/>
      <c r="L24" s="777" t="s">
        <v>574</v>
      </c>
      <c r="M24" s="777"/>
      <c r="N24" s="777"/>
      <c r="O24" s="777"/>
      <c r="P24" s="777"/>
      <c r="Q24" s="777" t="s">
        <v>633</v>
      </c>
      <c r="R24" s="777"/>
      <c r="S24" s="777"/>
      <c r="T24" s="777"/>
      <c r="U24" s="777"/>
      <c r="V24" s="778" t="s">
        <v>573</v>
      </c>
      <c r="W24" s="779"/>
      <c r="X24" s="779"/>
      <c r="Y24" s="779"/>
      <c r="Z24" s="780"/>
      <c r="AA24" s="777" t="s">
        <v>293</v>
      </c>
      <c r="AB24" s="777"/>
      <c r="AC24" s="777" t="s">
        <v>571</v>
      </c>
      <c r="AD24" s="777"/>
      <c r="AE24" s="777"/>
      <c r="AF24" s="777"/>
      <c r="AG24" s="777"/>
    </row>
    <row r="25" spans="1:36" ht="17.149999999999999" customHeight="1">
      <c r="A25" s="1"/>
      <c r="B25" s="781" t="s">
        <v>637</v>
      </c>
      <c r="C25" s="781"/>
      <c r="D25" s="781"/>
      <c r="E25" s="781"/>
      <c r="F25" s="781"/>
      <c r="G25" s="781" t="s">
        <v>645</v>
      </c>
      <c r="H25" s="781"/>
      <c r="I25" s="781"/>
      <c r="J25" s="781"/>
      <c r="K25" s="781"/>
      <c r="L25" s="781" t="s">
        <v>643</v>
      </c>
      <c r="M25" s="781"/>
      <c r="N25" s="781"/>
      <c r="O25" s="781"/>
      <c r="P25" s="781"/>
      <c r="Q25" s="781">
        <v>1</v>
      </c>
      <c r="R25" s="781"/>
      <c r="S25" s="781"/>
      <c r="T25" s="781"/>
      <c r="U25" s="781"/>
      <c r="V25" s="784">
        <v>110000</v>
      </c>
      <c r="W25" s="784"/>
      <c r="X25" s="784"/>
      <c r="Y25" s="784"/>
      <c r="Z25" s="784"/>
      <c r="AA25" s="781" t="s">
        <v>644</v>
      </c>
      <c r="AB25" s="781"/>
      <c r="AC25" s="781"/>
      <c r="AD25" s="781"/>
      <c r="AE25" s="781"/>
      <c r="AF25" s="781"/>
      <c r="AG25" s="781"/>
    </row>
    <row r="26" spans="1:36" ht="17.149999999999999" customHeight="1">
      <c r="A26" s="1"/>
      <c r="B26" s="776"/>
      <c r="C26" s="776"/>
      <c r="D26" s="776"/>
      <c r="E26" s="776"/>
      <c r="F26" s="776"/>
      <c r="G26" s="776"/>
      <c r="H26" s="776"/>
      <c r="I26" s="776"/>
      <c r="J26" s="776"/>
      <c r="K26" s="776"/>
      <c r="L26" s="776"/>
      <c r="M26" s="776"/>
      <c r="N26" s="776"/>
      <c r="O26" s="776"/>
      <c r="P26" s="776"/>
      <c r="Q26" s="776"/>
      <c r="R26" s="776"/>
      <c r="S26" s="776"/>
      <c r="T26" s="776"/>
      <c r="U26" s="776"/>
      <c r="V26" s="776"/>
      <c r="W26" s="776"/>
      <c r="X26" s="776"/>
      <c r="Y26" s="776"/>
      <c r="Z26" s="776"/>
      <c r="AA26" s="776"/>
      <c r="AB26" s="776"/>
      <c r="AC26" s="776"/>
      <c r="AD26" s="776"/>
      <c r="AE26" s="776"/>
      <c r="AF26" s="776"/>
      <c r="AG26" s="776"/>
    </row>
    <row r="27" spans="1:36" ht="17.149999999999999" customHeight="1">
      <c r="A27" s="1"/>
      <c r="B27" s="776"/>
      <c r="C27" s="776"/>
      <c r="D27" s="776"/>
      <c r="E27" s="776"/>
      <c r="F27" s="776"/>
      <c r="G27" s="776"/>
      <c r="H27" s="776"/>
      <c r="I27" s="776"/>
      <c r="J27" s="776"/>
      <c r="K27" s="776"/>
      <c r="L27" s="776"/>
      <c r="M27" s="776"/>
      <c r="N27" s="776"/>
      <c r="O27" s="776"/>
      <c r="P27" s="776"/>
      <c r="Q27" s="776"/>
      <c r="R27" s="776"/>
      <c r="S27" s="776"/>
      <c r="T27" s="776"/>
      <c r="U27" s="776"/>
      <c r="V27" s="776"/>
      <c r="W27" s="776"/>
      <c r="X27" s="776"/>
      <c r="Y27" s="776"/>
      <c r="Z27" s="776"/>
      <c r="AA27" s="776"/>
      <c r="AB27" s="776"/>
      <c r="AC27" s="776"/>
      <c r="AD27" s="776"/>
      <c r="AE27" s="776"/>
      <c r="AF27" s="776"/>
      <c r="AG27" s="776"/>
    </row>
    <row r="28" spans="1:36" ht="17.149999999999999" customHeight="1">
      <c r="A28" s="1"/>
      <c r="B28" s="776"/>
      <c r="C28" s="776"/>
      <c r="D28" s="776"/>
      <c r="E28" s="776"/>
      <c r="F28" s="776"/>
      <c r="G28" s="776"/>
      <c r="H28" s="776"/>
      <c r="I28" s="776"/>
      <c r="J28" s="776"/>
      <c r="K28" s="776"/>
      <c r="L28" s="776"/>
      <c r="M28" s="776"/>
      <c r="N28" s="776"/>
      <c r="O28" s="776"/>
      <c r="P28" s="776"/>
      <c r="Q28" s="776"/>
      <c r="R28" s="776"/>
      <c r="S28" s="776"/>
      <c r="T28" s="776"/>
      <c r="U28" s="776"/>
      <c r="V28" s="776"/>
      <c r="W28" s="776"/>
      <c r="X28" s="776"/>
      <c r="Y28" s="776"/>
      <c r="Z28" s="776"/>
      <c r="AA28" s="776"/>
      <c r="AB28" s="776"/>
      <c r="AC28" s="776"/>
      <c r="AD28" s="776"/>
      <c r="AE28" s="776"/>
      <c r="AF28" s="776"/>
      <c r="AG28" s="776"/>
    </row>
    <row r="29" spans="1:36" ht="17.149999999999999" customHeight="1">
      <c r="A29" s="1"/>
      <c r="B29" s="776"/>
      <c r="C29" s="776"/>
      <c r="D29" s="776"/>
      <c r="E29" s="776"/>
      <c r="F29" s="776"/>
      <c r="G29" s="776"/>
      <c r="H29" s="776"/>
      <c r="I29" s="776"/>
      <c r="J29" s="776"/>
      <c r="K29" s="776"/>
      <c r="L29" s="776"/>
      <c r="M29" s="776"/>
      <c r="N29" s="776"/>
      <c r="O29" s="776"/>
      <c r="P29" s="776"/>
      <c r="Q29" s="776"/>
      <c r="R29" s="776"/>
      <c r="S29" s="776"/>
      <c r="T29" s="776"/>
      <c r="U29" s="776"/>
      <c r="V29" s="776"/>
      <c r="W29" s="776"/>
      <c r="X29" s="776"/>
      <c r="Y29" s="776"/>
      <c r="Z29" s="776"/>
      <c r="AA29" s="776"/>
      <c r="AB29" s="776"/>
      <c r="AC29" s="776"/>
      <c r="AD29" s="776"/>
      <c r="AE29" s="776"/>
      <c r="AF29" s="776"/>
      <c r="AG29" s="776"/>
    </row>
    <row r="30" spans="1:36" ht="17.149999999999999" customHeight="1">
      <c r="A30" s="1"/>
      <c r="B30" s="772" t="s">
        <v>625</v>
      </c>
      <c r="C30" s="772"/>
      <c r="D30" s="772"/>
      <c r="E30" s="772"/>
      <c r="F30" s="772"/>
      <c r="G30" s="772"/>
      <c r="H30" s="772"/>
      <c r="I30" s="772"/>
      <c r="J30" s="772"/>
      <c r="K30" s="772"/>
      <c r="L30" s="772"/>
      <c r="M30" s="772"/>
      <c r="N30" s="772"/>
      <c r="O30" s="772"/>
      <c r="P30" s="772"/>
      <c r="Q30" s="772"/>
      <c r="R30" s="772"/>
      <c r="S30" s="772"/>
      <c r="T30" s="772"/>
      <c r="U30" s="772"/>
      <c r="V30" s="772"/>
      <c r="W30" s="772"/>
      <c r="X30" s="772"/>
      <c r="Y30" s="772"/>
      <c r="Z30" s="772"/>
      <c r="AA30" s="772"/>
      <c r="AB30" s="772"/>
      <c r="AC30" s="772"/>
      <c r="AD30" s="772"/>
      <c r="AE30" s="772"/>
      <c r="AF30" s="772"/>
      <c r="AG30" s="772"/>
      <c r="AH30" s="772"/>
      <c r="AI30" s="772"/>
    </row>
    <row r="31" spans="1:36" ht="17.149999999999999" customHeight="1">
      <c r="A31" s="10"/>
      <c r="B31" s="772" t="s">
        <v>622</v>
      </c>
      <c r="C31" s="772"/>
      <c r="D31" s="772"/>
      <c r="E31" s="772"/>
      <c r="F31" s="772"/>
      <c r="G31" s="772"/>
      <c r="H31" s="772"/>
      <c r="I31" s="772"/>
      <c r="J31" s="772"/>
      <c r="K31" s="772"/>
      <c r="L31" s="772"/>
      <c r="M31" s="772"/>
      <c r="N31" s="772"/>
      <c r="O31" s="772"/>
      <c r="P31" s="772"/>
      <c r="Q31" s="772"/>
      <c r="R31" s="772"/>
      <c r="S31" s="772"/>
      <c r="T31" s="772"/>
      <c r="U31" s="772"/>
      <c r="V31" s="772"/>
      <c r="W31" s="772"/>
      <c r="X31" s="772"/>
      <c r="Y31" s="772"/>
      <c r="Z31" s="772"/>
      <c r="AA31" s="772"/>
      <c r="AB31" s="772"/>
      <c r="AC31" s="772"/>
      <c r="AD31" s="772"/>
      <c r="AE31" s="772"/>
      <c r="AF31" s="772"/>
      <c r="AG31" s="772"/>
      <c r="AH31" s="772"/>
      <c r="AI31" s="772"/>
      <c r="AJ31"/>
    </row>
    <row r="32" spans="1:36" ht="17.149999999999999" customHeight="1">
      <c r="A32" s="10"/>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1"/>
      <c r="AI32" s="10"/>
    </row>
    <row r="33" spans="1:35" ht="17.149999999999999" customHeight="1">
      <c r="B33" s="341" t="s">
        <v>621</v>
      </c>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1"/>
      <c r="AI33" s="10"/>
    </row>
    <row r="34" spans="1:35" ht="17.149999999999999" customHeight="1">
      <c r="A34" s="10"/>
      <c r="B34" s="802" t="s">
        <v>624</v>
      </c>
      <c r="C34" s="802"/>
      <c r="D34" s="802"/>
      <c r="E34" s="802"/>
      <c r="F34" s="802"/>
      <c r="G34" s="792" t="s">
        <v>646</v>
      </c>
      <c r="H34" s="792"/>
      <c r="I34" s="792"/>
      <c r="J34" s="792"/>
      <c r="K34" s="792"/>
      <c r="L34" s="792" t="s">
        <v>650</v>
      </c>
      <c r="M34" s="792"/>
      <c r="N34" s="792"/>
      <c r="O34" s="792"/>
      <c r="P34" s="792"/>
      <c r="Q34" s="792" t="s">
        <v>647</v>
      </c>
      <c r="R34" s="792"/>
      <c r="S34" s="792"/>
      <c r="T34" s="792"/>
      <c r="U34" s="792"/>
      <c r="V34" s="792" t="s">
        <v>648</v>
      </c>
      <c r="W34" s="792"/>
      <c r="X34" s="792"/>
      <c r="Y34" s="792"/>
      <c r="Z34" s="792"/>
      <c r="AA34" s="802" t="s">
        <v>649</v>
      </c>
      <c r="AB34" s="802"/>
      <c r="AC34" s="802"/>
      <c r="AD34" s="802"/>
      <c r="AE34" s="802"/>
      <c r="AF34" s="339"/>
      <c r="AG34" s="339"/>
    </row>
    <row r="35" spans="1:35" ht="17.149999999999999" customHeight="1">
      <c r="A35" s="10"/>
      <c r="B35" s="803">
        <f>CO2換算シート!F35*1000</f>
        <v>0</v>
      </c>
      <c r="C35" s="803"/>
      <c r="D35" s="803"/>
      <c r="E35" s="803"/>
      <c r="F35" s="803"/>
      <c r="G35" s="791"/>
      <c r="H35" s="791"/>
      <c r="I35" s="791"/>
      <c r="J35" s="791"/>
      <c r="K35" s="791"/>
      <c r="L35" s="791"/>
      <c r="M35" s="791"/>
      <c r="N35" s="791"/>
      <c r="O35" s="791"/>
      <c r="P35" s="791"/>
      <c r="Q35" s="795">
        <f>L35/365</f>
        <v>0</v>
      </c>
      <c r="R35" s="795"/>
      <c r="S35" s="795"/>
      <c r="T35" s="795"/>
      <c r="U35" s="795"/>
      <c r="V35" s="804">
        <f>IF(B35&lt;G35,G35-B35,0)</f>
        <v>0</v>
      </c>
      <c r="W35" s="804"/>
      <c r="X35" s="804"/>
      <c r="Y35" s="804"/>
      <c r="Z35" s="804"/>
      <c r="AA35" s="794" t="e">
        <f>(G35-V35)*Q35/G35</f>
        <v>#DIV/0!</v>
      </c>
      <c r="AB35" s="794"/>
      <c r="AC35" s="794"/>
      <c r="AD35" s="794"/>
      <c r="AE35" s="794"/>
      <c r="AF35" s="339"/>
      <c r="AG35" s="339"/>
    </row>
    <row r="36" spans="1:35" ht="17.149999999999999" customHeight="1">
      <c r="A36" s="10"/>
      <c r="B36" s="5" t="s">
        <v>678</v>
      </c>
    </row>
    <row r="37" spans="1:35" ht="17.149999999999999" customHeight="1">
      <c r="A37" s="10"/>
      <c r="B37" s="793" t="s">
        <v>623</v>
      </c>
      <c r="C37" s="793"/>
      <c r="D37" s="793"/>
      <c r="E37" s="793"/>
      <c r="F37" s="793"/>
      <c r="G37" s="793"/>
      <c r="H37" s="793"/>
      <c r="I37" s="793"/>
      <c r="J37" s="793"/>
      <c r="K37" s="793"/>
      <c r="L37" s="793"/>
      <c r="M37" s="793"/>
      <c r="N37" s="793"/>
      <c r="O37" s="793"/>
      <c r="P37" s="793"/>
      <c r="Q37" s="793"/>
      <c r="R37" s="793"/>
      <c r="S37" s="793"/>
      <c r="T37" s="793"/>
      <c r="U37" s="793"/>
      <c r="V37" s="793"/>
      <c r="W37" s="793"/>
      <c r="X37" s="793"/>
      <c r="Y37" s="793"/>
      <c r="Z37" s="793"/>
      <c r="AA37" s="793"/>
      <c r="AB37" s="793"/>
      <c r="AC37" s="793"/>
      <c r="AD37" s="793"/>
      <c r="AE37" s="793"/>
      <c r="AF37" s="793"/>
      <c r="AG37" s="793"/>
      <c r="AH37" s="793"/>
      <c r="AI37" s="793"/>
    </row>
    <row r="38" spans="1:35" ht="17.149999999999999"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7.149999999999999" customHeight="1">
      <c r="B39" s="1" t="s">
        <v>626</v>
      </c>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7.149999999999999" customHeight="1">
      <c r="A40" s="153"/>
      <c r="B40" s="796" t="s">
        <v>627</v>
      </c>
      <c r="C40" s="797"/>
      <c r="D40" s="797"/>
      <c r="E40" s="797"/>
      <c r="F40" s="798"/>
      <c r="G40" s="796" t="s">
        <v>633</v>
      </c>
      <c r="H40" s="797"/>
      <c r="I40" s="797"/>
      <c r="J40" s="797"/>
      <c r="K40" s="798"/>
      <c r="L40" s="796" t="s">
        <v>628</v>
      </c>
      <c r="M40" s="797"/>
      <c r="N40" s="797"/>
      <c r="O40" s="797"/>
      <c r="P40" s="798"/>
      <c r="AG40" s="153"/>
      <c r="AH40" s="153"/>
      <c r="AI40" s="153"/>
    </row>
    <row r="41" spans="1:35" ht="17.149999999999999" customHeight="1">
      <c r="A41" s="149"/>
      <c r="B41" s="979"/>
      <c r="C41" s="980"/>
      <c r="D41" s="980"/>
      <c r="E41" s="980"/>
      <c r="F41" s="981"/>
      <c r="G41" s="979"/>
      <c r="H41" s="980"/>
      <c r="I41" s="980"/>
      <c r="J41" s="980"/>
      <c r="K41" s="981"/>
      <c r="L41" s="979"/>
      <c r="M41" s="980"/>
      <c r="N41" s="980"/>
      <c r="O41" s="980"/>
      <c r="P41" s="981"/>
      <c r="AG41" s="153"/>
      <c r="AH41" s="153"/>
      <c r="AI41" s="149"/>
    </row>
    <row r="42" spans="1:35" ht="17.149999999999999" customHeight="1">
      <c r="A42" s="149"/>
      <c r="B42" s="5" t="s">
        <v>629</v>
      </c>
      <c r="AG42" s="153"/>
      <c r="AH42" s="153"/>
      <c r="AI42" s="149"/>
    </row>
    <row r="43" spans="1:35" ht="17.149999999999999" customHeight="1">
      <c r="A43" s="149"/>
      <c r="AG43" s="153"/>
      <c r="AH43" s="153"/>
      <c r="AI43" s="149"/>
    </row>
    <row r="44" spans="1:35" ht="17.149999999999999" customHeight="1">
      <c r="A44" s="149"/>
      <c r="B44" s="5" t="s">
        <v>630</v>
      </c>
      <c r="AG44" s="153"/>
      <c r="AH44" s="153"/>
      <c r="AI44" s="149"/>
    </row>
    <row r="45" spans="1:35" ht="17.149999999999999" customHeight="1">
      <c r="A45" s="149"/>
      <c r="B45" s="982"/>
      <c r="C45" s="983"/>
      <c r="D45" s="983"/>
      <c r="E45" s="983"/>
      <c r="F45" s="983"/>
      <c r="G45" s="983"/>
      <c r="H45" s="983"/>
      <c r="I45" s="983"/>
      <c r="J45" s="983"/>
      <c r="K45" s="983"/>
      <c r="L45" s="983"/>
      <c r="M45" s="983"/>
      <c r="N45" s="983"/>
      <c r="O45" s="983"/>
      <c r="P45" s="983"/>
      <c r="Q45" s="983"/>
      <c r="R45" s="983"/>
      <c r="S45" s="983"/>
      <c r="T45" s="983"/>
      <c r="U45" s="983"/>
      <c r="V45" s="983"/>
      <c r="W45" s="983"/>
      <c r="X45" s="983"/>
      <c r="Y45" s="983"/>
      <c r="Z45" s="983"/>
      <c r="AA45" s="983"/>
      <c r="AB45" s="983"/>
      <c r="AC45" s="983"/>
      <c r="AD45" s="983"/>
      <c r="AE45" s="983"/>
      <c r="AF45" s="983"/>
      <c r="AG45" s="984"/>
      <c r="AH45" s="153"/>
      <c r="AI45" s="149"/>
    </row>
    <row r="46" spans="1:35" ht="17.149999999999999" customHeight="1">
      <c r="A46" s="149"/>
      <c r="B46" s="985"/>
      <c r="C46" s="986"/>
      <c r="D46" s="986"/>
      <c r="E46" s="986"/>
      <c r="F46" s="986"/>
      <c r="G46" s="986"/>
      <c r="H46" s="986"/>
      <c r="I46" s="986"/>
      <c r="J46" s="986"/>
      <c r="K46" s="986"/>
      <c r="L46" s="986"/>
      <c r="M46" s="986"/>
      <c r="N46" s="986"/>
      <c r="O46" s="986"/>
      <c r="P46" s="986"/>
      <c r="Q46" s="986"/>
      <c r="R46" s="986"/>
      <c r="S46" s="986"/>
      <c r="T46" s="986"/>
      <c r="U46" s="986"/>
      <c r="V46" s="986"/>
      <c r="W46" s="986"/>
      <c r="X46" s="986"/>
      <c r="Y46" s="986"/>
      <c r="Z46" s="986"/>
      <c r="AA46" s="986"/>
      <c r="AB46" s="986"/>
      <c r="AC46" s="986"/>
      <c r="AD46" s="986"/>
      <c r="AE46" s="986"/>
      <c r="AF46" s="986"/>
      <c r="AG46" s="987"/>
      <c r="AH46" s="153"/>
      <c r="AI46" s="149"/>
    </row>
    <row r="47" spans="1:35" ht="17.149999999999999" customHeight="1">
      <c r="A47" s="149"/>
      <c r="B47" s="985"/>
      <c r="C47" s="986"/>
      <c r="D47" s="986"/>
      <c r="E47" s="986"/>
      <c r="F47" s="986"/>
      <c r="G47" s="986"/>
      <c r="H47" s="986"/>
      <c r="I47" s="986"/>
      <c r="J47" s="986"/>
      <c r="K47" s="986"/>
      <c r="L47" s="986"/>
      <c r="M47" s="986"/>
      <c r="N47" s="986"/>
      <c r="O47" s="986"/>
      <c r="P47" s="986"/>
      <c r="Q47" s="986"/>
      <c r="R47" s="986"/>
      <c r="S47" s="986"/>
      <c r="T47" s="986"/>
      <c r="U47" s="986"/>
      <c r="V47" s="986"/>
      <c r="W47" s="986"/>
      <c r="X47" s="986"/>
      <c r="Y47" s="986"/>
      <c r="Z47" s="986"/>
      <c r="AA47" s="986"/>
      <c r="AB47" s="986"/>
      <c r="AC47" s="986"/>
      <c r="AD47" s="986"/>
      <c r="AE47" s="986"/>
      <c r="AF47" s="986"/>
      <c r="AG47" s="987"/>
      <c r="AH47" s="10"/>
      <c r="AI47" s="149"/>
    </row>
    <row r="48" spans="1:35" ht="17.149999999999999" customHeight="1">
      <c r="A48" s="149"/>
      <c r="B48" s="985"/>
      <c r="C48" s="986"/>
      <c r="D48" s="986"/>
      <c r="E48" s="986"/>
      <c r="F48" s="986"/>
      <c r="G48" s="986"/>
      <c r="H48" s="986"/>
      <c r="I48" s="986"/>
      <c r="J48" s="986"/>
      <c r="K48" s="986"/>
      <c r="L48" s="986"/>
      <c r="M48" s="986"/>
      <c r="N48" s="986"/>
      <c r="O48" s="986"/>
      <c r="P48" s="986"/>
      <c r="Q48" s="986"/>
      <c r="R48" s="986"/>
      <c r="S48" s="986"/>
      <c r="T48" s="986"/>
      <c r="U48" s="986"/>
      <c r="V48" s="986"/>
      <c r="W48" s="986"/>
      <c r="X48" s="986"/>
      <c r="Y48" s="986"/>
      <c r="Z48" s="986"/>
      <c r="AA48" s="986"/>
      <c r="AB48" s="986"/>
      <c r="AC48" s="986"/>
      <c r="AD48" s="986"/>
      <c r="AE48" s="986"/>
      <c r="AF48" s="986"/>
      <c r="AG48" s="987"/>
      <c r="AH48" s="153"/>
      <c r="AI48" s="149"/>
    </row>
    <row r="49" spans="1:35" ht="17.149999999999999" customHeight="1">
      <c r="A49" s="149"/>
      <c r="B49" s="985"/>
      <c r="C49" s="986"/>
      <c r="D49" s="986"/>
      <c r="E49" s="986"/>
      <c r="F49" s="986"/>
      <c r="G49" s="986"/>
      <c r="H49" s="986"/>
      <c r="I49" s="986"/>
      <c r="J49" s="986"/>
      <c r="K49" s="986"/>
      <c r="L49" s="986"/>
      <c r="M49" s="986"/>
      <c r="N49" s="986"/>
      <c r="O49" s="986"/>
      <c r="P49" s="986"/>
      <c r="Q49" s="986"/>
      <c r="R49" s="986"/>
      <c r="S49" s="986"/>
      <c r="T49" s="986"/>
      <c r="U49" s="986"/>
      <c r="V49" s="986"/>
      <c r="W49" s="986"/>
      <c r="X49" s="986"/>
      <c r="Y49" s="986"/>
      <c r="Z49" s="986"/>
      <c r="AA49" s="986"/>
      <c r="AB49" s="986"/>
      <c r="AC49" s="986"/>
      <c r="AD49" s="986"/>
      <c r="AE49" s="986"/>
      <c r="AF49" s="986"/>
      <c r="AG49" s="987"/>
      <c r="AH49" s="153"/>
      <c r="AI49" s="149"/>
    </row>
    <row r="50" spans="1:35" ht="17.149999999999999" customHeight="1">
      <c r="A50" s="149"/>
      <c r="B50" s="985"/>
      <c r="C50" s="986"/>
      <c r="D50" s="986"/>
      <c r="E50" s="986"/>
      <c r="F50" s="986"/>
      <c r="G50" s="986"/>
      <c r="H50" s="986"/>
      <c r="I50" s="986"/>
      <c r="J50" s="986"/>
      <c r="K50" s="986"/>
      <c r="L50" s="986"/>
      <c r="M50" s="986"/>
      <c r="N50" s="986"/>
      <c r="O50" s="986"/>
      <c r="P50" s="986"/>
      <c r="Q50" s="986"/>
      <c r="R50" s="986"/>
      <c r="S50" s="986"/>
      <c r="T50" s="986"/>
      <c r="U50" s="986"/>
      <c r="V50" s="986"/>
      <c r="W50" s="986"/>
      <c r="X50" s="986"/>
      <c r="Y50" s="986"/>
      <c r="Z50" s="986"/>
      <c r="AA50" s="986"/>
      <c r="AB50" s="986"/>
      <c r="AC50" s="986"/>
      <c r="AD50" s="986"/>
      <c r="AE50" s="986"/>
      <c r="AF50" s="986"/>
      <c r="AG50" s="987"/>
      <c r="AH50" s="153"/>
      <c r="AI50" s="149"/>
    </row>
    <row r="51" spans="1:35" ht="17.149999999999999" customHeight="1">
      <c r="A51" s="149"/>
      <c r="B51" s="985"/>
      <c r="C51" s="986"/>
      <c r="D51" s="986"/>
      <c r="E51" s="986"/>
      <c r="F51" s="986"/>
      <c r="G51" s="986"/>
      <c r="H51" s="986"/>
      <c r="I51" s="986"/>
      <c r="J51" s="986"/>
      <c r="K51" s="986"/>
      <c r="L51" s="986"/>
      <c r="M51" s="986"/>
      <c r="N51" s="986"/>
      <c r="O51" s="986"/>
      <c r="P51" s="986"/>
      <c r="Q51" s="986"/>
      <c r="R51" s="986"/>
      <c r="S51" s="986"/>
      <c r="T51" s="986"/>
      <c r="U51" s="986"/>
      <c r="V51" s="986"/>
      <c r="W51" s="986"/>
      <c r="X51" s="986"/>
      <c r="Y51" s="986"/>
      <c r="Z51" s="986"/>
      <c r="AA51" s="986"/>
      <c r="AB51" s="986"/>
      <c r="AC51" s="986"/>
      <c r="AD51" s="986"/>
      <c r="AE51" s="986"/>
      <c r="AF51" s="986"/>
      <c r="AG51" s="987"/>
      <c r="AH51" s="153"/>
      <c r="AI51" s="149"/>
    </row>
    <row r="52" spans="1:35" ht="17.149999999999999" customHeight="1">
      <c r="A52" s="329"/>
      <c r="B52" s="985"/>
      <c r="C52" s="986"/>
      <c r="D52" s="986"/>
      <c r="E52" s="986"/>
      <c r="F52" s="986"/>
      <c r="G52" s="986"/>
      <c r="H52" s="986"/>
      <c r="I52" s="986"/>
      <c r="J52" s="986"/>
      <c r="K52" s="986"/>
      <c r="L52" s="986"/>
      <c r="M52" s="986"/>
      <c r="N52" s="986"/>
      <c r="O52" s="986"/>
      <c r="P52" s="986"/>
      <c r="Q52" s="986"/>
      <c r="R52" s="986"/>
      <c r="S52" s="986"/>
      <c r="T52" s="986"/>
      <c r="U52" s="986"/>
      <c r="V52" s="986"/>
      <c r="W52" s="986"/>
      <c r="X52" s="986"/>
      <c r="Y52" s="986"/>
      <c r="Z52" s="986"/>
      <c r="AA52" s="986"/>
      <c r="AB52" s="986"/>
      <c r="AC52" s="986"/>
      <c r="AD52" s="986"/>
      <c r="AE52" s="986"/>
      <c r="AF52" s="986"/>
      <c r="AG52" s="987"/>
      <c r="AH52" s="153"/>
      <c r="AI52" s="149"/>
    </row>
    <row r="53" spans="1:35" ht="17.149999999999999" customHeight="1">
      <c r="A53" s="153"/>
      <c r="B53" s="985"/>
      <c r="C53" s="986"/>
      <c r="D53" s="986"/>
      <c r="E53" s="986"/>
      <c r="F53" s="986"/>
      <c r="G53" s="986"/>
      <c r="H53" s="986"/>
      <c r="I53" s="986"/>
      <c r="J53" s="986"/>
      <c r="K53" s="986"/>
      <c r="L53" s="986"/>
      <c r="M53" s="986"/>
      <c r="N53" s="986"/>
      <c r="O53" s="986"/>
      <c r="P53" s="986"/>
      <c r="Q53" s="986"/>
      <c r="R53" s="986"/>
      <c r="S53" s="986"/>
      <c r="T53" s="986"/>
      <c r="U53" s="986"/>
      <c r="V53" s="986"/>
      <c r="W53" s="986"/>
      <c r="X53" s="986"/>
      <c r="Y53" s="986"/>
      <c r="Z53" s="986"/>
      <c r="AA53" s="986"/>
      <c r="AB53" s="986"/>
      <c r="AC53" s="986"/>
      <c r="AD53" s="986"/>
      <c r="AE53" s="986"/>
      <c r="AF53" s="986"/>
      <c r="AG53" s="987"/>
      <c r="AH53" s="153"/>
      <c r="AI53" s="153"/>
    </row>
    <row r="54" spans="1:35" ht="17.149999999999999" customHeight="1">
      <c r="A54" s="149"/>
      <c r="B54" s="985"/>
      <c r="C54" s="986"/>
      <c r="D54" s="986"/>
      <c r="E54" s="986"/>
      <c r="F54" s="986"/>
      <c r="G54" s="986"/>
      <c r="H54" s="986"/>
      <c r="I54" s="986"/>
      <c r="J54" s="986"/>
      <c r="K54" s="986"/>
      <c r="L54" s="986"/>
      <c r="M54" s="986"/>
      <c r="N54" s="986"/>
      <c r="O54" s="986"/>
      <c r="P54" s="986"/>
      <c r="Q54" s="986"/>
      <c r="R54" s="986"/>
      <c r="S54" s="986"/>
      <c r="T54" s="986"/>
      <c r="U54" s="986"/>
      <c r="V54" s="986"/>
      <c r="W54" s="986"/>
      <c r="X54" s="986"/>
      <c r="Y54" s="986"/>
      <c r="Z54" s="986"/>
      <c r="AA54" s="986"/>
      <c r="AB54" s="986"/>
      <c r="AC54" s="986"/>
      <c r="AD54" s="986"/>
      <c r="AE54" s="986"/>
      <c r="AF54" s="986"/>
      <c r="AG54" s="987"/>
      <c r="AH54" s="153"/>
      <c r="AI54" s="149"/>
    </row>
    <row r="55" spans="1:35" ht="17.149999999999999" customHeight="1">
      <c r="A55" s="149"/>
      <c r="B55" s="985"/>
      <c r="C55" s="986"/>
      <c r="D55" s="986"/>
      <c r="E55" s="986"/>
      <c r="F55" s="986"/>
      <c r="G55" s="986"/>
      <c r="H55" s="986"/>
      <c r="I55" s="986"/>
      <c r="J55" s="986"/>
      <c r="K55" s="986"/>
      <c r="L55" s="986"/>
      <c r="M55" s="986"/>
      <c r="N55" s="986"/>
      <c r="O55" s="986"/>
      <c r="P55" s="986"/>
      <c r="Q55" s="986"/>
      <c r="R55" s="986"/>
      <c r="S55" s="986"/>
      <c r="T55" s="986"/>
      <c r="U55" s="986"/>
      <c r="V55" s="986"/>
      <c r="W55" s="986"/>
      <c r="X55" s="986"/>
      <c r="Y55" s="986"/>
      <c r="Z55" s="986"/>
      <c r="AA55" s="986"/>
      <c r="AB55" s="986"/>
      <c r="AC55" s="986"/>
      <c r="AD55" s="986"/>
      <c r="AE55" s="986"/>
      <c r="AF55" s="986"/>
      <c r="AG55" s="987"/>
      <c r="AH55" s="149"/>
      <c r="AI55" s="149"/>
    </row>
    <row r="56" spans="1:35" ht="17.149999999999999" customHeight="1">
      <c r="A56" s="149"/>
      <c r="B56" s="343" t="s">
        <v>651</v>
      </c>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5"/>
      <c r="AH56" s="149"/>
      <c r="AI56" s="149"/>
    </row>
    <row r="57" spans="1:35" ht="17.149999999999999" customHeight="1">
      <c r="A57" s="153"/>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53"/>
      <c r="AI57" s="153"/>
    </row>
    <row r="58" spans="1:35" ht="17.149999999999999" customHeight="1">
      <c r="A58" s="149"/>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53"/>
      <c r="AI58" s="149"/>
    </row>
    <row r="61" spans="1:35" ht="17.149999999999999" customHeight="1">
      <c r="A61"/>
      <c r="B61"/>
      <c r="C61"/>
      <c r="D61"/>
      <c r="E61"/>
      <c r="F61"/>
      <c r="G61"/>
      <c r="H61"/>
      <c r="I61"/>
      <c r="J61"/>
      <c r="K61"/>
      <c r="L61"/>
      <c r="M61"/>
      <c r="N61"/>
      <c r="O61"/>
      <c r="P61"/>
      <c r="Q61"/>
      <c r="R61"/>
      <c r="S61"/>
      <c r="T61"/>
      <c r="U61"/>
      <c r="V61"/>
      <c r="W61"/>
      <c r="X61"/>
      <c r="Y61"/>
      <c r="Z61"/>
      <c r="AA61"/>
      <c r="AB61"/>
      <c r="AC61"/>
      <c r="AD61"/>
      <c r="AE61"/>
    </row>
    <row r="62" spans="1:35" ht="17.149999999999999" customHeight="1">
      <c r="A62"/>
      <c r="B62"/>
      <c r="C62"/>
      <c r="D62"/>
      <c r="E62"/>
      <c r="F62"/>
      <c r="G62"/>
      <c r="H62"/>
      <c r="I62"/>
      <c r="J62"/>
      <c r="K62"/>
      <c r="L62"/>
      <c r="M62"/>
      <c r="N62"/>
      <c r="O62"/>
      <c r="P62"/>
      <c r="Q62"/>
      <c r="R62"/>
      <c r="S62"/>
      <c r="T62"/>
      <c r="U62"/>
      <c r="V62"/>
      <c r="W62"/>
      <c r="X62"/>
      <c r="Y62"/>
      <c r="Z62"/>
      <c r="AA62"/>
      <c r="AB62"/>
      <c r="AC62"/>
      <c r="AD62"/>
      <c r="AE62"/>
    </row>
    <row r="63" spans="1:35" ht="17.149999999999999" customHeight="1">
      <c r="A63"/>
      <c r="B63"/>
      <c r="C63"/>
      <c r="D63"/>
      <c r="E63"/>
      <c r="F63"/>
      <c r="G63"/>
      <c r="H63"/>
      <c r="I63"/>
      <c r="J63"/>
      <c r="K63"/>
      <c r="L63"/>
      <c r="M63"/>
      <c r="N63"/>
      <c r="O63"/>
      <c r="P63"/>
      <c r="Q63"/>
      <c r="R63"/>
      <c r="S63"/>
      <c r="T63"/>
      <c r="U63"/>
      <c r="V63"/>
      <c r="W63"/>
      <c r="X63"/>
      <c r="Y63"/>
      <c r="Z63"/>
      <c r="AA63"/>
      <c r="AB63"/>
      <c r="AC63"/>
      <c r="AD63"/>
      <c r="AE63"/>
    </row>
    <row r="64" spans="1:35" ht="17.149999999999999" customHeight="1">
      <c r="A64"/>
      <c r="B64"/>
      <c r="C64"/>
      <c r="D64"/>
      <c r="E64"/>
      <c r="F64"/>
      <c r="G64"/>
      <c r="H64"/>
      <c r="I64"/>
      <c r="J64"/>
      <c r="K64"/>
      <c r="L64"/>
      <c r="M64"/>
      <c r="N64"/>
      <c r="O64"/>
      <c r="P64"/>
      <c r="Q64"/>
      <c r="R64"/>
      <c r="S64"/>
      <c r="T64"/>
      <c r="U64"/>
      <c r="V64"/>
      <c r="W64"/>
      <c r="X64"/>
      <c r="Y64"/>
      <c r="Z64"/>
      <c r="AA64"/>
      <c r="AB64"/>
      <c r="AC64"/>
      <c r="AD64"/>
      <c r="AE64"/>
    </row>
    <row r="65" spans="1:31" ht="17.149999999999999" customHeight="1">
      <c r="A65"/>
      <c r="B65"/>
      <c r="C65"/>
      <c r="D65"/>
      <c r="E65"/>
      <c r="F65"/>
      <c r="G65"/>
      <c r="H65"/>
      <c r="I65"/>
      <c r="J65"/>
      <c r="K65"/>
      <c r="L65"/>
      <c r="M65"/>
      <c r="N65"/>
      <c r="O65"/>
      <c r="P65"/>
      <c r="Q65"/>
      <c r="R65"/>
      <c r="S65"/>
      <c r="T65"/>
      <c r="U65"/>
      <c r="V65"/>
      <c r="W65"/>
      <c r="X65"/>
      <c r="Y65"/>
      <c r="Z65"/>
      <c r="AA65"/>
      <c r="AB65"/>
      <c r="AC65"/>
      <c r="AD65"/>
      <c r="AE65"/>
    </row>
    <row r="66" spans="1:31" ht="17.149999999999999" customHeight="1">
      <c r="A66"/>
      <c r="B66"/>
      <c r="C66"/>
      <c r="D66"/>
      <c r="E66"/>
      <c r="F66"/>
      <c r="G66"/>
      <c r="H66"/>
      <c r="I66"/>
      <c r="J66"/>
      <c r="K66"/>
      <c r="L66"/>
      <c r="M66"/>
      <c r="N66"/>
      <c r="O66"/>
      <c r="P66"/>
      <c r="Q66"/>
      <c r="R66"/>
      <c r="S66"/>
      <c r="T66"/>
      <c r="U66"/>
      <c r="V66"/>
      <c r="W66"/>
      <c r="X66"/>
      <c r="Y66"/>
      <c r="Z66"/>
      <c r="AA66"/>
      <c r="AB66"/>
      <c r="AC66"/>
      <c r="AD66"/>
      <c r="AE66"/>
    </row>
    <row r="67" spans="1:31" ht="17.149999999999999" customHeight="1">
      <c r="A67"/>
      <c r="B67"/>
      <c r="C67"/>
      <c r="D67"/>
      <c r="E67"/>
      <c r="F67"/>
      <c r="G67"/>
      <c r="H67"/>
      <c r="I67"/>
      <c r="J67"/>
      <c r="K67"/>
      <c r="L67"/>
      <c r="M67"/>
      <c r="N67"/>
      <c r="O67"/>
      <c r="P67"/>
      <c r="Q67"/>
      <c r="R67"/>
      <c r="S67"/>
      <c r="T67"/>
      <c r="U67"/>
      <c r="V67"/>
      <c r="W67"/>
      <c r="X67"/>
      <c r="Y67"/>
      <c r="Z67"/>
      <c r="AA67"/>
      <c r="AB67"/>
      <c r="AC67"/>
      <c r="AD67"/>
      <c r="AE67"/>
    </row>
    <row r="68" spans="1:31" ht="17.149999999999999" customHeight="1">
      <c r="A68"/>
      <c r="B68"/>
      <c r="C68"/>
      <c r="D68"/>
      <c r="E68"/>
      <c r="F68"/>
      <c r="G68"/>
      <c r="H68"/>
      <c r="I68"/>
      <c r="J68"/>
      <c r="K68"/>
      <c r="L68"/>
      <c r="M68"/>
      <c r="N68"/>
      <c r="O68"/>
      <c r="P68"/>
      <c r="Q68"/>
      <c r="R68"/>
      <c r="S68"/>
      <c r="T68"/>
      <c r="U68"/>
      <c r="V68"/>
      <c r="W68"/>
      <c r="X68"/>
      <c r="Y68"/>
      <c r="Z68"/>
      <c r="AA68"/>
      <c r="AB68"/>
      <c r="AC68"/>
      <c r="AD68"/>
      <c r="AE68"/>
    </row>
    <row r="69" spans="1:31" ht="17.149999999999999" customHeight="1">
      <c r="A69"/>
      <c r="B69"/>
      <c r="C69"/>
      <c r="D69"/>
      <c r="E69"/>
      <c r="F69"/>
      <c r="G69"/>
      <c r="H69"/>
      <c r="I69"/>
      <c r="J69"/>
      <c r="K69"/>
      <c r="L69"/>
      <c r="M69"/>
      <c r="N69"/>
      <c r="O69"/>
      <c r="P69"/>
      <c r="Q69"/>
      <c r="R69"/>
      <c r="S69"/>
      <c r="T69"/>
      <c r="U69"/>
      <c r="V69"/>
      <c r="W69"/>
      <c r="X69"/>
      <c r="Y69"/>
      <c r="Z69"/>
      <c r="AA69"/>
      <c r="AB69"/>
      <c r="AC69"/>
      <c r="AD69"/>
      <c r="AE69"/>
    </row>
    <row r="70" spans="1:31" ht="17.149999999999999" customHeight="1">
      <c r="A70"/>
      <c r="B70"/>
      <c r="C70"/>
      <c r="D70"/>
      <c r="E70"/>
      <c r="F70"/>
      <c r="G70"/>
      <c r="H70"/>
      <c r="I70"/>
      <c r="J70"/>
      <c r="K70"/>
      <c r="L70"/>
      <c r="M70"/>
      <c r="N70"/>
      <c r="O70"/>
      <c r="P70"/>
      <c r="Q70"/>
      <c r="R70"/>
      <c r="S70"/>
      <c r="T70"/>
      <c r="U70"/>
      <c r="V70"/>
      <c r="W70"/>
      <c r="X70"/>
      <c r="Y70"/>
      <c r="Z70"/>
      <c r="AA70"/>
      <c r="AB70"/>
      <c r="AC70"/>
      <c r="AD70"/>
      <c r="AE70"/>
    </row>
    <row r="71" spans="1:31" ht="17.149999999999999" customHeight="1">
      <c r="A71"/>
      <c r="B71"/>
      <c r="C71"/>
      <c r="D71"/>
      <c r="E71"/>
      <c r="F71"/>
      <c r="G71"/>
      <c r="H71"/>
      <c r="I71"/>
      <c r="J71"/>
      <c r="K71"/>
      <c r="L71"/>
      <c r="M71"/>
      <c r="N71"/>
      <c r="O71"/>
      <c r="P71"/>
      <c r="Q71"/>
      <c r="R71"/>
      <c r="S71"/>
      <c r="T71"/>
      <c r="U71"/>
      <c r="V71"/>
      <c r="W71"/>
      <c r="X71"/>
      <c r="Y71"/>
      <c r="Z71"/>
      <c r="AA71"/>
      <c r="AB71"/>
      <c r="AC71"/>
      <c r="AD71"/>
      <c r="AE71"/>
    </row>
    <row r="72" spans="1:31" ht="17.149999999999999" customHeight="1">
      <c r="A72"/>
      <c r="B72"/>
      <c r="C72"/>
      <c r="D72"/>
      <c r="E72"/>
      <c r="F72"/>
      <c r="G72"/>
      <c r="H72"/>
      <c r="I72"/>
      <c r="J72"/>
      <c r="K72"/>
      <c r="L72"/>
      <c r="M72"/>
      <c r="N72"/>
      <c r="O72"/>
      <c r="P72"/>
      <c r="Q72"/>
      <c r="R72"/>
      <c r="S72"/>
      <c r="T72"/>
      <c r="U72"/>
      <c r="V72"/>
      <c r="W72"/>
      <c r="X72"/>
      <c r="Y72"/>
      <c r="Z72"/>
      <c r="AA72"/>
      <c r="AB72"/>
      <c r="AC72"/>
      <c r="AD72"/>
      <c r="AE72"/>
    </row>
    <row r="73" spans="1:31" ht="17.149999999999999" customHeight="1">
      <c r="A73"/>
      <c r="B73"/>
      <c r="C73"/>
      <c r="D73"/>
      <c r="E73"/>
      <c r="F73"/>
      <c r="G73"/>
      <c r="H73"/>
      <c r="I73"/>
      <c r="J73"/>
      <c r="K73"/>
      <c r="L73"/>
      <c r="M73"/>
      <c r="N73"/>
      <c r="O73"/>
      <c r="P73"/>
      <c r="Q73"/>
      <c r="R73"/>
      <c r="S73"/>
      <c r="T73"/>
      <c r="U73"/>
      <c r="V73"/>
      <c r="W73"/>
      <c r="X73"/>
      <c r="Y73"/>
      <c r="Z73"/>
      <c r="AA73"/>
      <c r="AB73"/>
      <c r="AC73"/>
      <c r="AD73"/>
      <c r="AE73"/>
    </row>
    <row r="74" spans="1:31" ht="17.149999999999999" customHeight="1">
      <c r="A74"/>
      <c r="B74"/>
      <c r="C74"/>
      <c r="D74"/>
      <c r="E74"/>
      <c r="F74"/>
      <c r="G74"/>
      <c r="H74"/>
      <c r="I74"/>
      <c r="J74"/>
      <c r="K74"/>
      <c r="L74"/>
      <c r="M74"/>
      <c r="N74"/>
      <c r="O74"/>
      <c r="P74"/>
      <c r="Q74"/>
      <c r="R74"/>
      <c r="S74"/>
      <c r="T74"/>
      <c r="U74"/>
      <c r="V74"/>
      <c r="W74"/>
      <c r="X74"/>
      <c r="Y74"/>
      <c r="Z74"/>
      <c r="AA74"/>
      <c r="AB74"/>
      <c r="AC74"/>
      <c r="AD74"/>
      <c r="AE74"/>
    </row>
  </sheetData>
  <sheetProtection algorithmName="SHA-512" hashValue="vHzAYusmo1xOF95JYK0kcDeytIt0PWeJX1gJN5L+L+XcnL7EzPVA6H6Y2Fl7H7hLHNSO4HGV3YLMO65qfzO2wA==" saltValue="8/qp+PFiH1ahepiqPqwewg==" spinCount="100000" sheet="1" formatCells="0"/>
  <mergeCells count="136">
    <mergeCell ref="B45:AG55"/>
    <mergeCell ref="B6:F6"/>
    <mergeCell ref="G6:K6"/>
    <mergeCell ref="L6:P6"/>
    <mergeCell ref="Q6:U6"/>
    <mergeCell ref="B17:F17"/>
    <mergeCell ref="G17:K17"/>
    <mergeCell ref="L17:P17"/>
    <mergeCell ref="V17:Z17"/>
    <mergeCell ref="B24:F24"/>
    <mergeCell ref="G24:K24"/>
    <mergeCell ref="G11:K11"/>
    <mergeCell ref="Q10:U10"/>
    <mergeCell ref="Q11:U11"/>
    <mergeCell ref="B10:F10"/>
    <mergeCell ref="B11:F11"/>
    <mergeCell ref="Q7:U7"/>
    <mergeCell ref="Q8:U8"/>
    <mergeCell ref="V16:Z16"/>
    <mergeCell ref="Q9:U9"/>
    <mergeCell ref="Q17:U17"/>
    <mergeCell ref="B12:AI12"/>
    <mergeCell ref="B13:AI13"/>
    <mergeCell ref="B16:F16"/>
    <mergeCell ref="G40:K40"/>
    <mergeCell ref="L40:P40"/>
    <mergeCell ref="B41:F41"/>
    <mergeCell ref="G41:K41"/>
    <mergeCell ref="AC16:AG16"/>
    <mergeCell ref="AC18:AG18"/>
    <mergeCell ref="AC19:AG19"/>
    <mergeCell ref="AC20:AG20"/>
    <mergeCell ref="AC21:AG21"/>
    <mergeCell ref="B34:F34"/>
    <mergeCell ref="AA21:AB21"/>
    <mergeCell ref="AA20:AB20"/>
    <mergeCell ref="AA19:AB19"/>
    <mergeCell ref="V34:Z34"/>
    <mergeCell ref="AA34:AE34"/>
    <mergeCell ref="B35:F35"/>
    <mergeCell ref="V35:Z35"/>
    <mergeCell ref="L26:P26"/>
    <mergeCell ref="Q16:U16"/>
    <mergeCell ref="G19:K19"/>
    <mergeCell ref="Q19:U19"/>
    <mergeCell ref="B29:F29"/>
    <mergeCell ref="L41:P41"/>
    <mergeCell ref="G29:K29"/>
    <mergeCell ref="L29:P29"/>
    <mergeCell ref="G28:K28"/>
    <mergeCell ref="L28:P28"/>
    <mergeCell ref="G26:K26"/>
    <mergeCell ref="G35:K35"/>
    <mergeCell ref="L35:P35"/>
    <mergeCell ref="L34:P34"/>
    <mergeCell ref="B37:AI37"/>
    <mergeCell ref="AA35:AE35"/>
    <mergeCell ref="Q35:U35"/>
    <mergeCell ref="Q34:U34"/>
    <mergeCell ref="Q27:U27"/>
    <mergeCell ref="Q28:U28"/>
    <mergeCell ref="Q29:U29"/>
    <mergeCell ref="V26:Z26"/>
    <mergeCell ref="V27:Z27"/>
    <mergeCell ref="G34:K34"/>
    <mergeCell ref="AC26:AG26"/>
    <mergeCell ref="AC27:AG27"/>
    <mergeCell ref="AC28:AG28"/>
    <mergeCell ref="AC29:AG29"/>
    <mergeCell ref="B40:F40"/>
    <mergeCell ref="AA16:AB16"/>
    <mergeCell ref="AA28:AB28"/>
    <mergeCell ref="AA29:AB29"/>
    <mergeCell ref="G5:K5"/>
    <mergeCell ref="L11:P11"/>
    <mergeCell ref="L16:P16"/>
    <mergeCell ref="L5:P5"/>
    <mergeCell ref="L9:P9"/>
    <mergeCell ref="L10:P10"/>
    <mergeCell ref="G7:K7"/>
    <mergeCell ref="G8:K8"/>
    <mergeCell ref="G25:K25"/>
    <mergeCell ref="L25:P25"/>
    <mergeCell ref="G21:K21"/>
    <mergeCell ref="L8:P8"/>
    <mergeCell ref="L24:P24"/>
    <mergeCell ref="G20:K20"/>
    <mergeCell ref="G16:K16"/>
    <mergeCell ref="L18:P18"/>
    <mergeCell ref="L19:P19"/>
    <mergeCell ref="L20:P20"/>
    <mergeCell ref="L21:P21"/>
    <mergeCell ref="V18:Z18"/>
    <mergeCell ref="G9:K9"/>
    <mergeCell ref="V19:Z19"/>
    <mergeCell ref="B20:F20"/>
    <mergeCell ref="B18:F18"/>
    <mergeCell ref="G18:K18"/>
    <mergeCell ref="AC17:AG17"/>
    <mergeCell ref="V28:Z28"/>
    <mergeCell ref="V29:Z29"/>
    <mergeCell ref="AA17:AB17"/>
    <mergeCell ref="V20:Z20"/>
    <mergeCell ref="V21:Z21"/>
    <mergeCell ref="Q18:U18"/>
    <mergeCell ref="B19:F19"/>
    <mergeCell ref="B25:F25"/>
    <mergeCell ref="B21:F21"/>
    <mergeCell ref="Q21:U21"/>
    <mergeCell ref="V25:Z25"/>
    <mergeCell ref="B26:F26"/>
    <mergeCell ref="B28:F28"/>
    <mergeCell ref="B30:AI30"/>
    <mergeCell ref="B31:AI31"/>
    <mergeCell ref="Q5:U5"/>
    <mergeCell ref="B27:F27"/>
    <mergeCell ref="G27:K27"/>
    <mergeCell ref="L27:P27"/>
    <mergeCell ref="Q20:U20"/>
    <mergeCell ref="Q24:U24"/>
    <mergeCell ref="V24:Z24"/>
    <mergeCell ref="Q25:U25"/>
    <mergeCell ref="Q26:U26"/>
    <mergeCell ref="AA18:AB18"/>
    <mergeCell ref="AA24:AB24"/>
    <mergeCell ref="AA25:AB25"/>
    <mergeCell ref="AA26:AB26"/>
    <mergeCell ref="AA27:AB27"/>
    <mergeCell ref="B9:F9"/>
    <mergeCell ref="B5:F5"/>
    <mergeCell ref="B7:F7"/>
    <mergeCell ref="B8:F8"/>
    <mergeCell ref="L7:P7"/>
    <mergeCell ref="G10:K10"/>
    <mergeCell ref="AC24:AG24"/>
    <mergeCell ref="AC25:AG25"/>
  </mergeCells>
  <phoneticPr fontId="22"/>
  <printOptions horizontalCentered="1"/>
  <pageMargins left="0.51181102362204722" right="0.51181102362204722" top="0.51181102362204722" bottom="0.35433070866141736" header="0.27559055118110237" footer="0.31496062992125984"/>
  <pageSetup paperSize="9" scale="8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N42"/>
  <sheetViews>
    <sheetView view="pageBreakPreview" zoomScale="80" zoomScaleNormal="100" zoomScaleSheetLayoutView="80" workbookViewId="0">
      <selection activeCell="C29" sqref="C29:G29"/>
    </sheetView>
  </sheetViews>
  <sheetFormatPr defaultColWidth="9" defaultRowHeight="13"/>
  <cols>
    <col min="1" max="2" width="8.6328125" style="156" customWidth="1"/>
    <col min="3" max="3" width="9.7265625" style="156" customWidth="1"/>
    <col min="4" max="4" width="10" style="156" customWidth="1"/>
    <col min="5" max="7" width="8.6328125" style="156" customWidth="1"/>
    <col min="8" max="16384" width="9" style="156"/>
  </cols>
  <sheetData>
    <row r="1" spans="1:14" ht="16.5">
      <c r="A1" s="846" t="s">
        <v>405</v>
      </c>
      <c r="B1" s="846"/>
      <c r="C1" s="846"/>
      <c r="D1" s="846"/>
      <c r="E1" s="846"/>
      <c r="F1" s="846"/>
      <c r="G1" s="846"/>
      <c r="H1" s="846"/>
      <c r="I1" s="846"/>
      <c r="M1" s="157"/>
    </row>
    <row r="2" spans="1:14">
      <c r="N2" s="158"/>
    </row>
    <row r="3" spans="1:14" ht="16.5">
      <c r="B3" s="159"/>
      <c r="C3" s="159"/>
      <c r="E3" s="159"/>
      <c r="F3" s="159"/>
      <c r="G3" s="159"/>
      <c r="H3" s="159"/>
      <c r="I3" s="159"/>
      <c r="J3" s="159"/>
      <c r="K3" s="159"/>
      <c r="L3" s="159"/>
      <c r="M3" s="159"/>
      <c r="N3" s="159"/>
    </row>
    <row r="4" spans="1:14">
      <c r="N4" s="158"/>
    </row>
    <row r="5" spans="1:14" ht="18" customHeight="1">
      <c r="A5" s="829" t="s">
        <v>406</v>
      </c>
      <c r="B5" s="830"/>
      <c r="C5" s="842"/>
      <c r="D5" s="843"/>
      <c r="E5" s="843"/>
      <c r="F5" s="843"/>
      <c r="G5" s="844"/>
    </row>
    <row r="6" spans="1:14" ht="18" customHeight="1">
      <c r="A6" s="829" t="s">
        <v>407</v>
      </c>
      <c r="B6" s="830"/>
      <c r="C6" s="842"/>
      <c r="D6" s="843"/>
      <c r="E6" s="843"/>
      <c r="F6" s="843"/>
      <c r="G6" s="844"/>
    </row>
    <row r="7" spans="1:14" ht="18" customHeight="1">
      <c r="A7" s="829" t="s">
        <v>408</v>
      </c>
      <c r="B7" s="830"/>
      <c r="C7" s="842"/>
      <c r="D7" s="843"/>
      <c r="E7" s="843"/>
      <c r="F7" s="843"/>
      <c r="G7" s="844"/>
    </row>
    <row r="9" spans="1:14" ht="21" customHeight="1">
      <c r="A9" s="829" t="s">
        <v>409</v>
      </c>
      <c r="B9" s="830"/>
      <c r="C9" s="845"/>
      <c r="D9" s="845"/>
      <c r="E9" s="845"/>
      <c r="F9" s="845"/>
      <c r="G9" s="845"/>
    </row>
    <row r="10" spans="1:14" ht="21" customHeight="1">
      <c r="A10" s="829" t="s">
        <v>410</v>
      </c>
      <c r="B10" s="830"/>
      <c r="C10" s="845"/>
      <c r="D10" s="845"/>
      <c r="E10" s="845"/>
      <c r="F10" s="845"/>
      <c r="G10" s="845"/>
    </row>
    <row r="12" spans="1:14">
      <c r="A12" s="156" t="s">
        <v>411</v>
      </c>
      <c r="I12" s="158"/>
    </row>
    <row r="13" spans="1:14" ht="20.25" customHeight="1">
      <c r="A13" s="829"/>
      <c r="B13" s="830"/>
      <c r="C13" s="829" t="s">
        <v>412</v>
      </c>
      <c r="D13" s="830"/>
      <c r="E13" s="831" t="s">
        <v>413</v>
      </c>
      <c r="F13" s="831"/>
      <c r="G13" s="831"/>
    </row>
    <row r="14" spans="1:14" ht="20.25" customHeight="1">
      <c r="A14" s="829" t="s">
        <v>414</v>
      </c>
      <c r="B14" s="830"/>
      <c r="C14" s="836">
        <f>CO2換算シート!O37</f>
        <v>0</v>
      </c>
      <c r="D14" s="837"/>
      <c r="E14" s="838">
        <f>+C14-E16</f>
        <v>0</v>
      </c>
      <c r="F14" s="838"/>
      <c r="G14" s="838"/>
    </row>
    <row r="15" spans="1:14" ht="20.25" customHeight="1">
      <c r="A15" s="829" t="s">
        <v>415</v>
      </c>
      <c r="B15" s="830"/>
      <c r="C15" s="836" t="s">
        <v>416</v>
      </c>
      <c r="D15" s="837"/>
      <c r="E15" s="839"/>
      <c r="F15" s="839"/>
      <c r="G15" s="839"/>
    </row>
    <row r="16" spans="1:14" ht="20.25" customHeight="1">
      <c r="A16" s="829" t="s">
        <v>417</v>
      </c>
      <c r="B16" s="830"/>
      <c r="C16" s="836" t="s">
        <v>416</v>
      </c>
      <c r="D16" s="837"/>
      <c r="E16" s="838">
        <f>+C14*E15</f>
        <v>0</v>
      </c>
      <c r="F16" s="838"/>
      <c r="G16" s="838"/>
    </row>
    <row r="17" spans="1:9">
      <c r="C17" s="156" t="s">
        <v>418</v>
      </c>
      <c r="E17" s="160"/>
      <c r="F17" s="160"/>
    </row>
    <row r="18" spans="1:9">
      <c r="C18" s="156" t="s">
        <v>669</v>
      </c>
      <c r="E18" s="160"/>
      <c r="F18" s="160"/>
    </row>
    <row r="19" spans="1:9">
      <c r="C19" s="156" t="s">
        <v>419</v>
      </c>
      <c r="E19" s="160"/>
      <c r="F19" s="160"/>
    </row>
    <row r="20" spans="1:9">
      <c r="E20" s="160"/>
      <c r="F20" s="160"/>
    </row>
    <row r="21" spans="1:9">
      <c r="A21" s="156" t="s">
        <v>420</v>
      </c>
    </row>
    <row r="22" spans="1:9" ht="13.5" customHeight="1">
      <c r="A22" s="819" t="s">
        <v>421</v>
      </c>
      <c r="B22" s="820"/>
      <c r="C22" s="819" t="s">
        <v>420</v>
      </c>
      <c r="D22" s="840"/>
      <c r="E22" s="840"/>
      <c r="F22" s="840"/>
      <c r="G22" s="840"/>
      <c r="H22" s="832" t="s">
        <v>422</v>
      </c>
      <c r="I22" s="833"/>
    </row>
    <row r="23" spans="1:9" ht="13.5" customHeight="1">
      <c r="A23" s="821"/>
      <c r="B23" s="822"/>
      <c r="C23" s="821"/>
      <c r="D23" s="841"/>
      <c r="E23" s="841"/>
      <c r="F23" s="841"/>
      <c r="G23" s="841"/>
      <c r="H23" s="834"/>
      <c r="I23" s="835"/>
    </row>
    <row r="24" spans="1:9" ht="16.5" customHeight="1">
      <c r="A24" s="823" t="s">
        <v>423</v>
      </c>
      <c r="B24" s="824"/>
      <c r="C24" s="817"/>
      <c r="D24" s="817"/>
      <c r="E24" s="817"/>
      <c r="F24" s="817"/>
      <c r="G24" s="817"/>
      <c r="H24" s="818"/>
      <c r="I24" s="818"/>
    </row>
    <row r="25" spans="1:9" ht="16.5" customHeight="1">
      <c r="A25" s="825"/>
      <c r="B25" s="826"/>
      <c r="C25" s="817"/>
      <c r="D25" s="817"/>
      <c r="E25" s="817"/>
      <c r="F25" s="817"/>
      <c r="G25" s="817"/>
      <c r="H25" s="818"/>
      <c r="I25" s="818"/>
    </row>
    <row r="26" spans="1:9" ht="16.5" customHeight="1">
      <c r="A26" s="825"/>
      <c r="B26" s="826"/>
      <c r="C26" s="817"/>
      <c r="D26" s="817"/>
      <c r="E26" s="817"/>
      <c r="F26" s="817"/>
      <c r="G26" s="817"/>
      <c r="H26" s="818"/>
      <c r="I26" s="818"/>
    </row>
    <row r="27" spans="1:9" ht="16.5" customHeight="1">
      <c r="A27" s="825"/>
      <c r="B27" s="826"/>
      <c r="C27" s="817"/>
      <c r="D27" s="817"/>
      <c r="E27" s="817"/>
      <c r="F27" s="817"/>
      <c r="G27" s="817"/>
      <c r="H27" s="818"/>
      <c r="I27" s="818"/>
    </row>
    <row r="28" spans="1:9" ht="16.5" customHeight="1">
      <c r="A28" s="825"/>
      <c r="B28" s="826"/>
      <c r="C28" s="817"/>
      <c r="D28" s="817"/>
      <c r="E28" s="817"/>
      <c r="F28" s="817"/>
      <c r="G28" s="817"/>
      <c r="H28" s="818"/>
      <c r="I28" s="818"/>
    </row>
    <row r="29" spans="1:9" ht="16.5" customHeight="1">
      <c r="A29" s="825"/>
      <c r="B29" s="826"/>
      <c r="C29" s="817"/>
      <c r="D29" s="817"/>
      <c r="E29" s="817"/>
      <c r="F29" s="817"/>
      <c r="G29" s="817"/>
      <c r="H29" s="818"/>
      <c r="I29" s="818"/>
    </row>
    <row r="30" spans="1:9" ht="16.5" customHeight="1">
      <c r="A30" s="825"/>
      <c r="B30" s="826"/>
      <c r="C30" s="817"/>
      <c r="D30" s="817"/>
      <c r="E30" s="817"/>
      <c r="F30" s="817"/>
      <c r="G30" s="817"/>
      <c r="H30" s="818"/>
      <c r="I30" s="818"/>
    </row>
    <row r="31" spans="1:9" ht="16.5" customHeight="1">
      <c r="A31" s="827"/>
      <c r="B31" s="828"/>
      <c r="C31" s="817"/>
      <c r="D31" s="817"/>
      <c r="E31" s="817"/>
      <c r="F31" s="817"/>
      <c r="G31" s="817"/>
      <c r="H31" s="818"/>
      <c r="I31" s="818"/>
    </row>
    <row r="32" spans="1:9" ht="16.5" customHeight="1">
      <c r="A32" s="819" t="s">
        <v>424</v>
      </c>
      <c r="B32" s="820"/>
      <c r="C32" s="817"/>
      <c r="D32" s="817"/>
      <c r="E32" s="817"/>
      <c r="F32" s="817"/>
      <c r="G32" s="817"/>
      <c r="H32" s="818"/>
      <c r="I32" s="818"/>
    </row>
    <row r="33" spans="1:9" ht="16.5" customHeight="1">
      <c r="A33" s="821"/>
      <c r="B33" s="822"/>
      <c r="C33" s="817"/>
      <c r="D33" s="817"/>
      <c r="E33" s="817"/>
      <c r="F33" s="817"/>
      <c r="G33" s="817"/>
      <c r="H33" s="818"/>
      <c r="I33" s="818"/>
    </row>
    <row r="34" spans="1:9" ht="16.5" customHeight="1">
      <c r="A34" s="819" t="s">
        <v>425</v>
      </c>
      <c r="B34" s="820"/>
      <c r="C34" s="817"/>
      <c r="D34" s="817"/>
      <c r="E34" s="817"/>
      <c r="F34" s="817"/>
      <c r="G34" s="817"/>
      <c r="H34" s="818"/>
      <c r="I34" s="818"/>
    </row>
    <row r="35" spans="1:9" ht="16.5" customHeight="1">
      <c r="A35" s="821"/>
      <c r="B35" s="822"/>
      <c r="C35" s="817"/>
      <c r="D35" s="817"/>
      <c r="E35" s="817"/>
      <c r="F35" s="817"/>
      <c r="G35" s="817"/>
      <c r="H35" s="818"/>
      <c r="I35" s="818"/>
    </row>
    <row r="36" spans="1:9">
      <c r="C36" s="156" t="s">
        <v>677</v>
      </c>
      <c r="H36" s="810"/>
      <c r="I36" s="810"/>
    </row>
    <row r="37" spans="1:9" s="161" customFormat="1">
      <c r="C37" s="161" t="s">
        <v>426</v>
      </c>
      <c r="H37" s="162"/>
      <c r="I37" s="162"/>
    </row>
    <row r="38" spans="1:9" s="161" customFormat="1">
      <c r="H38" s="162"/>
      <c r="I38" s="162"/>
    </row>
    <row r="39" spans="1:9">
      <c r="H39" s="162"/>
      <c r="I39" s="162"/>
    </row>
    <row r="40" spans="1:9" ht="48.75" customHeight="1">
      <c r="A40" s="811" t="s">
        <v>427</v>
      </c>
      <c r="B40" s="812"/>
      <c r="C40" s="812"/>
      <c r="D40" s="813"/>
      <c r="E40" s="814"/>
      <c r="F40" s="815"/>
      <c r="G40" s="815"/>
      <c r="H40" s="815"/>
      <c r="I40" s="816"/>
    </row>
    <row r="41" spans="1:9">
      <c r="H41" s="163"/>
    </row>
    <row r="42" spans="1:9">
      <c r="H42" s="163"/>
    </row>
  </sheetData>
  <sheetProtection algorithmName="SHA-512" hashValue="0FNzmQXfBD9FD8dlgwGoFNZnSCdnP/qqxjvIDSpVLR27496NiOvsCMpDxIrPzAkChyFS6rRIyxUgu0Mx/hnnjQ==" saltValue="LQBtZhx5+0PufqMt7BQ25Q==" spinCount="100000" sheet="1" objects="1" scenarios="1"/>
  <mergeCells count="56">
    <mergeCell ref="A1:I1"/>
    <mergeCell ref="A5:B5"/>
    <mergeCell ref="C5:G5"/>
    <mergeCell ref="A6:B6"/>
    <mergeCell ref="C6:G6"/>
    <mergeCell ref="A7:B7"/>
    <mergeCell ref="C7:G7"/>
    <mergeCell ref="A9:B9"/>
    <mergeCell ref="C9:G9"/>
    <mergeCell ref="A10:B10"/>
    <mergeCell ref="C10:G10"/>
    <mergeCell ref="H25:I25"/>
    <mergeCell ref="A13:B13"/>
    <mergeCell ref="C13:D13"/>
    <mergeCell ref="E13:G13"/>
    <mergeCell ref="H22:I23"/>
    <mergeCell ref="A14:B14"/>
    <mergeCell ref="C14:D14"/>
    <mergeCell ref="E14:G14"/>
    <mergeCell ref="A15:B15"/>
    <mergeCell ref="C15:D15"/>
    <mergeCell ref="E15:G15"/>
    <mergeCell ref="A16:B16"/>
    <mergeCell ref="C16:D16"/>
    <mergeCell ref="E16:G16"/>
    <mergeCell ref="A22:B23"/>
    <mergeCell ref="C22:G23"/>
    <mergeCell ref="C30:G30"/>
    <mergeCell ref="H30:I30"/>
    <mergeCell ref="C31:G31"/>
    <mergeCell ref="H31:I31"/>
    <mergeCell ref="A24:B31"/>
    <mergeCell ref="C28:G28"/>
    <mergeCell ref="H28:I28"/>
    <mergeCell ref="C29:G29"/>
    <mergeCell ref="H29:I29"/>
    <mergeCell ref="C26:G26"/>
    <mergeCell ref="H26:I26"/>
    <mergeCell ref="C27:G27"/>
    <mergeCell ref="H27:I27"/>
    <mergeCell ref="C24:G24"/>
    <mergeCell ref="H24:I24"/>
    <mergeCell ref="C25:G25"/>
    <mergeCell ref="C32:G32"/>
    <mergeCell ref="H32:I32"/>
    <mergeCell ref="C33:G33"/>
    <mergeCell ref="H33:I33"/>
    <mergeCell ref="A32:B33"/>
    <mergeCell ref="H36:I36"/>
    <mergeCell ref="A40:D40"/>
    <mergeCell ref="E40:I40"/>
    <mergeCell ref="C34:G34"/>
    <mergeCell ref="H34:I34"/>
    <mergeCell ref="C35:G35"/>
    <mergeCell ref="H35:I35"/>
    <mergeCell ref="A34:B35"/>
  </mergeCells>
  <phoneticPr fontId="22"/>
  <dataValidations count="1">
    <dataValidation type="list" allowBlank="1" showInputMessage="1" showErrorMessage="1" sqref="H24:I35" xr:uid="{FFC30C5B-27CB-456E-B646-256E7D040A36}">
      <formula1>"実施済み,2022年度実施,今後予定"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06FB-8873-428A-A525-A59E3C7EBF15}">
  <dimension ref="A1:AF79"/>
  <sheetViews>
    <sheetView view="pageBreakPreview" zoomScale="80" zoomScaleNormal="100" zoomScaleSheetLayoutView="80" workbookViewId="0">
      <selection activeCell="I35" sqref="I35"/>
    </sheetView>
  </sheetViews>
  <sheetFormatPr defaultColWidth="9" defaultRowHeight="12"/>
  <cols>
    <col min="1" max="1" width="1.08984375" style="164" customWidth="1"/>
    <col min="2" max="2" width="3.7265625" style="164" customWidth="1"/>
    <col min="3" max="3" width="7.453125" style="164" customWidth="1"/>
    <col min="4" max="4" width="1.08984375" style="164" customWidth="1"/>
    <col min="5" max="5" width="9.7265625" style="164" customWidth="1"/>
    <col min="6" max="6" width="9.36328125" style="164" customWidth="1"/>
    <col min="7" max="7" width="6.7265625" style="164" customWidth="1"/>
    <col min="8" max="8" width="5.7265625" style="164" customWidth="1"/>
    <col min="9" max="9" width="7.453125" style="164" customWidth="1"/>
    <col min="10" max="10" width="6.90625" style="164" customWidth="1"/>
    <col min="11" max="11" width="5" style="164" customWidth="1"/>
    <col min="12" max="12" width="8.36328125" style="164" customWidth="1"/>
    <col min="13" max="13" width="13.6328125" style="164" customWidth="1"/>
    <col min="14" max="14" width="7.36328125" style="164" customWidth="1"/>
    <col min="15" max="15" width="13.6328125" style="164" customWidth="1"/>
    <col min="16" max="23" width="9" style="164"/>
    <col min="24" max="29" width="9" style="164" hidden="1" customWidth="1"/>
    <col min="30" max="16384" width="9" style="164"/>
  </cols>
  <sheetData>
    <row r="1" spans="1:15" ht="30" customHeight="1">
      <c r="A1" s="916" t="s">
        <v>428</v>
      </c>
      <c r="B1" s="916"/>
      <c r="C1" s="916"/>
      <c r="D1" s="916"/>
      <c r="E1" s="916"/>
      <c r="F1" s="916"/>
      <c r="G1" s="916"/>
      <c r="H1" s="916"/>
      <c r="I1" s="916"/>
      <c r="J1" s="916"/>
      <c r="K1" s="916"/>
      <c r="L1" s="916"/>
      <c r="M1" s="916"/>
      <c r="N1" s="916"/>
      <c r="O1" s="916"/>
    </row>
    <row r="2" spans="1:15" ht="30" hidden="1" customHeight="1">
      <c r="A2" s="165"/>
      <c r="B2" s="166" t="s">
        <v>429</v>
      </c>
      <c r="C2" s="167"/>
      <c r="D2" s="167"/>
      <c r="E2" s="167"/>
      <c r="F2" s="167"/>
      <c r="G2" s="167"/>
      <c r="H2" s="167"/>
      <c r="I2" s="167"/>
      <c r="J2" s="167"/>
      <c r="K2" s="167"/>
      <c r="L2" s="167"/>
      <c r="M2" s="167"/>
    </row>
    <row r="3" spans="1:15" ht="24" hidden="1" customHeight="1">
      <c r="A3" s="165"/>
      <c r="B3" s="168"/>
      <c r="C3" s="169" t="s">
        <v>430</v>
      </c>
      <c r="D3" s="170"/>
      <c r="E3" s="917" t="s">
        <v>431</v>
      </c>
      <c r="F3" s="917"/>
      <c r="G3" s="917"/>
      <c r="H3" s="917"/>
      <c r="I3" s="917"/>
      <c r="J3" s="917"/>
      <c r="K3" s="917"/>
      <c r="L3" s="171" t="s">
        <v>432</v>
      </c>
      <c r="M3" s="917" t="s">
        <v>433</v>
      </c>
      <c r="N3" s="917"/>
      <c r="O3" s="917"/>
    </row>
    <row r="4" spans="1:15" ht="20.25" hidden="1" customHeight="1">
      <c r="A4" s="165"/>
      <c r="C4" s="172" t="s">
        <v>434</v>
      </c>
      <c r="D4" s="172"/>
      <c r="E4" s="917" t="s">
        <v>435</v>
      </c>
      <c r="F4" s="917"/>
      <c r="G4" s="917"/>
      <c r="H4" s="917"/>
      <c r="I4" s="917"/>
      <c r="J4" s="170"/>
      <c r="K4" s="170"/>
      <c r="L4" s="170"/>
      <c r="M4" s="170"/>
      <c r="N4" s="170"/>
      <c r="O4" s="170"/>
    </row>
    <row r="5" spans="1:15" ht="20.25" customHeight="1" thickBot="1">
      <c r="A5" s="165"/>
      <c r="B5" s="918" t="s">
        <v>436</v>
      </c>
      <c r="C5" s="918"/>
      <c r="D5" s="918"/>
      <c r="E5" s="918"/>
      <c r="F5" s="918"/>
      <c r="G5" s="918"/>
      <c r="H5" s="918"/>
      <c r="I5" s="918"/>
      <c r="J5" s="918"/>
      <c r="K5" s="918"/>
      <c r="L5" s="918"/>
      <c r="M5" s="918"/>
      <c r="N5" s="918"/>
      <c r="O5" s="918"/>
    </row>
    <row r="6" spans="1:15" ht="41.25" customHeight="1">
      <c r="A6" s="165"/>
      <c r="B6" s="919" t="s">
        <v>437</v>
      </c>
      <c r="C6" s="920"/>
      <c r="D6" s="920"/>
      <c r="E6" s="921"/>
      <c r="F6" s="928" t="s">
        <v>438</v>
      </c>
      <c r="G6" s="929"/>
      <c r="H6" s="930" t="s">
        <v>439</v>
      </c>
      <c r="I6" s="931"/>
      <c r="J6" s="308" t="s">
        <v>440</v>
      </c>
      <c r="K6" s="309" t="s">
        <v>441</v>
      </c>
      <c r="L6" s="310" t="s">
        <v>442</v>
      </c>
      <c r="M6" s="173" t="s">
        <v>443</v>
      </c>
      <c r="N6" s="311" t="s">
        <v>444</v>
      </c>
      <c r="O6" s="174" t="s">
        <v>445</v>
      </c>
    </row>
    <row r="7" spans="1:15" ht="24" customHeight="1">
      <c r="A7" s="165"/>
      <c r="B7" s="922"/>
      <c r="C7" s="923"/>
      <c r="D7" s="923"/>
      <c r="E7" s="924"/>
      <c r="F7" s="932" t="s">
        <v>446</v>
      </c>
      <c r="G7" s="933"/>
      <c r="H7" s="934" t="s">
        <v>447</v>
      </c>
      <c r="I7" s="933"/>
      <c r="J7" s="175" t="s">
        <v>448</v>
      </c>
      <c r="K7" s="176" t="s">
        <v>449</v>
      </c>
      <c r="L7" s="175" t="s">
        <v>450</v>
      </c>
      <c r="M7" s="177" t="s">
        <v>451</v>
      </c>
      <c r="N7" s="178" t="s">
        <v>452</v>
      </c>
      <c r="O7" s="179" t="s">
        <v>453</v>
      </c>
    </row>
    <row r="8" spans="1:15" ht="26.25" customHeight="1" thickBot="1">
      <c r="A8" s="165"/>
      <c r="B8" s="925"/>
      <c r="C8" s="926"/>
      <c r="D8" s="926"/>
      <c r="E8" s="927"/>
      <c r="F8" s="180" t="s">
        <v>454</v>
      </c>
      <c r="G8" s="181" t="s">
        <v>455</v>
      </c>
      <c r="H8" s="182"/>
      <c r="I8" s="183" t="s">
        <v>28</v>
      </c>
      <c r="J8" s="184" t="s">
        <v>456</v>
      </c>
      <c r="K8" s="185" t="s">
        <v>457</v>
      </c>
      <c r="L8" s="186"/>
      <c r="M8" s="187" t="s">
        <v>29</v>
      </c>
      <c r="N8" s="186"/>
      <c r="O8" s="188" t="s">
        <v>458</v>
      </c>
    </row>
    <row r="9" spans="1:15" ht="28.5" hidden="1" customHeight="1">
      <c r="A9" s="165"/>
      <c r="B9" s="887" t="s">
        <v>459</v>
      </c>
      <c r="C9" s="889" t="s">
        <v>460</v>
      </c>
      <c r="D9" s="890"/>
      <c r="E9" s="891"/>
      <c r="F9" s="189"/>
      <c r="G9" s="190" t="s">
        <v>29</v>
      </c>
      <c r="H9" s="191">
        <v>38.200000000000003</v>
      </c>
      <c r="I9" s="192" t="s">
        <v>461</v>
      </c>
      <c r="J9" s="193">
        <f t="shared" ref="J9:J27" si="0">F9*H9</f>
        <v>0</v>
      </c>
      <c r="K9" s="904">
        <v>2.58E-2</v>
      </c>
      <c r="L9" s="194">
        <f>ROUNDDOWN(H9*K$9,5-INT(LOG(ABS(H9*K$9))))</f>
        <v>0.98555999999999999</v>
      </c>
      <c r="M9" s="195">
        <f>F9*H9*K$9+ROUNDDOWN(0,1)</f>
        <v>0</v>
      </c>
      <c r="N9" s="196">
        <v>2.6192000000000002</v>
      </c>
      <c r="O9" s="197">
        <f t="shared" ref="O9:O29" si="1">F9*N9</f>
        <v>0</v>
      </c>
    </row>
    <row r="10" spans="1:15" ht="29.25" customHeight="1">
      <c r="A10" s="165"/>
      <c r="B10" s="888"/>
      <c r="C10" s="907" t="s">
        <v>462</v>
      </c>
      <c r="D10" s="894"/>
      <c r="E10" s="893"/>
      <c r="F10" s="198"/>
      <c r="G10" s="199" t="s">
        <v>29</v>
      </c>
      <c r="H10" s="200">
        <v>34.6</v>
      </c>
      <c r="I10" s="201" t="s">
        <v>461</v>
      </c>
      <c r="J10" s="202">
        <f t="shared" si="0"/>
        <v>0</v>
      </c>
      <c r="K10" s="905"/>
      <c r="L10" s="200">
        <f t="shared" ref="L10:L30" si="2">ROUNDDOWN(H10*K$9,5-INT(LOG(ABS(H10*K$9))))</f>
        <v>0.89268000000000003</v>
      </c>
      <c r="M10" s="203">
        <f t="shared" ref="M10:M30" si="3">F10*H10*K$9+ROUNDDOWN(0,1)</f>
        <v>0</v>
      </c>
      <c r="N10" s="204">
        <v>2.3216999999999999</v>
      </c>
      <c r="O10" s="205">
        <f t="shared" si="1"/>
        <v>0</v>
      </c>
    </row>
    <row r="11" spans="1:15" ht="29.25" hidden="1" customHeight="1">
      <c r="A11" s="165"/>
      <c r="B11" s="888"/>
      <c r="C11" s="892" t="s">
        <v>463</v>
      </c>
      <c r="D11" s="894"/>
      <c r="E11" s="893"/>
      <c r="F11" s="198"/>
      <c r="G11" s="199" t="s">
        <v>29</v>
      </c>
      <c r="H11" s="200">
        <v>33.6</v>
      </c>
      <c r="I11" s="201" t="s">
        <v>461</v>
      </c>
      <c r="J11" s="202">
        <f t="shared" si="0"/>
        <v>0</v>
      </c>
      <c r="K11" s="905"/>
      <c r="L11" s="200">
        <f t="shared" si="2"/>
        <v>0.86687999999999998</v>
      </c>
      <c r="M11" s="203">
        <f t="shared" si="3"/>
        <v>0</v>
      </c>
      <c r="N11" s="204">
        <v>2.2422</v>
      </c>
      <c r="O11" s="205">
        <f t="shared" si="1"/>
        <v>0</v>
      </c>
    </row>
    <row r="12" spans="1:15" ht="29.25" customHeight="1">
      <c r="A12" s="165"/>
      <c r="B12" s="888"/>
      <c r="C12" s="892" t="s">
        <v>30</v>
      </c>
      <c r="D12" s="894"/>
      <c r="E12" s="893"/>
      <c r="F12" s="198"/>
      <c r="G12" s="199" t="s">
        <v>29</v>
      </c>
      <c r="H12" s="200">
        <v>36.700000000000003</v>
      </c>
      <c r="I12" s="201" t="s">
        <v>461</v>
      </c>
      <c r="J12" s="202">
        <f>F12*H12</f>
        <v>0</v>
      </c>
      <c r="K12" s="905"/>
      <c r="L12" s="200">
        <f t="shared" si="2"/>
        <v>0.94686000000000003</v>
      </c>
      <c r="M12" s="203">
        <f t="shared" si="3"/>
        <v>0</v>
      </c>
      <c r="N12" s="204">
        <v>2.4895</v>
      </c>
      <c r="O12" s="205">
        <f t="shared" si="1"/>
        <v>0</v>
      </c>
    </row>
    <row r="13" spans="1:15" ht="29.25" customHeight="1">
      <c r="A13" s="165"/>
      <c r="B13" s="888"/>
      <c r="C13" s="892" t="s">
        <v>464</v>
      </c>
      <c r="D13" s="894"/>
      <c r="E13" s="893"/>
      <c r="F13" s="198"/>
      <c r="G13" s="199" t="s">
        <v>29</v>
      </c>
      <c r="H13" s="200">
        <v>37.700000000000003</v>
      </c>
      <c r="I13" s="201" t="s">
        <v>461</v>
      </c>
      <c r="J13" s="202">
        <f t="shared" si="0"/>
        <v>0</v>
      </c>
      <c r="K13" s="905"/>
      <c r="L13" s="200">
        <f t="shared" si="2"/>
        <v>0.97265999999999997</v>
      </c>
      <c r="M13" s="203">
        <f t="shared" si="3"/>
        <v>0</v>
      </c>
      <c r="N13" s="204">
        <v>2.585</v>
      </c>
      <c r="O13" s="205">
        <f t="shared" si="1"/>
        <v>0</v>
      </c>
    </row>
    <row r="14" spans="1:15" ht="29.25" customHeight="1">
      <c r="A14" s="165"/>
      <c r="B14" s="888"/>
      <c r="C14" s="892" t="s">
        <v>465</v>
      </c>
      <c r="D14" s="894"/>
      <c r="E14" s="893"/>
      <c r="F14" s="198"/>
      <c r="G14" s="199" t="s">
        <v>29</v>
      </c>
      <c r="H14" s="200">
        <v>39.1</v>
      </c>
      <c r="I14" s="201" t="s">
        <v>461</v>
      </c>
      <c r="J14" s="202">
        <f t="shared" si="0"/>
        <v>0</v>
      </c>
      <c r="K14" s="905"/>
      <c r="L14" s="200">
        <f t="shared" si="2"/>
        <v>1.00878</v>
      </c>
      <c r="M14" s="203">
        <f t="shared" si="3"/>
        <v>0</v>
      </c>
      <c r="N14" s="204">
        <v>2.7096</v>
      </c>
      <c r="O14" s="205">
        <f t="shared" si="1"/>
        <v>0</v>
      </c>
    </row>
    <row r="15" spans="1:15" ht="29.25" hidden="1" customHeight="1">
      <c r="A15" s="165"/>
      <c r="B15" s="888"/>
      <c r="C15" s="892" t="s">
        <v>466</v>
      </c>
      <c r="D15" s="894"/>
      <c r="E15" s="893"/>
      <c r="F15" s="198"/>
      <c r="G15" s="199" t="s">
        <v>29</v>
      </c>
      <c r="H15" s="200">
        <v>41.9</v>
      </c>
      <c r="I15" s="201" t="s">
        <v>461</v>
      </c>
      <c r="J15" s="202">
        <f t="shared" si="0"/>
        <v>0</v>
      </c>
      <c r="K15" s="905"/>
      <c r="L15" s="200">
        <f t="shared" si="2"/>
        <v>1.0810200000000001</v>
      </c>
      <c r="M15" s="203">
        <f t="shared" si="3"/>
        <v>0</v>
      </c>
      <c r="N15" s="204">
        <v>2.9958999999999998</v>
      </c>
      <c r="O15" s="205">
        <f t="shared" si="1"/>
        <v>0</v>
      </c>
    </row>
    <row r="16" spans="1:15" ht="29.25" hidden="1" customHeight="1">
      <c r="A16" s="165"/>
      <c r="B16" s="888"/>
      <c r="C16" s="892" t="s">
        <v>467</v>
      </c>
      <c r="D16" s="894"/>
      <c r="E16" s="893"/>
      <c r="F16" s="198"/>
      <c r="G16" s="199" t="s">
        <v>468</v>
      </c>
      <c r="H16" s="200">
        <v>40.9</v>
      </c>
      <c r="I16" s="201" t="s">
        <v>469</v>
      </c>
      <c r="J16" s="202">
        <f t="shared" si="0"/>
        <v>0</v>
      </c>
      <c r="K16" s="905"/>
      <c r="L16" s="200">
        <f t="shared" si="2"/>
        <v>1.05522</v>
      </c>
      <c r="M16" s="203">
        <f t="shared" si="3"/>
        <v>0</v>
      </c>
      <c r="N16" s="204">
        <v>3.1193</v>
      </c>
      <c r="O16" s="205">
        <f t="shared" si="1"/>
        <v>0</v>
      </c>
    </row>
    <row r="17" spans="1:15" ht="30" customHeight="1">
      <c r="A17" s="165"/>
      <c r="B17" s="888"/>
      <c r="C17" s="908" t="s">
        <v>470</v>
      </c>
      <c r="D17" s="911" t="s">
        <v>471</v>
      </c>
      <c r="E17" s="912"/>
      <c r="F17" s="198"/>
      <c r="G17" s="199" t="s">
        <v>468</v>
      </c>
      <c r="H17" s="200">
        <v>50.8</v>
      </c>
      <c r="I17" s="201" t="s">
        <v>469</v>
      </c>
      <c r="J17" s="202">
        <f t="shared" si="0"/>
        <v>0</v>
      </c>
      <c r="K17" s="905"/>
      <c r="L17" s="200">
        <f t="shared" si="2"/>
        <v>1.31064</v>
      </c>
      <c r="M17" s="203">
        <f t="shared" si="3"/>
        <v>0</v>
      </c>
      <c r="N17" s="204">
        <v>2.9988999999999999</v>
      </c>
      <c r="O17" s="205">
        <f t="shared" si="1"/>
        <v>0</v>
      </c>
    </row>
    <row r="18" spans="1:15" ht="30" customHeight="1">
      <c r="A18" s="165"/>
      <c r="B18" s="888"/>
      <c r="C18" s="909"/>
      <c r="D18" s="911" t="s">
        <v>472</v>
      </c>
      <c r="E18" s="912"/>
      <c r="F18" s="198"/>
      <c r="G18" s="199" t="s">
        <v>473</v>
      </c>
      <c r="H18" s="200">
        <v>0.1012</v>
      </c>
      <c r="I18" s="201" t="s">
        <v>474</v>
      </c>
      <c r="J18" s="202">
        <f t="shared" si="0"/>
        <v>0</v>
      </c>
      <c r="K18" s="905"/>
      <c r="L18" s="200">
        <f t="shared" si="2"/>
        <v>2.6109599999999998E-3</v>
      </c>
      <c r="M18" s="203">
        <f>F18*H18*K$9+ROUNDDOWN(0,1)</f>
        <v>0</v>
      </c>
      <c r="N18" s="204">
        <v>6.0499999999999998E-3</v>
      </c>
      <c r="O18" s="205">
        <f t="shared" si="1"/>
        <v>0</v>
      </c>
    </row>
    <row r="19" spans="1:15" ht="29.25" hidden="1" customHeight="1">
      <c r="A19" s="165"/>
      <c r="B19" s="888"/>
      <c r="C19" s="910"/>
      <c r="D19" s="892" t="s">
        <v>475</v>
      </c>
      <c r="E19" s="893"/>
      <c r="F19" s="198"/>
      <c r="G19" s="199" t="s">
        <v>476</v>
      </c>
      <c r="H19" s="200">
        <v>44.9</v>
      </c>
      <c r="I19" s="201" t="s">
        <v>477</v>
      </c>
      <c r="J19" s="202">
        <f t="shared" si="0"/>
        <v>0</v>
      </c>
      <c r="K19" s="905"/>
      <c r="L19" s="200">
        <f t="shared" si="2"/>
        <v>1.15842</v>
      </c>
      <c r="M19" s="203">
        <f t="shared" si="3"/>
        <v>0</v>
      </c>
      <c r="N19" s="204">
        <v>2.3378000000000001</v>
      </c>
      <c r="O19" s="205">
        <f t="shared" si="1"/>
        <v>0</v>
      </c>
    </row>
    <row r="20" spans="1:15" ht="29.25" hidden="1" customHeight="1">
      <c r="A20" s="165"/>
      <c r="B20" s="888"/>
      <c r="C20" s="895" t="s">
        <v>478</v>
      </c>
      <c r="D20" s="896"/>
      <c r="E20" s="897"/>
      <c r="F20" s="198"/>
      <c r="G20" s="199" t="s">
        <v>468</v>
      </c>
      <c r="H20" s="200">
        <v>54.6</v>
      </c>
      <c r="I20" s="201" t="s">
        <v>469</v>
      </c>
      <c r="J20" s="202">
        <f t="shared" si="0"/>
        <v>0</v>
      </c>
      <c r="K20" s="905"/>
      <c r="L20" s="200">
        <f t="shared" si="2"/>
        <v>1.4086799999999999</v>
      </c>
      <c r="M20" s="203">
        <f t="shared" si="3"/>
        <v>0</v>
      </c>
      <c r="N20" s="204">
        <v>2.7027000000000001</v>
      </c>
      <c r="O20" s="205">
        <f t="shared" si="1"/>
        <v>0</v>
      </c>
    </row>
    <row r="21" spans="1:15" ht="29.25" hidden="1" customHeight="1">
      <c r="A21" s="165"/>
      <c r="B21" s="888"/>
      <c r="C21" s="901"/>
      <c r="D21" s="902"/>
      <c r="E21" s="903"/>
      <c r="F21" s="198"/>
      <c r="G21" s="199" t="s">
        <v>476</v>
      </c>
      <c r="H21" s="200">
        <v>43.5</v>
      </c>
      <c r="I21" s="201" t="s">
        <v>477</v>
      </c>
      <c r="J21" s="202">
        <f t="shared" si="0"/>
        <v>0</v>
      </c>
      <c r="K21" s="905"/>
      <c r="L21" s="200">
        <f t="shared" si="2"/>
        <v>1.1223000000000001</v>
      </c>
      <c r="M21" s="203">
        <f t="shared" si="3"/>
        <v>0</v>
      </c>
      <c r="N21" s="204">
        <v>2.2170999999999998</v>
      </c>
      <c r="O21" s="205">
        <f t="shared" si="1"/>
        <v>0</v>
      </c>
    </row>
    <row r="22" spans="1:15" ht="29.25" hidden="1" customHeight="1">
      <c r="A22" s="165"/>
      <c r="B22" s="888"/>
      <c r="C22" s="913" t="s">
        <v>479</v>
      </c>
      <c r="D22" s="892" t="s">
        <v>480</v>
      </c>
      <c r="E22" s="893"/>
      <c r="F22" s="198"/>
      <c r="G22" s="199" t="s">
        <v>468</v>
      </c>
      <c r="H22" s="200">
        <v>29</v>
      </c>
      <c r="I22" s="201" t="s">
        <v>469</v>
      </c>
      <c r="J22" s="202">
        <f t="shared" si="0"/>
        <v>0</v>
      </c>
      <c r="K22" s="905"/>
      <c r="L22" s="200">
        <f t="shared" si="2"/>
        <v>0.74819999999999998</v>
      </c>
      <c r="M22" s="203">
        <f t="shared" si="3"/>
        <v>0</v>
      </c>
      <c r="N22" s="204">
        <v>2.6052</v>
      </c>
      <c r="O22" s="205">
        <f t="shared" si="1"/>
        <v>0</v>
      </c>
    </row>
    <row r="23" spans="1:15" ht="29.25" hidden="1" customHeight="1">
      <c r="A23" s="165"/>
      <c r="B23" s="888"/>
      <c r="C23" s="914"/>
      <c r="D23" s="892" t="s">
        <v>481</v>
      </c>
      <c r="E23" s="893"/>
      <c r="F23" s="198"/>
      <c r="G23" s="199" t="s">
        <v>468</v>
      </c>
      <c r="H23" s="200">
        <v>25.7</v>
      </c>
      <c r="I23" s="201" t="s">
        <v>469</v>
      </c>
      <c r="J23" s="202">
        <f t="shared" si="0"/>
        <v>0</v>
      </c>
      <c r="K23" s="905"/>
      <c r="L23" s="200">
        <f t="shared" si="2"/>
        <v>0.66305999999999998</v>
      </c>
      <c r="M23" s="203">
        <f t="shared" si="3"/>
        <v>0</v>
      </c>
      <c r="N23" s="204">
        <v>2.3275600000000001</v>
      </c>
      <c r="O23" s="205">
        <f t="shared" si="1"/>
        <v>0</v>
      </c>
    </row>
    <row r="24" spans="1:15" ht="29.25" hidden="1" customHeight="1">
      <c r="A24" s="165"/>
      <c r="B24" s="888"/>
      <c r="C24" s="915"/>
      <c r="D24" s="892" t="s">
        <v>482</v>
      </c>
      <c r="E24" s="893"/>
      <c r="F24" s="198"/>
      <c r="G24" s="199" t="s">
        <v>468</v>
      </c>
      <c r="H24" s="200">
        <v>26.9</v>
      </c>
      <c r="I24" s="201" t="s">
        <v>469</v>
      </c>
      <c r="J24" s="202">
        <f t="shared" si="0"/>
        <v>0</v>
      </c>
      <c r="K24" s="905"/>
      <c r="L24" s="200">
        <f t="shared" si="2"/>
        <v>0.69401999999999997</v>
      </c>
      <c r="M24" s="203">
        <f t="shared" si="3"/>
        <v>0</v>
      </c>
      <c r="N24" s="204">
        <v>2.5152000000000001</v>
      </c>
      <c r="O24" s="205">
        <f t="shared" si="1"/>
        <v>0</v>
      </c>
    </row>
    <row r="25" spans="1:15" ht="29.25" hidden="1" customHeight="1">
      <c r="A25" s="165"/>
      <c r="B25" s="888"/>
      <c r="C25" s="892" t="s">
        <v>483</v>
      </c>
      <c r="D25" s="894"/>
      <c r="E25" s="893"/>
      <c r="F25" s="198"/>
      <c r="G25" s="206" t="s">
        <v>468</v>
      </c>
      <c r="H25" s="200">
        <v>29.4</v>
      </c>
      <c r="I25" s="201" t="s">
        <v>469</v>
      </c>
      <c r="J25" s="202">
        <f t="shared" si="0"/>
        <v>0</v>
      </c>
      <c r="K25" s="905"/>
      <c r="L25" s="200">
        <f t="shared" si="2"/>
        <v>0.75851999999999997</v>
      </c>
      <c r="M25" s="203">
        <f t="shared" si="3"/>
        <v>0</v>
      </c>
      <c r="N25" s="204">
        <v>3.1692999999999998</v>
      </c>
      <c r="O25" s="205">
        <f t="shared" si="1"/>
        <v>0</v>
      </c>
    </row>
    <row r="26" spans="1:15" ht="29.25" customHeight="1">
      <c r="A26" s="165"/>
      <c r="B26" s="888"/>
      <c r="C26" s="895" t="s">
        <v>484</v>
      </c>
      <c r="D26" s="896"/>
      <c r="E26" s="897"/>
      <c r="F26" s="198"/>
      <c r="G26" s="206" t="s">
        <v>485</v>
      </c>
      <c r="H26" s="200">
        <v>43.5</v>
      </c>
      <c r="I26" s="201" t="s">
        <v>486</v>
      </c>
      <c r="J26" s="202">
        <f t="shared" si="0"/>
        <v>0</v>
      </c>
      <c r="K26" s="905"/>
      <c r="L26" s="200">
        <f t="shared" si="2"/>
        <v>1.1223000000000001</v>
      </c>
      <c r="M26" s="203">
        <f t="shared" si="3"/>
        <v>0</v>
      </c>
      <c r="N26" s="204">
        <v>2.1692999999999998</v>
      </c>
      <c r="O26" s="205">
        <f t="shared" si="1"/>
        <v>0</v>
      </c>
    </row>
    <row r="27" spans="1:15" ht="29.25" hidden="1" customHeight="1">
      <c r="A27" s="165"/>
      <c r="B27" s="888"/>
      <c r="C27" s="898"/>
      <c r="D27" s="899"/>
      <c r="E27" s="900"/>
      <c r="F27" s="189"/>
      <c r="G27" s="207" t="s">
        <v>487</v>
      </c>
      <c r="H27" s="200">
        <v>41.68</v>
      </c>
      <c r="I27" s="201" t="s">
        <v>477</v>
      </c>
      <c r="J27" s="202">
        <f t="shared" si="0"/>
        <v>0</v>
      </c>
      <c r="K27" s="905"/>
      <c r="L27" s="200">
        <f t="shared" si="2"/>
        <v>1.07534</v>
      </c>
      <c r="M27" s="203">
        <f t="shared" si="3"/>
        <v>0</v>
      </c>
      <c r="N27" s="204">
        <v>2.0785999999999998</v>
      </c>
      <c r="O27" s="205">
        <f t="shared" si="1"/>
        <v>0</v>
      </c>
    </row>
    <row r="28" spans="1:15" ht="29.25" hidden="1" customHeight="1">
      <c r="A28" s="165"/>
      <c r="B28" s="888"/>
      <c r="C28" s="898"/>
      <c r="D28" s="899"/>
      <c r="E28" s="900"/>
      <c r="F28" s="189"/>
      <c r="G28" s="207" t="s">
        <v>487</v>
      </c>
      <c r="H28" s="200">
        <v>44.5</v>
      </c>
      <c r="I28" s="201" t="s">
        <v>477</v>
      </c>
      <c r="J28" s="202">
        <f>F28*H28</f>
        <v>0</v>
      </c>
      <c r="K28" s="905"/>
      <c r="L28" s="200">
        <f t="shared" si="2"/>
        <v>1.1480999999999999</v>
      </c>
      <c r="M28" s="203">
        <f t="shared" si="3"/>
        <v>0</v>
      </c>
      <c r="N28" s="204">
        <v>2.2193999999999998</v>
      </c>
      <c r="O28" s="205">
        <f t="shared" si="1"/>
        <v>0</v>
      </c>
    </row>
    <row r="29" spans="1:15" ht="29.25" hidden="1" customHeight="1">
      <c r="A29" s="165"/>
      <c r="B29" s="888"/>
      <c r="C29" s="901"/>
      <c r="D29" s="902"/>
      <c r="E29" s="903"/>
      <c r="F29" s="189"/>
      <c r="G29" s="207" t="s">
        <v>487</v>
      </c>
      <c r="H29" s="200">
        <v>40.46</v>
      </c>
      <c r="I29" s="201" t="s">
        <v>477</v>
      </c>
      <c r="J29" s="202">
        <f>F29*H29</f>
        <v>0</v>
      </c>
      <c r="K29" s="905"/>
      <c r="L29" s="200">
        <f t="shared" si="2"/>
        <v>1.04386</v>
      </c>
      <c r="M29" s="203">
        <f t="shared" si="3"/>
        <v>0</v>
      </c>
      <c r="N29" s="204">
        <v>2.0179</v>
      </c>
      <c r="O29" s="205">
        <f t="shared" si="1"/>
        <v>0</v>
      </c>
    </row>
    <row r="30" spans="1:15" ht="29.25" hidden="1" customHeight="1">
      <c r="A30" s="165"/>
      <c r="B30" s="888"/>
      <c r="C30" s="892" t="s">
        <v>488</v>
      </c>
      <c r="D30" s="894"/>
      <c r="E30" s="893"/>
      <c r="F30" s="189"/>
      <c r="G30" s="208" t="s">
        <v>456</v>
      </c>
      <c r="H30" s="209">
        <v>1.02</v>
      </c>
      <c r="I30" s="210" t="s">
        <v>489</v>
      </c>
      <c r="J30" s="202">
        <f>F30*H30</f>
        <v>0</v>
      </c>
      <c r="K30" s="905"/>
      <c r="L30" s="200">
        <f t="shared" si="2"/>
        <v>2.6315999999999999E-2</v>
      </c>
      <c r="M30" s="203">
        <f t="shared" si="3"/>
        <v>0</v>
      </c>
      <c r="N30" s="204"/>
      <c r="O30" s="205"/>
    </row>
    <row r="31" spans="1:15" ht="29.25" customHeight="1" thickBot="1">
      <c r="A31" s="165"/>
      <c r="B31" s="211"/>
      <c r="C31" s="873" t="s">
        <v>490</v>
      </c>
      <c r="D31" s="874"/>
      <c r="E31" s="875"/>
      <c r="F31" s="876"/>
      <c r="G31" s="877"/>
      <c r="H31" s="847"/>
      <c r="I31" s="848"/>
      <c r="J31" s="212">
        <f>SUM(J9:J30)</f>
        <v>0</v>
      </c>
      <c r="K31" s="905"/>
      <c r="L31" s="213"/>
      <c r="M31" s="214">
        <f>J31*K9</f>
        <v>0</v>
      </c>
      <c r="N31" s="215"/>
      <c r="O31" s="205">
        <f>SUM(O9:O30)</f>
        <v>0</v>
      </c>
    </row>
    <row r="32" spans="1:15" ht="29.25" hidden="1" customHeight="1" thickTop="1" thickBot="1">
      <c r="A32" s="165"/>
      <c r="B32" s="878" t="s">
        <v>491</v>
      </c>
      <c r="C32" s="879"/>
      <c r="D32" s="879"/>
      <c r="E32" s="880"/>
      <c r="F32" s="216" t="s">
        <v>492</v>
      </c>
      <c r="G32" s="217"/>
      <c r="H32" s="218" t="s">
        <v>447</v>
      </c>
      <c r="I32" s="219"/>
      <c r="J32" s="220" t="s">
        <v>493</v>
      </c>
      <c r="K32" s="905"/>
      <c r="L32" s="221"/>
      <c r="M32" s="222" t="s">
        <v>494</v>
      </c>
      <c r="N32" s="223"/>
      <c r="O32" s="224"/>
    </row>
    <row r="33" spans="1:15" ht="29.25" hidden="1" customHeight="1" thickTop="1">
      <c r="A33" s="165"/>
      <c r="B33" s="881"/>
      <c r="C33" s="882"/>
      <c r="D33" s="882"/>
      <c r="E33" s="883"/>
      <c r="F33" s="189"/>
      <c r="G33" s="225" t="s">
        <v>495</v>
      </c>
      <c r="H33" s="226">
        <v>9.9700000000000006</v>
      </c>
      <c r="I33" s="227" t="s">
        <v>496</v>
      </c>
      <c r="J33" s="228">
        <f>F33*H33</f>
        <v>0</v>
      </c>
      <c r="K33" s="905"/>
      <c r="L33" s="229" t="e">
        <f>ROUNDDOWN(H33*K$33,5-INT(LOG(ABS(H33*K$33))))</f>
        <v>#NUM!</v>
      </c>
      <c r="M33" s="203">
        <f>F33*H33*K$33+ROUNDDOWN(0,1)</f>
        <v>0</v>
      </c>
      <c r="N33" s="230">
        <v>0.38600000000000001</v>
      </c>
      <c r="O33" s="231">
        <f>F33*N33</f>
        <v>0</v>
      </c>
    </row>
    <row r="34" spans="1:15" ht="29.25" hidden="1" customHeight="1" thickBot="1">
      <c r="A34" s="165"/>
      <c r="B34" s="881"/>
      <c r="C34" s="882"/>
      <c r="D34" s="882"/>
      <c r="E34" s="883"/>
      <c r="F34" s="232"/>
      <c r="G34" s="207" t="s">
        <v>495</v>
      </c>
      <c r="H34" s="226">
        <v>9.2799999999999994</v>
      </c>
      <c r="I34" s="210" t="s">
        <v>496</v>
      </c>
      <c r="J34" s="228">
        <f>F34*H34</f>
        <v>0</v>
      </c>
      <c r="K34" s="905"/>
      <c r="L34" s="233" t="e">
        <f>ROUNDDOWN(H34*K$33,5-INT(LOG(ABS(H34*K$33))))</f>
        <v>#NUM!</v>
      </c>
      <c r="M34" s="234">
        <f>F34*H34*K$33</f>
        <v>0</v>
      </c>
      <c r="N34" s="223">
        <v>0.38600000000000001</v>
      </c>
      <c r="O34" s="224">
        <f>F34*N34</f>
        <v>0</v>
      </c>
    </row>
    <row r="35" spans="1:15" ht="29.25" customHeight="1" thickTop="1" thickBot="1">
      <c r="A35" s="165"/>
      <c r="B35" s="881"/>
      <c r="C35" s="882"/>
      <c r="D35" s="882"/>
      <c r="E35" s="883"/>
      <c r="F35" s="235"/>
      <c r="G35" s="236" t="s">
        <v>495</v>
      </c>
      <c r="H35" s="226">
        <v>9.76</v>
      </c>
      <c r="I35" s="210" t="s">
        <v>496</v>
      </c>
      <c r="J35" s="228">
        <f>F35*H35</f>
        <v>0</v>
      </c>
      <c r="K35" s="906"/>
      <c r="L35" s="237">
        <f>ROUNDDOWN(H35*K$9,5-INT(LOG(ABS(H35*K$9))))</f>
        <v>0.25180799999999998</v>
      </c>
      <c r="M35" s="238">
        <f>F35*H35*K$9</f>
        <v>0</v>
      </c>
      <c r="N35" s="239">
        <v>0.495</v>
      </c>
      <c r="O35" s="240">
        <f>F35*N35</f>
        <v>0</v>
      </c>
    </row>
    <row r="36" spans="1:15" ht="29.25" hidden="1" customHeight="1" thickTop="1" thickBot="1">
      <c r="A36" s="165"/>
      <c r="B36" s="884"/>
      <c r="C36" s="885"/>
      <c r="D36" s="885"/>
      <c r="E36" s="886"/>
      <c r="F36" s="876"/>
      <c r="G36" s="877"/>
      <c r="H36" s="847"/>
      <c r="I36" s="848"/>
      <c r="J36" s="212">
        <f>SUM(J33:J35)</f>
        <v>0</v>
      </c>
      <c r="K36" s="241"/>
      <c r="L36" s="242"/>
      <c r="M36" s="214">
        <f>J36*K33</f>
        <v>0</v>
      </c>
      <c r="N36" s="243"/>
      <c r="O36" s="244">
        <f>SUM(O33:O35)</f>
        <v>0</v>
      </c>
    </row>
    <row r="37" spans="1:15" ht="29.25" customHeight="1" thickTop="1" thickBot="1">
      <c r="A37" s="165"/>
      <c r="B37" s="849" t="s">
        <v>31</v>
      </c>
      <c r="C37" s="850"/>
      <c r="D37" s="850"/>
      <c r="E37" s="851"/>
      <c r="F37" s="852"/>
      <c r="G37" s="853"/>
      <c r="H37" s="854"/>
      <c r="I37" s="855"/>
      <c r="J37" s="245">
        <f>J31+J36</f>
        <v>0</v>
      </c>
      <c r="K37" s="246"/>
      <c r="L37" s="247"/>
      <c r="M37" s="248">
        <f>+M31+M35</f>
        <v>0</v>
      </c>
      <c r="N37" s="249"/>
      <c r="O37" s="250">
        <f>O31+O36</f>
        <v>0</v>
      </c>
    </row>
    <row r="38" spans="1:15" ht="8.25" customHeight="1">
      <c r="A38" s="165"/>
      <c r="B38" s="251"/>
      <c r="C38" s="251"/>
      <c r="D38" s="251"/>
      <c r="E38" s="251"/>
      <c r="F38" s="252"/>
      <c r="G38" s="253"/>
      <c r="H38" s="254"/>
      <c r="I38" s="254"/>
      <c r="J38" s="255"/>
      <c r="K38" s="253"/>
      <c r="L38" s="253"/>
      <c r="M38" s="256"/>
      <c r="N38" s="257"/>
      <c r="O38" s="258"/>
    </row>
    <row r="39" spans="1:15" ht="18" customHeight="1">
      <c r="A39" s="165"/>
      <c r="B39" s="259"/>
      <c r="C39" s="259"/>
      <c r="D39" s="259"/>
      <c r="E39" s="259"/>
      <c r="F39" s="260"/>
      <c r="G39" s="261"/>
      <c r="H39" s="262"/>
      <c r="I39" s="262"/>
      <c r="J39" s="263"/>
      <c r="K39" s="261"/>
      <c r="L39" s="261"/>
      <c r="M39" s="264"/>
      <c r="N39" s="265"/>
      <c r="O39" s="266"/>
    </row>
    <row r="40" spans="1:15" ht="18" customHeight="1">
      <c r="A40" s="165"/>
      <c r="B40" s="259"/>
      <c r="C40" s="259"/>
      <c r="D40" s="259"/>
      <c r="E40" s="259"/>
      <c r="F40" s="260"/>
      <c r="G40" s="261"/>
      <c r="H40" s="262"/>
      <c r="I40" s="262"/>
      <c r="J40" s="263"/>
      <c r="K40" s="261"/>
      <c r="L40" s="261"/>
      <c r="M40" s="264"/>
      <c r="N40" s="265"/>
      <c r="O40" s="266"/>
    </row>
    <row r="41" spans="1:15" ht="18" customHeight="1">
      <c r="A41" s="165"/>
      <c r="B41" s="259"/>
      <c r="C41" s="259"/>
      <c r="D41" s="259"/>
      <c r="E41" s="259"/>
      <c r="F41" s="260"/>
      <c r="G41" s="261"/>
      <c r="H41" s="262"/>
      <c r="I41" s="262"/>
      <c r="J41" s="263"/>
      <c r="K41" s="261"/>
      <c r="L41" s="261"/>
      <c r="M41" s="264"/>
      <c r="N41" s="265"/>
      <c r="O41" s="266"/>
    </row>
    <row r="42" spans="1:15" ht="18" customHeight="1">
      <c r="A42" s="165"/>
      <c r="B42" s="259"/>
      <c r="C42" s="259"/>
      <c r="D42" s="259"/>
      <c r="E42" s="259"/>
      <c r="F42" s="260"/>
      <c r="G42" s="261"/>
      <c r="H42" s="262"/>
      <c r="I42" s="262"/>
      <c r="J42" s="263"/>
      <c r="K42" s="261"/>
      <c r="L42" s="261"/>
      <c r="M42" s="264"/>
      <c r="N42" s="265"/>
      <c r="O42" s="266"/>
    </row>
    <row r="43" spans="1:15" ht="18" customHeight="1">
      <c r="A43" s="165"/>
      <c r="B43" s="259"/>
      <c r="C43" s="259"/>
      <c r="D43" s="259"/>
      <c r="E43" s="259"/>
      <c r="F43" s="260"/>
      <c r="G43" s="261"/>
      <c r="H43" s="262"/>
      <c r="I43" s="262"/>
      <c r="J43" s="263"/>
      <c r="K43" s="261"/>
      <c r="L43" s="261"/>
      <c r="M43" s="264"/>
      <c r="N43" s="265"/>
      <c r="O43" s="266"/>
    </row>
    <row r="44" spans="1:15" ht="18" customHeight="1">
      <c r="A44" s="165"/>
      <c r="B44" s="259"/>
      <c r="C44" s="259"/>
      <c r="D44" s="259"/>
      <c r="E44" s="259"/>
      <c r="F44" s="260"/>
      <c r="G44" s="261"/>
      <c r="H44" s="262"/>
      <c r="I44" s="262"/>
      <c r="J44" s="263"/>
      <c r="K44" s="261"/>
      <c r="L44" s="261"/>
      <c r="M44" s="264"/>
      <c r="N44" s="265"/>
      <c r="O44" s="266"/>
    </row>
    <row r="45" spans="1:15" ht="18" customHeight="1">
      <c r="A45" s="165"/>
      <c r="B45" s="259"/>
      <c r="C45" s="259"/>
      <c r="D45" s="259"/>
      <c r="E45" s="259"/>
      <c r="F45" s="260"/>
      <c r="G45" s="261"/>
      <c r="H45" s="262"/>
      <c r="I45" s="262"/>
      <c r="J45" s="263"/>
      <c r="K45" s="261"/>
      <c r="L45" s="261"/>
      <c r="M45" s="264"/>
      <c r="N45" s="265"/>
      <c r="O45" s="266"/>
    </row>
    <row r="46" spans="1:15" ht="16.5" customHeight="1">
      <c r="C46" s="267" t="s">
        <v>497</v>
      </c>
      <c r="D46" s="268"/>
      <c r="E46" s="268"/>
      <c r="F46" s="268"/>
      <c r="G46" s="268"/>
      <c r="H46" s="268"/>
      <c r="I46" s="268"/>
      <c r="J46" s="268"/>
      <c r="K46" s="268"/>
      <c r="L46" s="268"/>
      <c r="M46" s="268"/>
      <c r="N46" s="268"/>
      <c r="O46" s="268"/>
    </row>
    <row r="47" spans="1:15" ht="16.5" customHeight="1">
      <c r="C47" s="269" t="s">
        <v>498</v>
      </c>
      <c r="D47" s="268"/>
      <c r="E47" s="268"/>
      <c r="F47" s="268"/>
      <c r="G47" s="268"/>
      <c r="H47" s="268"/>
      <c r="I47" s="268"/>
      <c r="J47" s="268"/>
      <c r="K47" s="268"/>
      <c r="L47" s="268"/>
      <c r="M47" s="268"/>
      <c r="N47" s="268"/>
      <c r="O47" s="268"/>
    </row>
    <row r="48" spans="1:15" ht="16.5" customHeight="1">
      <c r="C48" s="269" t="s">
        <v>499</v>
      </c>
      <c r="D48" s="268"/>
      <c r="E48" s="268"/>
      <c r="F48" s="268"/>
      <c r="G48" s="268"/>
      <c r="H48" s="268"/>
      <c r="I48" s="268"/>
      <c r="J48" s="268"/>
      <c r="K48" s="268"/>
      <c r="L48" s="268"/>
      <c r="M48" s="268"/>
      <c r="N48" s="268"/>
      <c r="O48" s="268"/>
    </row>
    <row r="49" spans="2:32" ht="16.5" customHeight="1">
      <c r="C49" s="270"/>
      <c r="D49" s="268"/>
      <c r="E49" s="268"/>
      <c r="F49" s="268"/>
      <c r="G49" s="268"/>
      <c r="H49" s="268"/>
      <c r="I49" s="268"/>
      <c r="J49" s="268"/>
      <c r="K49" s="268"/>
      <c r="L49" s="268"/>
      <c r="M49" s="268"/>
      <c r="N49" s="268"/>
      <c r="O49" s="268"/>
    </row>
    <row r="50" spans="2:32" ht="16.5" customHeight="1">
      <c r="C50" s="270"/>
      <c r="D50" s="268"/>
      <c r="E50" s="268"/>
      <c r="F50" s="268"/>
      <c r="G50" s="268"/>
      <c r="H50" s="268"/>
      <c r="I50" s="268"/>
      <c r="J50" s="268"/>
      <c r="K50" s="268"/>
      <c r="L50" s="268"/>
      <c r="M50" s="268"/>
      <c r="N50" s="268"/>
      <c r="O50" s="268"/>
    </row>
    <row r="51" spans="2:32" ht="19.5" hidden="1" customHeight="1">
      <c r="B51" s="271" t="s">
        <v>500</v>
      </c>
      <c r="C51" s="272"/>
      <c r="D51" s="272"/>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row>
    <row r="52" spans="2:32" ht="9" hidden="1" customHeight="1">
      <c r="B52" s="273"/>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row>
    <row r="53" spans="2:32" ht="16.5" hidden="1" customHeight="1">
      <c r="B53" s="164" t="s">
        <v>501</v>
      </c>
      <c r="C53" s="272"/>
      <c r="D53" s="272"/>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row>
    <row r="54" spans="2:32" ht="16.5" hidden="1" customHeight="1">
      <c r="B54" s="857" t="s">
        <v>502</v>
      </c>
      <c r="C54" s="858"/>
      <c r="D54" s="859"/>
      <c r="E54" s="863" t="s">
        <v>503</v>
      </c>
      <c r="F54" s="864"/>
      <c r="G54" s="865"/>
      <c r="H54" s="863" t="s">
        <v>504</v>
      </c>
      <c r="I54" s="864"/>
      <c r="J54" s="865"/>
      <c r="K54" s="863" t="s">
        <v>505</v>
      </c>
      <c r="L54" s="864"/>
      <c r="M54" s="865"/>
    </row>
    <row r="55" spans="2:32" ht="16.5" hidden="1" customHeight="1">
      <c r="B55" s="860"/>
      <c r="C55" s="861"/>
      <c r="D55" s="862"/>
      <c r="E55" s="274" t="s">
        <v>506</v>
      </c>
      <c r="F55" s="275" t="s">
        <v>507</v>
      </c>
      <c r="G55" s="275" t="s">
        <v>508</v>
      </c>
      <c r="H55" s="274" t="s">
        <v>506</v>
      </c>
      <c r="I55" s="275" t="s">
        <v>507</v>
      </c>
      <c r="J55" s="275" t="s">
        <v>508</v>
      </c>
      <c r="K55" s="274" t="s">
        <v>506</v>
      </c>
      <c r="L55" s="275" t="s">
        <v>507</v>
      </c>
      <c r="M55" s="276" t="s">
        <v>508</v>
      </c>
    </row>
    <row r="56" spans="2:32" ht="14.25" hidden="1" customHeight="1">
      <c r="B56" s="277" t="s">
        <v>509</v>
      </c>
      <c r="C56" s="278"/>
      <c r="D56" s="278"/>
      <c r="E56" s="279" t="s">
        <v>510</v>
      </c>
      <c r="F56" s="280"/>
      <c r="G56" s="281" t="s">
        <v>511</v>
      </c>
      <c r="H56" s="279" t="s">
        <v>512</v>
      </c>
      <c r="I56" s="282">
        <v>0.25180999999999998</v>
      </c>
      <c r="J56" s="281" t="s">
        <v>513</v>
      </c>
      <c r="K56" s="279" t="s">
        <v>514</v>
      </c>
      <c r="L56" s="282">
        <v>0.495</v>
      </c>
      <c r="M56" s="283" t="s">
        <v>515</v>
      </c>
    </row>
    <row r="57" spans="2:32" ht="14.25" hidden="1" customHeight="1">
      <c r="B57" s="866" t="s">
        <v>516</v>
      </c>
      <c r="C57" s="867"/>
      <c r="D57" s="867"/>
      <c r="E57" s="284" t="s">
        <v>517</v>
      </c>
      <c r="F57" s="285"/>
      <c r="G57" s="286" t="s">
        <v>518</v>
      </c>
      <c r="H57" s="284" t="s">
        <v>519</v>
      </c>
      <c r="I57" s="287">
        <v>0.94686000000000003</v>
      </c>
      <c r="J57" s="286" t="s">
        <v>520</v>
      </c>
      <c r="K57" s="284" t="s">
        <v>521</v>
      </c>
      <c r="L57" s="287">
        <v>2.4895</v>
      </c>
      <c r="M57" s="288" t="s">
        <v>522</v>
      </c>
    </row>
    <row r="58" spans="2:32" ht="14.25" hidden="1" customHeight="1">
      <c r="B58" s="289" t="s">
        <v>523</v>
      </c>
      <c r="C58" s="290"/>
      <c r="D58" s="290"/>
      <c r="E58" s="291" t="s">
        <v>524</v>
      </c>
      <c r="F58" s="292"/>
      <c r="G58" s="293" t="s">
        <v>518</v>
      </c>
      <c r="H58" s="291" t="s">
        <v>525</v>
      </c>
      <c r="I58" s="294">
        <v>1.0087999999999999</v>
      </c>
      <c r="J58" s="293" t="s">
        <v>520</v>
      </c>
      <c r="K58" s="291" t="s">
        <v>526</v>
      </c>
      <c r="L58" s="294">
        <v>2.7096</v>
      </c>
      <c r="M58" s="295" t="s">
        <v>522</v>
      </c>
    </row>
    <row r="59" spans="2:32" ht="14.25" hidden="1" customHeight="1">
      <c r="B59" s="289" t="s">
        <v>527</v>
      </c>
      <c r="C59" s="290"/>
      <c r="D59" s="290"/>
      <c r="E59" s="291" t="s">
        <v>528</v>
      </c>
      <c r="F59" s="292"/>
      <c r="G59" s="293" t="s">
        <v>529</v>
      </c>
      <c r="H59" s="291" t="s">
        <v>530</v>
      </c>
      <c r="I59" s="294">
        <v>1.3106</v>
      </c>
      <c r="J59" s="296" t="s">
        <v>531</v>
      </c>
      <c r="K59" s="291" t="s">
        <v>532</v>
      </c>
      <c r="L59" s="294">
        <v>2.9988999999999999</v>
      </c>
      <c r="M59" s="295" t="s">
        <v>533</v>
      </c>
      <c r="X59" s="164" t="s">
        <v>534</v>
      </c>
      <c r="Y59" s="164" t="s">
        <v>518</v>
      </c>
      <c r="Z59" s="164" t="s">
        <v>535</v>
      </c>
      <c r="AA59" s="164" t="s">
        <v>536</v>
      </c>
      <c r="AB59" s="164">
        <v>0.89268000000000003</v>
      </c>
      <c r="AC59" s="164">
        <v>2.3216999999999999</v>
      </c>
    </row>
    <row r="60" spans="2:32" ht="14.25" hidden="1" customHeight="1">
      <c r="B60" s="289" t="s">
        <v>537</v>
      </c>
      <c r="C60" s="290"/>
      <c r="D60" s="290"/>
      <c r="E60" s="291" t="s">
        <v>538</v>
      </c>
      <c r="F60" s="292"/>
      <c r="G60" s="293" t="s">
        <v>539</v>
      </c>
      <c r="H60" s="291" t="s">
        <v>540</v>
      </c>
      <c r="I60" s="294">
        <v>2.6099999999999999E-3</v>
      </c>
      <c r="J60" s="297" t="s">
        <v>541</v>
      </c>
      <c r="K60" s="291" t="s">
        <v>542</v>
      </c>
      <c r="L60" s="294">
        <v>6.0499999999999998E-3</v>
      </c>
      <c r="M60" s="298" t="s">
        <v>543</v>
      </c>
      <c r="X60" s="164" t="s">
        <v>544</v>
      </c>
      <c r="Y60" s="164" t="s">
        <v>545</v>
      </c>
      <c r="Z60" s="164" t="s">
        <v>546</v>
      </c>
      <c r="AA60" s="164" t="s">
        <v>547</v>
      </c>
      <c r="AB60" s="164">
        <v>0.97265999999999997</v>
      </c>
      <c r="AC60" s="164">
        <v>2.585</v>
      </c>
    </row>
    <row r="61" spans="2:32" ht="14.25" hidden="1" customHeight="1">
      <c r="B61" s="299" t="s">
        <v>548</v>
      </c>
      <c r="C61" s="300"/>
      <c r="D61" s="300"/>
      <c r="E61" s="284" t="s">
        <v>549</v>
      </c>
      <c r="F61" s="285"/>
      <c r="G61" s="286" t="s">
        <v>550</v>
      </c>
      <c r="H61" s="284" t="s">
        <v>551</v>
      </c>
      <c r="I61" s="287">
        <v>1.1223000000000001</v>
      </c>
      <c r="J61" s="286" t="s">
        <v>552</v>
      </c>
      <c r="K61" s="284" t="s">
        <v>553</v>
      </c>
      <c r="L61" s="287">
        <v>2.1692999999999998</v>
      </c>
      <c r="M61" s="288" t="s">
        <v>554</v>
      </c>
      <c r="Y61" s="164" t="s">
        <v>555</v>
      </c>
      <c r="Z61" s="164" t="s">
        <v>552</v>
      </c>
      <c r="AA61" s="164" t="s">
        <v>554</v>
      </c>
    </row>
    <row r="62" spans="2:32" ht="14.25" hidden="1" customHeight="1">
      <c r="B62" s="868" t="s">
        <v>544</v>
      </c>
      <c r="C62" s="869"/>
      <c r="D62" s="870"/>
      <c r="E62" s="274" t="s">
        <v>556</v>
      </c>
      <c r="F62" s="301"/>
      <c r="G62" s="302" t="s">
        <v>518</v>
      </c>
      <c r="H62" s="274" t="s">
        <v>557</v>
      </c>
      <c r="I62" s="303">
        <f>IF(B62="","",VLOOKUP($B62,$X$59:$AC$62,5,FALSE))</f>
        <v>0.97265999999999997</v>
      </c>
      <c r="J62" s="302" t="s">
        <v>520</v>
      </c>
      <c r="K62" s="274" t="s">
        <v>558</v>
      </c>
      <c r="L62" s="303">
        <f>IF($B62="","",VLOOKUP($B62,$X$59:$AC$62,6,FALSE))</f>
        <v>2.585</v>
      </c>
      <c r="M62" s="304" t="s">
        <v>522</v>
      </c>
      <c r="Y62" s="164" t="s">
        <v>511</v>
      </c>
      <c r="Z62" s="164" t="s">
        <v>559</v>
      </c>
      <c r="AA62" s="164" t="s">
        <v>560</v>
      </c>
    </row>
    <row r="63" spans="2:32" ht="16.5" hidden="1" customHeight="1">
      <c r="B63" s="164" t="s">
        <v>561</v>
      </c>
      <c r="Z63" s="164" t="s">
        <v>513</v>
      </c>
      <c r="AA63" s="164" t="s">
        <v>515</v>
      </c>
    </row>
    <row r="64" spans="2:32" ht="17.25" hidden="1" customHeight="1">
      <c r="I64" s="305"/>
    </row>
    <row r="65" spans="3:15" hidden="1"/>
    <row r="66" spans="3:15" hidden="1"/>
    <row r="67" spans="3:15" ht="16.5" hidden="1" customHeight="1">
      <c r="C67" s="306"/>
      <c r="D67" s="306"/>
      <c r="E67" s="306"/>
      <c r="F67" s="306"/>
      <c r="G67" s="306"/>
      <c r="H67" s="306"/>
      <c r="I67" s="306"/>
      <c r="J67" s="306"/>
    </row>
    <row r="68" spans="3:15" ht="26.5" hidden="1" customHeight="1">
      <c r="C68" s="871" t="s">
        <v>562</v>
      </c>
      <c r="D68" s="871"/>
      <c r="E68" s="871"/>
      <c r="F68" s="871"/>
      <c r="G68" s="871"/>
      <c r="H68" s="871"/>
      <c r="I68" s="871"/>
      <c r="J68" s="871"/>
      <c r="K68" s="871"/>
      <c r="L68" s="871"/>
      <c r="M68" s="871"/>
      <c r="N68" s="871"/>
      <c r="O68" s="871"/>
    </row>
    <row r="69" spans="3:15" ht="3.75" hidden="1" customHeight="1">
      <c r="C69" s="307"/>
      <c r="D69" s="307"/>
      <c r="E69" s="307"/>
      <c r="F69" s="307"/>
      <c r="G69" s="307"/>
      <c r="H69" s="307"/>
      <c r="I69" s="307"/>
      <c r="J69" s="307"/>
      <c r="K69" s="307"/>
      <c r="L69" s="307"/>
      <c r="M69" s="307"/>
      <c r="N69" s="307"/>
      <c r="O69" s="307"/>
    </row>
    <row r="70" spans="3:15" ht="27" hidden="1" customHeight="1">
      <c r="C70" s="872" t="s">
        <v>563</v>
      </c>
      <c r="D70" s="872"/>
      <c r="E70" s="872"/>
      <c r="F70" s="872"/>
      <c r="G70" s="872"/>
      <c r="H70" s="872"/>
      <c r="I70" s="872"/>
      <c r="J70" s="872"/>
      <c r="K70" s="872"/>
      <c r="L70" s="872"/>
      <c r="M70" s="872"/>
      <c r="N70" s="872"/>
      <c r="O70" s="872"/>
    </row>
    <row r="71" spans="3:15" ht="25.5" hidden="1" customHeight="1">
      <c r="C71" s="872" t="s">
        <v>564</v>
      </c>
      <c r="D71" s="872"/>
      <c r="E71" s="872"/>
      <c r="F71" s="872"/>
      <c r="G71" s="872"/>
      <c r="H71" s="872"/>
      <c r="I71" s="872"/>
      <c r="J71" s="872"/>
      <c r="K71" s="872"/>
      <c r="L71" s="872"/>
      <c r="M71" s="872"/>
      <c r="N71" s="872"/>
      <c r="O71" s="872"/>
    </row>
    <row r="72" spans="3:15" ht="13.5" hidden="1" customHeight="1">
      <c r="C72" s="872" t="s">
        <v>565</v>
      </c>
      <c r="D72" s="872"/>
      <c r="E72" s="872"/>
      <c r="F72" s="872"/>
      <c r="G72" s="872"/>
      <c r="H72" s="872"/>
      <c r="I72" s="872"/>
      <c r="J72" s="872"/>
      <c r="K72" s="872"/>
      <c r="L72" s="872"/>
      <c r="M72" s="872"/>
      <c r="N72" s="872"/>
      <c r="O72" s="872"/>
    </row>
    <row r="73" spans="3:15" ht="13.5" hidden="1" customHeight="1">
      <c r="C73" s="872" t="s">
        <v>566</v>
      </c>
      <c r="D73" s="872"/>
      <c r="E73" s="872"/>
      <c r="F73" s="872"/>
      <c r="G73" s="872"/>
      <c r="H73" s="872"/>
      <c r="I73" s="872"/>
      <c r="J73" s="872"/>
      <c r="K73" s="872"/>
      <c r="L73" s="872"/>
      <c r="M73" s="872"/>
      <c r="N73" s="872"/>
      <c r="O73" s="872"/>
    </row>
    <row r="74" spans="3:15" ht="13.5" hidden="1" customHeight="1">
      <c r="C74" s="856" t="s">
        <v>567</v>
      </c>
      <c r="D74" s="856"/>
      <c r="E74" s="856"/>
      <c r="F74" s="856"/>
      <c r="G74" s="856"/>
      <c r="H74" s="856"/>
      <c r="I74" s="856"/>
      <c r="J74" s="856"/>
      <c r="K74" s="856"/>
      <c r="L74" s="856"/>
      <c r="M74" s="856"/>
      <c r="N74" s="856"/>
      <c r="O74" s="856"/>
    </row>
    <row r="75" spans="3:15" ht="13.5" customHeight="1">
      <c r="C75" s="306"/>
      <c r="D75" s="306"/>
      <c r="E75" s="306"/>
      <c r="F75" s="306"/>
      <c r="G75" s="306"/>
      <c r="H75" s="306"/>
      <c r="I75" s="306"/>
      <c r="J75" s="306"/>
    </row>
    <row r="76" spans="3:15" ht="13.5" customHeight="1">
      <c r="C76" s="306"/>
      <c r="D76" s="306"/>
      <c r="E76" s="306"/>
      <c r="F76" s="306"/>
      <c r="G76" s="306"/>
      <c r="H76" s="306"/>
      <c r="I76" s="306"/>
      <c r="J76" s="306"/>
    </row>
    <row r="77" spans="3:15" ht="13.5" customHeight="1">
      <c r="C77" s="306"/>
      <c r="D77" s="306"/>
      <c r="E77" s="306"/>
      <c r="F77" s="306"/>
      <c r="G77" s="306"/>
      <c r="H77" s="306"/>
      <c r="I77" s="306"/>
      <c r="J77" s="306"/>
    </row>
    <row r="78" spans="3:15" ht="13.5" customHeight="1">
      <c r="C78" s="306"/>
      <c r="D78" s="306"/>
      <c r="E78" s="306"/>
      <c r="F78" s="306"/>
      <c r="G78" s="306"/>
      <c r="H78" s="306"/>
      <c r="I78" s="306"/>
      <c r="J78" s="306"/>
    </row>
    <row r="79" spans="3:15" ht="13.5" customHeight="1">
      <c r="C79" s="306"/>
      <c r="D79" s="306"/>
      <c r="E79" s="306"/>
      <c r="F79" s="306"/>
      <c r="G79" s="306"/>
      <c r="H79" s="306"/>
      <c r="I79" s="306"/>
      <c r="J79" s="306"/>
    </row>
  </sheetData>
  <sheetProtection algorithmName="SHA-512" hashValue="zI7qxxl71w1XGFyxlx4jFvoLx0B24IYBV9LOTmnHuVnhm1zKMyMs4xPP4aTWDQX9nps/RLklZnBhm+2WgX2QPQ==" saltValue="AsNopYYqVlgFBs4rRy8KHw==" spinCount="100000" sheet="1" objects="1" scenarios="1"/>
  <mergeCells count="53">
    <mergeCell ref="B6:E8"/>
    <mergeCell ref="F6:G6"/>
    <mergeCell ref="H6:I6"/>
    <mergeCell ref="F7:G7"/>
    <mergeCell ref="H7:I7"/>
    <mergeCell ref="A1:O1"/>
    <mergeCell ref="E3:K3"/>
    <mergeCell ref="M3:O3"/>
    <mergeCell ref="E4:I4"/>
    <mergeCell ref="B5:O5"/>
    <mergeCell ref="K9:K35"/>
    <mergeCell ref="C10:E10"/>
    <mergeCell ref="C11:E11"/>
    <mergeCell ref="C12:E12"/>
    <mergeCell ref="C13:E13"/>
    <mergeCell ref="C14:E14"/>
    <mergeCell ref="C15:E15"/>
    <mergeCell ref="C16:E16"/>
    <mergeCell ref="H31:I31"/>
    <mergeCell ref="C17:C19"/>
    <mergeCell ref="D17:E17"/>
    <mergeCell ref="D18:E18"/>
    <mergeCell ref="D19:E19"/>
    <mergeCell ref="C20:E21"/>
    <mergeCell ref="C22:C24"/>
    <mergeCell ref="D22:E22"/>
    <mergeCell ref="C31:E31"/>
    <mergeCell ref="F31:G31"/>
    <mergeCell ref="B32:E36"/>
    <mergeCell ref="F36:G36"/>
    <mergeCell ref="B9:B30"/>
    <mergeCell ref="C9:E9"/>
    <mergeCell ref="D23:E23"/>
    <mergeCell ref="D24:E24"/>
    <mergeCell ref="C25:E25"/>
    <mergeCell ref="C26:E29"/>
    <mergeCell ref="C30:E30"/>
    <mergeCell ref="H36:I36"/>
    <mergeCell ref="B37:E37"/>
    <mergeCell ref="F37:G37"/>
    <mergeCell ref="H37:I37"/>
    <mergeCell ref="C74:O74"/>
    <mergeCell ref="B54:D55"/>
    <mergeCell ref="E54:G54"/>
    <mergeCell ref="H54:J54"/>
    <mergeCell ref="K54:M54"/>
    <mergeCell ref="B57:D57"/>
    <mergeCell ref="B62:D62"/>
    <mergeCell ref="C68:O68"/>
    <mergeCell ref="C70:O70"/>
    <mergeCell ref="C71:O71"/>
    <mergeCell ref="C72:O72"/>
    <mergeCell ref="C73:O73"/>
  </mergeCells>
  <phoneticPr fontId="22"/>
  <conditionalFormatting sqref="B62">
    <cfRule type="containsBlanks" dxfId="6" priority="6">
      <formula>LEN(TRIM(B62))=0</formula>
    </cfRule>
  </conditionalFormatting>
  <conditionalFormatting sqref="E3:K3">
    <cfRule type="containsBlanks" dxfId="5" priority="3">
      <formula>LEN(TRIM(E3))=0</formula>
    </cfRule>
  </conditionalFormatting>
  <conditionalFormatting sqref="M3:O3">
    <cfRule type="containsBlanks" dxfId="4" priority="4">
      <formula>LEN(TRIM(M3))=0</formula>
    </cfRule>
  </conditionalFormatting>
  <conditionalFormatting sqref="E4:I4">
    <cfRule type="containsBlanks" dxfId="3" priority="5">
      <formula>LEN(TRIM(E4))=0</formula>
    </cfRule>
  </conditionalFormatting>
  <conditionalFormatting sqref="F10:F26">
    <cfRule type="containsBlanks" dxfId="2" priority="1">
      <formula>LEN(TRIM(F10))=0</formula>
    </cfRule>
  </conditionalFormatting>
  <conditionalFormatting sqref="F35">
    <cfRule type="containsBlanks" dxfId="1" priority="2">
      <formula>LEN(TRIM(F35))=0</formula>
    </cfRule>
  </conditionalFormatting>
  <conditionalFormatting sqref="F56:F62">
    <cfRule type="containsBlanks" dxfId="0" priority="7">
      <formula>LEN(TRIM(F56))=0</formula>
    </cfRule>
  </conditionalFormatting>
  <dataValidations count="1">
    <dataValidation type="list" allowBlank="1" showInputMessage="1" showErrorMessage="1" sqref="B62:D62" xr:uid="{472CE31F-650E-463E-A4E3-F98748D5D0AC}">
      <formula1>$X$59:$X$60</formula1>
    </dataValidation>
  </dataValidations>
  <pageMargins left="0.55118110236220474" right="0.11811023622047245" top="0.70866141732283472" bottom="0.35433070866141736" header="0.31496062992125984" footer="0.31496062992125984"/>
  <pageSetup paperSize="9" scale="91" firstPageNumber="25" orientation="portrait" r:id="rId1"/>
  <headerFooter>
    <oddHeader xml:space="preserve">&amp;R
</oddHeader>
    <oddFooter>&amp;C&amp;10&amp;P&amp;R&amp;10埼玉県温暖化対策課</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0490-A987-4007-BA21-142FB03CF5D9}">
  <sheetPr>
    <pageSetUpPr fitToPage="1"/>
  </sheetPr>
  <dimension ref="A1:AL63"/>
  <sheetViews>
    <sheetView view="pageBreakPreview" topLeftCell="A28" zoomScale="115" zoomScaleNormal="100" zoomScaleSheetLayoutView="115" workbookViewId="0">
      <selection activeCell="AD58" sqref="AD58"/>
    </sheetView>
  </sheetViews>
  <sheetFormatPr defaultColWidth="9" defaultRowHeight="13"/>
  <cols>
    <col min="1" max="1" width="2.36328125" style="5" customWidth="1"/>
    <col min="2" max="37" width="2.6328125" style="5" customWidth="1"/>
    <col min="38" max="16384" width="9" style="5"/>
  </cols>
  <sheetData>
    <row r="1" spans="1:35">
      <c r="A1" s="936" t="s">
        <v>570</v>
      </c>
      <c r="B1" s="937"/>
      <c r="C1" s="937"/>
      <c r="D1" s="937"/>
      <c r="E1" s="937"/>
      <c r="F1" s="937"/>
      <c r="G1" s="937"/>
      <c r="H1" s="937"/>
      <c r="I1" s="937"/>
      <c r="J1" s="937"/>
      <c r="K1" s="938"/>
      <c r="Z1"/>
      <c r="AA1"/>
      <c r="AB1"/>
      <c r="AC1"/>
      <c r="AD1"/>
      <c r="AE1"/>
      <c r="AF1"/>
      <c r="AG1"/>
      <c r="AH1"/>
    </row>
    <row r="2" spans="1:35">
      <c r="A2" s="939"/>
      <c r="B2" s="940"/>
      <c r="C2" s="940"/>
      <c r="D2" s="940"/>
      <c r="E2" s="940"/>
      <c r="F2" s="940"/>
      <c r="G2" s="940"/>
      <c r="H2" s="940"/>
      <c r="I2" s="940"/>
      <c r="J2" s="940"/>
      <c r="K2" s="941"/>
      <c r="Z2"/>
      <c r="AA2"/>
      <c r="AB2"/>
      <c r="AC2"/>
      <c r="AD2"/>
      <c r="AE2"/>
      <c r="AF2"/>
      <c r="AG2"/>
      <c r="AH2"/>
    </row>
    <row r="3" spans="1:35">
      <c r="A3" s="150"/>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333"/>
    </row>
    <row r="4" spans="1:35">
      <c r="A4" s="15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52"/>
    </row>
    <row r="5" spans="1:35">
      <c r="A5" s="152"/>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52"/>
    </row>
    <row r="6" spans="1:35">
      <c r="A6" s="15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52"/>
    </row>
    <row r="7" spans="1:35">
      <c r="A7" s="152"/>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52"/>
    </row>
    <row r="8" spans="1:35">
      <c r="A8" s="152"/>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52"/>
    </row>
    <row r="9" spans="1:35">
      <c r="A9" s="152"/>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52"/>
    </row>
    <row r="10" spans="1:35">
      <c r="A10" s="152"/>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52"/>
    </row>
    <row r="11" spans="1:35">
      <c r="A11" s="15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52"/>
    </row>
    <row r="12" spans="1:35">
      <c r="A12" s="152"/>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52"/>
    </row>
    <row r="13" spans="1:35">
      <c r="A13" s="152"/>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52"/>
    </row>
    <row r="14" spans="1:35">
      <c r="A14" s="152"/>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52"/>
    </row>
    <row r="15" spans="1:35">
      <c r="A15" s="152"/>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52"/>
    </row>
    <row r="16" spans="1:35">
      <c r="A16" s="152"/>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52"/>
    </row>
    <row r="17" spans="1:38">
      <c r="A17" s="152"/>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2"/>
    </row>
    <row r="18" spans="1:38">
      <c r="A18" s="15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52"/>
    </row>
    <row r="19" spans="1:38">
      <c r="A19" s="15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52"/>
    </row>
    <row r="20" spans="1:38">
      <c r="A20" s="152"/>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52"/>
    </row>
    <row r="21" spans="1:38">
      <c r="A21" s="152"/>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52"/>
    </row>
    <row r="22" spans="1:38">
      <c r="A22" s="152"/>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52"/>
      <c r="AL22" s="148"/>
    </row>
    <row r="23" spans="1:38">
      <c r="A23" s="152"/>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52"/>
    </row>
    <row r="24" spans="1:38">
      <c r="A24" s="152"/>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52"/>
    </row>
    <row r="25" spans="1:38">
      <c r="A25" s="15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52"/>
    </row>
    <row r="26" spans="1:38">
      <c r="A26" s="152"/>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52"/>
    </row>
    <row r="27" spans="1:38">
      <c r="A27" s="15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52"/>
    </row>
    <row r="28" spans="1:38">
      <c r="A28" s="152"/>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52"/>
    </row>
    <row r="29" spans="1:38">
      <c r="A29" s="152"/>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52"/>
    </row>
    <row r="30" spans="1:38">
      <c r="A30" s="152"/>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52"/>
    </row>
    <row r="31" spans="1:38">
      <c r="A31" s="152"/>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52"/>
    </row>
    <row r="32" spans="1:38">
      <c r="A32" s="152"/>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52"/>
    </row>
    <row r="33" spans="1:35">
      <c r="A33" s="152"/>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52"/>
    </row>
    <row r="34" spans="1:35">
      <c r="A34" s="152"/>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52"/>
    </row>
    <row r="35" spans="1:35">
      <c r="A35" s="152"/>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52"/>
    </row>
    <row r="36" spans="1:35">
      <c r="A36" s="152"/>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52"/>
    </row>
    <row r="37" spans="1:35">
      <c r="A37" s="152"/>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52"/>
    </row>
    <row r="38" spans="1:35">
      <c r="A38" s="152"/>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52"/>
    </row>
    <row r="39" spans="1:35">
      <c r="A39" s="152"/>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52"/>
    </row>
    <row r="40" spans="1:35">
      <c r="A40" s="152"/>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52"/>
    </row>
    <row r="41" spans="1:35" hidden="1">
      <c r="A41" s="334"/>
      <c r="B41" s="16"/>
      <c r="C41" s="16"/>
      <c r="D41" s="16"/>
      <c r="E41" s="16"/>
      <c r="F41" s="16"/>
      <c r="G41" s="16"/>
      <c r="H41" s="16"/>
      <c r="I41" s="16"/>
      <c r="J41" s="16"/>
      <c r="K41" s="16"/>
      <c r="L41" s="16"/>
      <c r="M41" s="16"/>
      <c r="N41" s="16"/>
      <c r="O41" s="16"/>
      <c r="P41" s="16"/>
      <c r="Q41" s="935" t="s">
        <v>395</v>
      </c>
      <c r="R41" s="935"/>
      <c r="S41" s="935"/>
      <c r="T41" s="935"/>
      <c r="U41" s="935"/>
      <c r="V41" s="935"/>
      <c r="W41" s="935"/>
      <c r="X41" s="935"/>
      <c r="Y41" s="688"/>
      <c r="Z41" s="689"/>
      <c r="AA41" s="689"/>
      <c r="AB41" s="689"/>
      <c r="AC41" s="689"/>
      <c r="AD41" s="689"/>
      <c r="AE41" s="585" t="s">
        <v>17</v>
      </c>
      <c r="AF41" s="585"/>
      <c r="AG41" s="585"/>
      <c r="AH41" s="586"/>
      <c r="AI41" s="52"/>
    </row>
    <row r="42" spans="1:35" hidden="1">
      <c r="A42" s="334"/>
      <c r="B42" s="16"/>
      <c r="C42" s="16"/>
      <c r="D42" s="16"/>
      <c r="E42" s="16"/>
      <c r="F42" s="16"/>
      <c r="G42" s="16"/>
      <c r="H42" s="16"/>
      <c r="I42" s="16"/>
      <c r="J42" s="16"/>
      <c r="K42" s="16"/>
      <c r="L42" s="16"/>
      <c r="M42" s="16"/>
      <c r="N42" s="16"/>
      <c r="O42" s="16"/>
      <c r="P42" s="16"/>
      <c r="Q42" s="635"/>
      <c r="R42" s="635"/>
      <c r="S42" s="635"/>
      <c r="T42" s="635"/>
      <c r="U42" s="635"/>
      <c r="V42" s="635"/>
      <c r="W42" s="635"/>
      <c r="X42" s="635"/>
      <c r="Y42" s="642"/>
      <c r="Z42" s="643"/>
      <c r="AA42" s="643"/>
      <c r="AB42" s="643"/>
      <c r="AC42" s="643"/>
      <c r="AD42" s="643"/>
      <c r="AE42" s="405"/>
      <c r="AF42" s="405"/>
      <c r="AG42" s="405"/>
      <c r="AH42" s="406"/>
      <c r="AI42" s="52"/>
    </row>
    <row r="43" spans="1:35">
      <c r="A43" s="36"/>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52"/>
    </row>
    <row r="44" spans="1:35">
      <c r="A44" s="36"/>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52"/>
    </row>
    <row r="45" spans="1:35">
      <c r="A45" s="36"/>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52"/>
    </row>
    <row r="46" spans="1:35">
      <c r="A46" s="36"/>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52"/>
    </row>
    <row r="47" spans="1:35">
      <c r="A47" s="36"/>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52"/>
    </row>
    <row r="48" spans="1:35">
      <c r="A48" s="36"/>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52"/>
    </row>
    <row r="49" spans="1:35">
      <c r="A49" s="36"/>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52"/>
    </row>
    <row r="50" spans="1:35">
      <c r="A50" s="36"/>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52"/>
    </row>
    <row r="51" spans="1:35">
      <c r="A51" s="36"/>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52"/>
    </row>
    <row r="52" spans="1:35">
      <c r="A52" s="36"/>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52"/>
    </row>
    <row r="53" spans="1:35">
      <c r="A53" s="36"/>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52"/>
    </row>
    <row r="54" spans="1:35">
      <c r="A54" s="36"/>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52"/>
    </row>
    <row r="55" spans="1:35">
      <c r="A55" s="36"/>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52"/>
    </row>
    <row r="56" spans="1:35">
      <c r="A56" s="36"/>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52"/>
    </row>
    <row r="57" spans="1:35">
      <c r="A57" s="36"/>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52"/>
    </row>
    <row r="58" spans="1:35">
      <c r="A58" s="36"/>
      <c r="B58" s="10" t="s">
        <v>675</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52"/>
    </row>
    <row r="59" spans="1:35">
      <c r="A59" s="36"/>
      <c r="B59" s="10" t="s">
        <v>674</v>
      </c>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52"/>
    </row>
    <row r="60" spans="1:35">
      <c r="A60" s="36"/>
      <c r="B60" s="10" t="s">
        <v>673</v>
      </c>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52"/>
    </row>
    <row r="61" spans="1:35">
      <c r="A61" s="36"/>
      <c r="B61" s="5" t="s">
        <v>670</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52"/>
    </row>
    <row r="62" spans="1:35">
      <c r="A62" s="36"/>
      <c r="B62" s="10" t="s">
        <v>632</v>
      </c>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52"/>
    </row>
    <row r="63" spans="1:35">
      <c r="A63" s="33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336"/>
    </row>
  </sheetData>
  <sheetProtection formatCells="0"/>
  <mergeCells count="4">
    <mergeCell ref="Q41:X42"/>
    <mergeCell ref="Y41:AD42"/>
    <mergeCell ref="AE41:AH42"/>
    <mergeCell ref="A1:K2"/>
  </mergeCells>
  <phoneticPr fontId="22"/>
  <printOptions horizontalCentered="1"/>
  <pageMargins left="0.51181102362204722" right="0.51181102362204722" top="0.51181102362204722" bottom="0.35433070866141736" header="0.27559055118110237"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51</vt:i4>
      </vt:variant>
    </vt:vector>
  </HeadingPairs>
  <TitlesOfParts>
    <vt:vector size="61" baseType="lpstr">
      <vt:lpstr>交付申請書・重要事項確認書</vt:lpstr>
      <vt:lpstr>事業実施者・事業内容</vt:lpstr>
      <vt:lpstr>事業費内訳</vt:lpstr>
      <vt:lpstr>ボイラ排出量算定（追加)</vt:lpstr>
      <vt:lpstr>Sheet1</vt:lpstr>
      <vt:lpstr>導入設備詳細</vt:lpstr>
      <vt:lpstr>省エネ計画書</vt:lpstr>
      <vt:lpstr>CO2換算シート</vt:lpstr>
      <vt:lpstr>現況写真</vt:lpstr>
      <vt:lpstr>省エネ計画書 (記入例)</vt:lpstr>
      <vt:lpstr>CO2換算シート!Print_Area</vt:lpstr>
      <vt:lpstr>'ボイラ排出量算定（追加)'!Print_Area</vt:lpstr>
      <vt:lpstr>現況写真!Print_Area</vt:lpstr>
      <vt:lpstr>交付申請書・重要事項確認書!Print_Area</vt:lpstr>
      <vt:lpstr>事業実施者・事業内容!Print_Area</vt:lpstr>
      <vt:lpstr>事業費内訳!Print_Area</vt:lpstr>
      <vt:lpstr>省エネ計画書!Print_Area</vt:lpstr>
      <vt:lpstr>'省エネ計画書 (記入例)'!Print_Area</vt:lpstr>
      <vt:lpstr>導入設備詳細!Print_Area</vt:lpstr>
      <vt:lpstr>交付申請書・重要事項確認書!サービス業</vt:lpstr>
      <vt:lpstr>サービス業</vt:lpstr>
      <vt:lpstr>交付申請書・重要事項確認書!医療・福祉</vt:lpstr>
      <vt:lpstr>医療・福祉</vt:lpstr>
      <vt:lpstr>交付申請書・重要事項確認書!運輸業・郵便業</vt:lpstr>
      <vt:lpstr>運輸業・郵便業</vt:lpstr>
      <vt:lpstr>交付申請書・重要事項確認書!卸売業・小売業</vt:lpstr>
      <vt:lpstr>卸売業・小売業</vt:lpstr>
      <vt:lpstr>交付申請書・重要事項確認書!学術研究・専門・技術サービス業</vt:lpstr>
      <vt:lpstr>学術研究・専門・技術サービス業</vt:lpstr>
      <vt:lpstr>交付申請書・重要事項確認書!漁業</vt:lpstr>
      <vt:lpstr>漁業</vt:lpstr>
      <vt:lpstr>交付申請書・重要事項確認書!教育・学習支援業</vt:lpstr>
      <vt:lpstr>教育・学習支援業</vt:lpstr>
      <vt:lpstr>交付申請書・重要事項確認書!金融業・保険業</vt:lpstr>
      <vt:lpstr>金融業・保険業</vt:lpstr>
      <vt:lpstr>交付申請書・重要事項確認書!建設業</vt:lpstr>
      <vt:lpstr>建設業</vt:lpstr>
      <vt:lpstr>交付申請書・重要事項確認書!鉱業・採石業・砂利採取業</vt:lpstr>
      <vt:lpstr>鉱業・採石業・砂利採取業</vt:lpstr>
      <vt:lpstr>交付申請書・重要事項確認書!宿泊業・飲食サービス業</vt:lpstr>
      <vt:lpstr>宿泊業・飲食サービス業</vt:lpstr>
      <vt:lpstr>交付申請書・重要事項確認書!情報通信業</vt:lpstr>
      <vt:lpstr>情報通信業</vt:lpstr>
      <vt:lpstr>交付申請書・重要事項確認書!生活関連サービス業・娯楽業</vt:lpstr>
      <vt:lpstr>生活関連サービス業・娯楽業</vt:lpstr>
      <vt:lpstr>交付申請書・重要事項確認書!製造業</vt:lpstr>
      <vt:lpstr>製造業</vt:lpstr>
      <vt:lpstr>交付申請書・重要事項確認書!大分類</vt:lpstr>
      <vt:lpstr>大分類</vt:lpstr>
      <vt:lpstr>交付申請書・重要事項確認書!電気・ガス・熱供給・水道業</vt:lpstr>
      <vt:lpstr>電気・ガス・熱供給・水道業</vt:lpstr>
      <vt:lpstr>交付申請書・重要事項確認書!燃料</vt:lpstr>
      <vt:lpstr>燃料</vt:lpstr>
      <vt:lpstr>交付申請書・重要事項確認書!農業_林業</vt:lpstr>
      <vt:lpstr>農業_林業</vt:lpstr>
      <vt:lpstr>交付申請書・重要事項確認書!農業・林業</vt:lpstr>
      <vt:lpstr>農業・林業</vt:lpstr>
      <vt:lpstr>交付申請書・重要事項確認書!不動産業・物品賃貸業</vt:lpstr>
      <vt:lpstr>不動産業・物品賃貸業</vt:lpstr>
      <vt:lpstr>交付申請書・重要事項確認書!複合サービス事業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埼玉県</cp:lastModifiedBy>
  <cp:lastPrinted>2022-07-25T08:00:22Z</cp:lastPrinted>
  <dcterms:created xsi:type="dcterms:W3CDTF">2013-01-29T04:15:39Z</dcterms:created>
  <dcterms:modified xsi:type="dcterms:W3CDTF">2022-08-25T00:34:37Z</dcterms:modified>
</cp:coreProperties>
</file>