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5.xml" ContentType="application/vnd.openxmlformats-officedocument.spreadsheetml.comment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showInkAnnotation="0" codeName="ThisWorkbook" defaultThemeVersion="124226"/>
  <mc:AlternateContent xmlns:mc="http://schemas.openxmlformats.org/markup-compatibility/2006">
    <mc:Choice Requires="x15">
      <x15ac:absPath xmlns:x15ac="http://schemas.microsoft.com/office/spreadsheetml/2010/11/ac" url="C:\Users\111207\Box\【02_課所共有】05_02_温暖化対策課\R04年度\中小担当\22_事業者支援\22_05_CO2排出削減設備導入補助\22_05_010_設備補助　例規\00 R4要綱改正\改訂様式R4（検討中）\"/>
    </mc:Choice>
  </mc:AlternateContent>
  <xr:revisionPtr revIDLastSave="0" documentId="13_ncr:1_{92458A29-DC03-4C38-9AF6-DCF269CF392C}" xr6:coauthVersionLast="36" xr6:coauthVersionMax="36" xr10:uidLastSave="{00000000-0000-0000-0000-000000000000}"/>
  <bookViews>
    <workbookView xWindow="0" yWindow="0" windowWidth="20490" windowHeight="7790" tabRatio="885" xr2:uid="{00000000-000D-0000-FFFF-FFFF00000000}"/>
  </bookViews>
  <sheets>
    <sheet name="事業実施者・事業内容" sheetId="10" r:id="rId1"/>
    <sheet name="資金計画" sheetId="4" r:id="rId2"/>
    <sheet name="比較図" sheetId="3" r:id="rId3"/>
    <sheet name="省エネ診断" sheetId="11" r:id="rId4"/>
    <sheet name="資産登録" sheetId="6" r:id="rId5"/>
    <sheet name="換算シート" sheetId="21" r:id="rId6"/>
    <sheet name="ボイラ排出量算定" sheetId="32" r:id="rId7"/>
    <sheet name="ボイラ排出量算定（追加)" sheetId="39" state="hidden" r:id="rId8"/>
    <sheet name="空調算定(導入前）" sheetId="38" r:id="rId9"/>
    <sheet name="空調算定（導入後）" sheetId="41" r:id="rId10"/>
    <sheet name="Sheet1" sheetId="40" state="hidden" r:id="rId11"/>
    <sheet name="排出量算定（太陽光）" sheetId="13" r:id="rId12"/>
    <sheet name="排出量算定(コンプレッサー）" sheetId="23" r:id="rId13"/>
    <sheet name="排出量算定(任意)" sheetId="25" r:id="rId14"/>
  </sheets>
  <definedNames>
    <definedName name="inv補正COP" localSheetId="9">'空調算定（導入後）'!$BB$29:$BM$53</definedName>
    <definedName name="inv補正COP">'空調算定(導入前）'!$BB$29:$BM$53</definedName>
    <definedName name="_xlnm.Print_Area" localSheetId="6">ボイラ排出量算定!$A$1:$AI$64</definedName>
    <definedName name="_xlnm.Print_Area" localSheetId="7">'ボイラ排出量算定（追加)'!$A$1:$AI$64</definedName>
    <definedName name="_xlnm.Print_Area" localSheetId="9">'空調算定（導入後）'!$A$1:$AL$66</definedName>
    <definedName name="_xlnm.Print_Area" localSheetId="8">'空調算定(導入前）'!$A$1:$AL$70</definedName>
    <definedName name="_xlnm.Print_Area" localSheetId="1">資金計画!$A$1:$AH$77</definedName>
    <definedName name="_xlnm.Print_Area" localSheetId="4">資産登録!$A$1:$AH$50</definedName>
    <definedName name="_xlnm.Print_Area" localSheetId="0">事業実施者・事業内容!$A$1:$AH$51</definedName>
    <definedName name="_xlnm.Print_Area" localSheetId="3">省エネ診断!$A$1:$AH$39</definedName>
    <definedName name="_xlnm.Print_Area" localSheetId="12">'排出量算定(コンプレッサー）'!$A$1:$AH$61</definedName>
    <definedName name="_xlnm.Print_Area" localSheetId="11">'排出量算定（太陽光）'!$A$1:$AH$63</definedName>
    <definedName name="_xlnm.Print_Area" localSheetId="13">'排出量算定(任意)'!$A$1:$AH$61</definedName>
    <definedName name="サービス業">事業実施者・事業内容!$R$85:$R$89</definedName>
    <definedName name="医療・福祉">事業実施者・事業内容!$P$85:$P$87</definedName>
    <definedName name="運輸業・郵便業">事業実施者・事業内容!$H$85:$H$92</definedName>
    <definedName name="卸売業・小売業">事業実施者・事業内容!$I$85:$I$96</definedName>
    <definedName name="学術研究・専門・技術サービス業">事業実施者・事業内容!$L$85:$L$88</definedName>
    <definedName name="漁業">事業実施者・事業内容!$B$85:$B$86</definedName>
    <definedName name="教育・学習支援業">事業実施者・事業内容!$O$85:$O$86</definedName>
    <definedName name="金融業・保険業">事業実施者・事業内容!$J$85:$J$90</definedName>
    <definedName name="建設業">事業実施者・事業内容!$D$85:$D$87</definedName>
    <definedName name="鉱業・採石業・砂利採取業">事業実施者・事業内容!$C$85</definedName>
    <definedName name="宿泊業・飲食サービス業">事業実施者・事業内容!$M$85:$M$87</definedName>
    <definedName name="情報通信業">事業実施者・事業内容!$G$85:$G$89</definedName>
    <definedName name="生活関連サービス業・娯楽業">事業実施者・事業内容!$N$85:$N$86</definedName>
    <definedName name="製造業">事業実施者・事業内容!$E$85:$E$108</definedName>
    <definedName name="大分類">事業実施者・事業内容!$A$84:$R$84</definedName>
    <definedName name="電気・ガス・熱供給・水道業">事業実施者・事業内容!$F$85:$F$88</definedName>
    <definedName name="燃料">事業実施者・事業内容!$AA$95:$AA$100</definedName>
    <definedName name="農業_林業">事業実施者・事業内容!$A$85:$A$86</definedName>
    <definedName name="農業・林業">事業実施者・事業内容!$A$85:$A$86</definedName>
    <definedName name="不動産業・物品賃貸業">事業実施者・事業内容!$K$85:$K$87</definedName>
    <definedName name="複合サービス事業">事業実施者・事業内容!$Q$85:$Q$86</definedName>
  </definedNames>
  <calcPr calcId="191029"/>
</workbook>
</file>

<file path=xl/calcChain.xml><?xml version="1.0" encoding="utf-8"?>
<calcChain xmlns="http://schemas.openxmlformats.org/spreadsheetml/2006/main">
  <c r="B61" i="4" l="1"/>
  <c r="B60" i="4"/>
  <c r="B59" i="4"/>
  <c r="B58" i="4"/>
  <c r="B57" i="4"/>
  <c r="B56" i="4"/>
  <c r="B55" i="4"/>
  <c r="B54" i="4"/>
  <c r="B53" i="4"/>
  <c r="S7" i="4" l="1"/>
  <c r="AA55" i="4" l="1"/>
  <c r="S5" i="4" l="1"/>
  <c r="AC5" i="4" s="1"/>
  <c r="S6" i="4"/>
  <c r="V54" i="4"/>
  <c r="S13" i="4" l="1"/>
  <c r="S15" i="4"/>
  <c r="S17" i="4"/>
  <c r="AC17" i="4" s="1"/>
  <c r="M52" i="25" l="1"/>
  <c r="O68" i="38"/>
  <c r="AA19" i="32"/>
  <c r="N58" i="32" l="1"/>
  <c r="X19" i="4"/>
  <c r="X12" i="4"/>
  <c r="S14" i="4"/>
  <c r="S16" i="4"/>
  <c r="AC16" i="4" s="1"/>
  <c r="S18" i="4"/>
  <c r="AC18" i="4" s="1"/>
  <c r="S11" i="4"/>
  <c r="AA54" i="4"/>
  <c r="AA53" i="4"/>
  <c r="S19" i="4" l="1"/>
  <c r="AA61" i="4" l="1"/>
  <c r="AA60" i="4"/>
  <c r="AA59" i="4"/>
  <c r="AA58" i="4"/>
  <c r="AA57" i="4"/>
  <c r="AA56" i="4"/>
  <c r="AC7" i="4" l="1"/>
  <c r="S8" i="4"/>
  <c r="AC8" i="4" s="1"/>
  <c r="AC15" i="4"/>
  <c r="AC14" i="4"/>
  <c r="AC13" i="4"/>
  <c r="AC11" i="4"/>
  <c r="S10" i="4"/>
  <c r="S9" i="4"/>
  <c r="AC9" i="4" s="1"/>
  <c r="AL14" i="10"/>
  <c r="AG12" i="10" s="1"/>
  <c r="AC6" i="4" l="1"/>
  <c r="S12" i="4"/>
  <c r="AC19" i="4"/>
  <c r="AC10" i="4"/>
  <c r="AC12" i="4" l="1"/>
  <c r="B30" i="4" s="1"/>
  <c r="P30" i="4" l="1"/>
  <c r="AC20" i="4"/>
  <c r="B36" i="4"/>
  <c r="P36" i="4" s="1"/>
  <c r="AR20" i="39"/>
  <c r="AR21" i="39"/>
  <c r="AR22" i="39"/>
  <c r="AR19" i="39"/>
  <c r="AR20" i="32"/>
  <c r="AR21" i="32"/>
  <c r="AR22" i="32"/>
  <c r="AC41" i="39"/>
  <c r="Z50" i="39" s="1"/>
  <c r="N54" i="39" s="1"/>
  <c r="AT22" i="39"/>
  <c r="AT21" i="39"/>
  <c r="AT20" i="39"/>
  <c r="AT19" i="39"/>
  <c r="AE22" i="39"/>
  <c r="AE21" i="39"/>
  <c r="AE20" i="39"/>
  <c r="AE19" i="39"/>
  <c r="AL41" i="39"/>
  <c r="AL22" i="39"/>
  <c r="AL21" i="39"/>
  <c r="AL20" i="39"/>
  <c r="AL19" i="39"/>
  <c r="AT20" i="32"/>
  <c r="AT21" i="32"/>
  <c r="AT22" i="32"/>
  <c r="AT19" i="32"/>
  <c r="AL41" i="32"/>
  <c r="AE20" i="32"/>
  <c r="AE21" i="32"/>
  <c r="AL20" i="32"/>
  <c r="AL21" i="32"/>
  <c r="AL22" i="32"/>
  <c r="AL19" i="32"/>
  <c r="AC21" i="4" l="1"/>
  <c r="AC22" i="4" s="1"/>
  <c r="V42" i="4"/>
  <c r="U70" i="4" s="1"/>
  <c r="Z27" i="39"/>
  <c r="AB9" i="38"/>
  <c r="AB10" i="38"/>
  <c r="AB11" i="38"/>
  <c r="AI6" i="39" l="1"/>
  <c r="AI6" i="32"/>
  <c r="AA41" i="39"/>
  <c r="AA41" i="32"/>
  <c r="O16" i="21"/>
  <c r="N16" i="21"/>
  <c r="M16" i="21"/>
  <c r="O13" i="21"/>
  <c r="N13" i="21"/>
  <c r="M13" i="21"/>
  <c r="O12" i="21"/>
  <c r="N12" i="21"/>
  <c r="M12" i="21"/>
  <c r="O11" i="21"/>
  <c r="N11" i="21"/>
  <c r="M11" i="21"/>
  <c r="O10" i="21"/>
  <c r="N10" i="21"/>
  <c r="M10" i="21"/>
  <c r="O9" i="21"/>
  <c r="N9" i="21"/>
  <c r="M9" i="21"/>
  <c r="O8" i="21"/>
  <c r="N8" i="21"/>
  <c r="M8" i="21"/>
  <c r="O7" i="21"/>
  <c r="N7" i="21"/>
  <c r="N15" i="21"/>
  <c r="AC1" i="25"/>
  <c r="AC1" i="23"/>
  <c r="AC1" i="13"/>
  <c r="O14" i="21" l="1"/>
  <c r="O17" i="21" s="1"/>
  <c r="N14" i="21"/>
  <c r="N17" i="21" s="1"/>
  <c r="P49" i="32"/>
  <c r="P49" i="39"/>
  <c r="P26" i="39"/>
  <c r="P26" i="32"/>
  <c r="AP57" i="41"/>
  <c r="AL57" i="41"/>
  <c r="AB57" i="41"/>
  <c r="AP56" i="41"/>
  <c r="AL56" i="41"/>
  <c r="AB56" i="41"/>
  <c r="AP55" i="41"/>
  <c r="AL55" i="41"/>
  <c r="AB55" i="41"/>
  <c r="AP54" i="41"/>
  <c r="AL54" i="41"/>
  <c r="AB54" i="41"/>
  <c r="BM53" i="41"/>
  <c r="BH53" i="41"/>
  <c r="AP53" i="41"/>
  <c r="AL53" i="41"/>
  <c r="AB53" i="41"/>
  <c r="BM52" i="41"/>
  <c r="BH52" i="41"/>
  <c r="AP52" i="41"/>
  <c r="AL52" i="41"/>
  <c r="AB52" i="41"/>
  <c r="BM51" i="41"/>
  <c r="BH51" i="41"/>
  <c r="AP51" i="41"/>
  <c r="AL51" i="41"/>
  <c r="AB51" i="41"/>
  <c r="BM50" i="41"/>
  <c r="BH50" i="41"/>
  <c r="AP50" i="41"/>
  <c r="AL50" i="41"/>
  <c r="AB50" i="41"/>
  <c r="BM49" i="41"/>
  <c r="BH49" i="41"/>
  <c r="AP49" i="41"/>
  <c r="AL49" i="41"/>
  <c r="AB49" i="41"/>
  <c r="BM48" i="41"/>
  <c r="BH48" i="41"/>
  <c r="AP48" i="41"/>
  <c r="AL48" i="41"/>
  <c r="AB48" i="41"/>
  <c r="BM47" i="41"/>
  <c r="BH47" i="41"/>
  <c r="AP47" i="41"/>
  <c r="AL47" i="41"/>
  <c r="AB47" i="41"/>
  <c r="BM46" i="41"/>
  <c r="BH46" i="41"/>
  <c r="AP46" i="41"/>
  <c r="AL46" i="41"/>
  <c r="AB46" i="41"/>
  <c r="BM45" i="41"/>
  <c r="BH45" i="41"/>
  <c r="AP45" i="41"/>
  <c r="AL45" i="41"/>
  <c r="AB45" i="41"/>
  <c r="BM44" i="41"/>
  <c r="BH44" i="41"/>
  <c r="AP44" i="41"/>
  <c r="AL44" i="41"/>
  <c r="AB44" i="41"/>
  <c r="BM43" i="41"/>
  <c r="BH43" i="41"/>
  <c r="AP43" i="41"/>
  <c r="AL43" i="41"/>
  <c r="AB43" i="41"/>
  <c r="BM42" i="41"/>
  <c r="BH42" i="41"/>
  <c r="AP42" i="41"/>
  <c r="AL42" i="41"/>
  <c r="AB42" i="41"/>
  <c r="BM41" i="41"/>
  <c r="BH41" i="41"/>
  <c r="AP41" i="41"/>
  <c r="AL41" i="41"/>
  <c r="AB41" i="41"/>
  <c r="BM40" i="41"/>
  <c r="BH40" i="41"/>
  <c r="AP40" i="41"/>
  <c r="AL40" i="41"/>
  <c r="AB40" i="41"/>
  <c r="BM39" i="41"/>
  <c r="BH39" i="41"/>
  <c r="AP39" i="41"/>
  <c r="AL39" i="41"/>
  <c r="AB39" i="41"/>
  <c r="BM38" i="41"/>
  <c r="BH38" i="41"/>
  <c r="AP38" i="41"/>
  <c r="AL38" i="41"/>
  <c r="AB38" i="41"/>
  <c r="BM37" i="41"/>
  <c r="BH37" i="41"/>
  <c r="AP37" i="41"/>
  <c r="AL37" i="41"/>
  <c r="AB37" i="41"/>
  <c r="BM36" i="41"/>
  <c r="BH36" i="41"/>
  <c r="AP36" i="41"/>
  <c r="AL36" i="41"/>
  <c r="AB36" i="41"/>
  <c r="BM35" i="41"/>
  <c r="BH35" i="41"/>
  <c r="AP35" i="41"/>
  <c r="AL35" i="41"/>
  <c r="AB35" i="41"/>
  <c r="BM34" i="41"/>
  <c r="BH34" i="41"/>
  <c r="AP34" i="41"/>
  <c r="AL34" i="41"/>
  <c r="AB34" i="41"/>
  <c r="BM33" i="41"/>
  <c r="BH33" i="41"/>
  <c r="AP33" i="41"/>
  <c r="AL33" i="41"/>
  <c r="AB33" i="41"/>
  <c r="BM32" i="41"/>
  <c r="BH32" i="41"/>
  <c r="AP32" i="41"/>
  <c r="AL32" i="41"/>
  <c r="AB32" i="41"/>
  <c r="BM31" i="41"/>
  <c r="BH31" i="41"/>
  <c r="AP31" i="41"/>
  <c r="AL31" i="41"/>
  <c r="AB31" i="41"/>
  <c r="BM30" i="41"/>
  <c r="BH30" i="41"/>
  <c r="AP30" i="41"/>
  <c r="AL30" i="41"/>
  <c r="AB30" i="41"/>
  <c r="BM29" i="41"/>
  <c r="BH29" i="41"/>
  <c r="AP29" i="41"/>
  <c r="AL29" i="41"/>
  <c r="AB29" i="41"/>
  <c r="AP28" i="41"/>
  <c r="AL28" i="41"/>
  <c r="AB28" i="41"/>
  <c r="AP27" i="41"/>
  <c r="AL27" i="41"/>
  <c r="AB27" i="41"/>
  <c r="AP26" i="41"/>
  <c r="AL26" i="41"/>
  <c r="AB26" i="41"/>
  <c r="AP25" i="41"/>
  <c r="AL25" i="41"/>
  <c r="AB25" i="41"/>
  <c r="AP24" i="41"/>
  <c r="AL24" i="41"/>
  <c r="AB24" i="41"/>
  <c r="AP23" i="41"/>
  <c r="AL23" i="41"/>
  <c r="AB23" i="41"/>
  <c r="BL22" i="41"/>
  <c r="BJ22" i="41"/>
  <c r="BD22" i="41"/>
  <c r="BC22" i="41"/>
  <c r="BB22" i="41"/>
  <c r="AP22" i="41"/>
  <c r="AL22" i="41"/>
  <c r="AB22" i="41"/>
  <c r="BK21" i="41"/>
  <c r="BE21" i="41"/>
  <c r="AP21" i="41"/>
  <c r="AL21" i="41"/>
  <c r="AB21" i="41"/>
  <c r="BK20" i="41"/>
  <c r="BE20" i="41"/>
  <c r="AP20" i="41"/>
  <c r="AL20" i="41"/>
  <c r="AB20" i="41"/>
  <c r="BK19" i="41"/>
  <c r="BE19" i="41"/>
  <c r="AP19" i="41"/>
  <c r="AL19" i="41"/>
  <c r="AB19" i="41"/>
  <c r="BK18" i="41"/>
  <c r="BE18" i="41"/>
  <c r="AP18" i="41"/>
  <c r="AL18" i="41"/>
  <c r="AB18" i="41"/>
  <c r="BK17" i="41"/>
  <c r="BE17" i="41"/>
  <c r="AP17" i="41"/>
  <c r="AL17" i="41"/>
  <c r="AB17" i="41"/>
  <c r="BK16" i="41"/>
  <c r="BE16" i="41"/>
  <c r="AP16" i="41"/>
  <c r="AL16" i="41"/>
  <c r="AB16" i="41"/>
  <c r="BK15" i="41"/>
  <c r="BE15" i="41"/>
  <c r="AP15" i="41"/>
  <c r="AL15" i="41"/>
  <c r="AB15" i="41"/>
  <c r="BK14" i="41"/>
  <c r="BE14" i="41"/>
  <c r="AP14" i="41"/>
  <c r="AL14" i="41"/>
  <c r="AB14" i="41"/>
  <c r="BK13" i="41"/>
  <c r="BE13" i="41"/>
  <c r="AP13" i="41"/>
  <c r="AL13" i="41"/>
  <c r="AB13" i="41"/>
  <c r="BK12" i="41"/>
  <c r="BE12" i="41"/>
  <c r="AP12" i="41"/>
  <c r="AL12" i="41"/>
  <c r="AB12" i="41"/>
  <c r="BK11" i="41"/>
  <c r="BI11" i="41"/>
  <c r="BE11" i="41"/>
  <c r="AP11" i="41"/>
  <c r="BK10" i="41"/>
  <c r="BE10" i="41"/>
  <c r="AP10" i="41"/>
  <c r="AP9" i="41"/>
  <c r="B9" i="41"/>
  <c r="B10" i="41" s="1"/>
  <c r="B11" i="41" s="1"/>
  <c r="B12" i="41" s="1"/>
  <c r="B13" i="41" s="1"/>
  <c r="B14" i="41" s="1"/>
  <c r="B15" i="41" s="1"/>
  <c r="B16" i="41" s="1"/>
  <c r="B17" i="41" s="1"/>
  <c r="B18" i="41" s="1"/>
  <c r="B19" i="41" s="1"/>
  <c r="B20" i="41" s="1"/>
  <c r="B21" i="41" s="1"/>
  <c r="B22" i="41" s="1"/>
  <c r="B23" i="41" s="1"/>
  <c r="B24" i="41" s="1"/>
  <c r="B25" i="41" s="1"/>
  <c r="B26" i="41" s="1"/>
  <c r="B27" i="41" s="1"/>
  <c r="B28" i="41" s="1"/>
  <c r="B29" i="41" s="1"/>
  <c r="B30" i="41" s="1"/>
  <c r="B31" i="41" s="1"/>
  <c r="B32" i="41" s="1"/>
  <c r="B33" i="41" s="1"/>
  <c r="B34" i="41" s="1"/>
  <c r="B35" i="41" s="1"/>
  <c r="B36" i="41" s="1"/>
  <c r="B37" i="41" s="1"/>
  <c r="B38" i="41" s="1"/>
  <c r="B39" i="41" s="1"/>
  <c r="B40" i="41" s="1"/>
  <c r="B41" i="41" s="1"/>
  <c r="B42" i="41" s="1"/>
  <c r="B43" i="41" s="1"/>
  <c r="B44" i="41" s="1"/>
  <c r="B45" i="41" s="1"/>
  <c r="B46" i="41" s="1"/>
  <c r="B47" i="41" s="1"/>
  <c r="B48" i="41" s="1"/>
  <c r="B49" i="41" s="1"/>
  <c r="B50" i="41" s="1"/>
  <c r="B51" i="41" s="1"/>
  <c r="B52" i="41" s="1"/>
  <c r="B53" i="41" s="1"/>
  <c r="B54" i="41" s="1"/>
  <c r="B55" i="41" s="1"/>
  <c r="B56" i="41" s="1"/>
  <c r="B57" i="41" s="1"/>
  <c r="AP8" i="41"/>
  <c r="AI1" i="41"/>
  <c r="L157" i="40"/>
  <c r="L156" i="40"/>
  <c r="L155" i="40"/>
  <c r="L154" i="40"/>
  <c r="L153" i="40"/>
  <c r="L152" i="40"/>
  <c r="L151" i="40"/>
  <c r="L150" i="40"/>
  <c r="L149" i="40"/>
  <c r="L148" i="40"/>
  <c r="L147" i="40"/>
  <c r="L146" i="40"/>
  <c r="F147" i="40"/>
  <c r="F148" i="40"/>
  <c r="F149" i="40"/>
  <c r="F150" i="40"/>
  <c r="F151" i="40"/>
  <c r="F152" i="40"/>
  <c r="F153" i="40"/>
  <c r="F154" i="40"/>
  <c r="F155" i="40"/>
  <c r="F156" i="40"/>
  <c r="F157" i="40"/>
  <c r="F146" i="40"/>
  <c r="N183" i="40"/>
  <c r="I183" i="40"/>
  <c r="N182" i="40"/>
  <c r="I182" i="40"/>
  <c r="N181" i="40"/>
  <c r="I181" i="40"/>
  <c r="N180" i="40"/>
  <c r="I180" i="40"/>
  <c r="N179" i="40"/>
  <c r="I179" i="40"/>
  <c r="N178" i="40"/>
  <c r="I178" i="40"/>
  <c r="N177" i="40"/>
  <c r="I177" i="40"/>
  <c r="N176" i="40"/>
  <c r="I176" i="40"/>
  <c r="N175" i="40"/>
  <c r="I175" i="40"/>
  <c r="N174" i="40"/>
  <c r="I174" i="40"/>
  <c r="N173" i="40"/>
  <c r="I173" i="40"/>
  <c r="N172" i="40"/>
  <c r="I172" i="40"/>
  <c r="N171" i="40"/>
  <c r="I171" i="40"/>
  <c r="N170" i="40"/>
  <c r="I170" i="40"/>
  <c r="N169" i="40"/>
  <c r="I169" i="40"/>
  <c r="N168" i="40"/>
  <c r="I168" i="40"/>
  <c r="N167" i="40"/>
  <c r="I167" i="40"/>
  <c r="N166" i="40"/>
  <c r="I166" i="40"/>
  <c r="N165" i="40"/>
  <c r="I165" i="40"/>
  <c r="M158" i="40"/>
  <c r="K158" i="40"/>
  <c r="E158" i="40"/>
  <c r="D158" i="40"/>
  <c r="C158" i="40"/>
  <c r="J147" i="40"/>
  <c r="AB13" i="38"/>
  <c r="AB14" i="38"/>
  <c r="AB15" i="38"/>
  <c r="AB16" i="38"/>
  <c r="AB17" i="38"/>
  <c r="AB18" i="38"/>
  <c r="AB19" i="38"/>
  <c r="AB20" i="38"/>
  <c r="AB21" i="38"/>
  <c r="AB22" i="38"/>
  <c r="AB23" i="38"/>
  <c r="AB24" i="38"/>
  <c r="AB25" i="38"/>
  <c r="AB26" i="38"/>
  <c r="AB27" i="38"/>
  <c r="AB28" i="38"/>
  <c r="AB29" i="38"/>
  <c r="AB30" i="38"/>
  <c r="AB31" i="38"/>
  <c r="AB32" i="38"/>
  <c r="AB33" i="38"/>
  <c r="AB34" i="38"/>
  <c r="AB35" i="38"/>
  <c r="AB36" i="38"/>
  <c r="AB37" i="38"/>
  <c r="AB38" i="38"/>
  <c r="AB39" i="38"/>
  <c r="AB40" i="38"/>
  <c r="AB41" i="38"/>
  <c r="AB42" i="38"/>
  <c r="AB43" i="38"/>
  <c r="AB44" i="38"/>
  <c r="AB45" i="38"/>
  <c r="AB46" i="38"/>
  <c r="AB47" i="38"/>
  <c r="AB48" i="38"/>
  <c r="AB49" i="38"/>
  <c r="AB50" i="38"/>
  <c r="AB51" i="38"/>
  <c r="AB52" i="38"/>
  <c r="AB53" i="38"/>
  <c r="AB54" i="38"/>
  <c r="AB55" i="38"/>
  <c r="AB56" i="38"/>
  <c r="AB57" i="38"/>
  <c r="AL13" i="38"/>
  <c r="AL14" i="38"/>
  <c r="AL15" i="38"/>
  <c r="AL16" i="38"/>
  <c r="AL17" i="38"/>
  <c r="AL18" i="38"/>
  <c r="AL19" i="38"/>
  <c r="AL20" i="38"/>
  <c r="AL21" i="38"/>
  <c r="AL22" i="38"/>
  <c r="AL23" i="38"/>
  <c r="AL24" i="38"/>
  <c r="AL25" i="38"/>
  <c r="AL26" i="38"/>
  <c r="AL27" i="38"/>
  <c r="AL28" i="38"/>
  <c r="AL29" i="38"/>
  <c r="AL30" i="38"/>
  <c r="AL31" i="38"/>
  <c r="AL32" i="38"/>
  <c r="AL33" i="38"/>
  <c r="AL34" i="38"/>
  <c r="AL35" i="38"/>
  <c r="AL36" i="38"/>
  <c r="AL37" i="38"/>
  <c r="AL38" i="38"/>
  <c r="AL39" i="38"/>
  <c r="AL40" i="38"/>
  <c r="AL41" i="38"/>
  <c r="AL42" i="38"/>
  <c r="AL43" i="38"/>
  <c r="AL44" i="38"/>
  <c r="AL45" i="38"/>
  <c r="AL46" i="38"/>
  <c r="AL47" i="38"/>
  <c r="AL48" i="38"/>
  <c r="AL49" i="38"/>
  <c r="AL50" i="38"/>
  <c r="AL51" i="38"/>
  <c r="AL52" i="38"/>
  <c r="AL53" i="38"/>
  <c r="AL54" i="38"/>
  <c r="AL55" i="38"/>
  <c r="AL56" i="38"/>
  <c r="AL57" i="38"/>
  <c r="BM53" i="38"/>
  <c r="BM52" i="38"/>
  <c r="BM51" i="38"/>
  <c r="BM50" i="38"/>
  <c r="BM49" i="38"/>
  <c r="BM48" i="38"/>
  <c r="BM47" i="38"/>
  <c r="BM46" i="38"/>
  <c r="BM45" i="38"/>
  <c r="BM44" i="38"/>
  <c r="BM43" i="38"/>
  <c r="BM42" i="38"/>
  <c r="BM41" i="38"/>
  <c r="BM40" i="38"/>
  <c r="BM39" i="38"/>
  <c r="BM38" i="38"/>
  <c r="BM37" i="38"/>
  <c r="BM36" i="38"/>
  <c r="BM35" i="38"/>
  <c r="BM34" i="38"/>
  <c r="BM33" i="38"/>
  <c r="BM32" i="38"/>
  <c r="BM31" i="38"/>
  <c r="BM30" i="38"/>
  <c r="BM29" i="38"/>
  <c r="BH30" i="38"/>
  <c r="BH31" i="38"/>
  <c r="BH32" i="38"/>
  <c r="BH33" i="38"/>
  <c r="BH34" i="38"/>
  <c r="BH35" i="38"/>
  <c r="BH36" i="38"/>
  <c r="BH37" i="38"/>
  <c r="BH38" i="38"/>
  <c r="BH39" i="38"/>
  <c r="BH40" i="38"/>
  <c r="BH41" i="38"/>
  <c r="BH42" i="38"/>
  <c r="BH43" i="38"/>
  <c r="BH44" i="38"/>
  <c r="BH45" i="38"/>
  <c r="BH46" i="38"/>
  <c r="BH47" i="38"/>
  <c r="BH48" i="38"/>
  <c r="BH49" i="38"/>
  <c r="BH50" i="38"/>
  <c r="BH51" i="38"/>
  <c r="BH52" i="38"/>
  <c r="BH53" i="38"/>
  <c r="BH29" i="38"/>
  <c r="AP9" i="38"/>
  <c r="AP10" i="38"/>
  <c r="AP11" i="38"/>
  <c r="AP12" i="38"/>
  <c r="AP13" i="38"/>
  <c r="AP14" i="38"/>
  <c r="AP15" i="38"/>
  <c r="AP16" i="38"/>
  <c r="AP17" i="38"/>
  <c r="AP18" i="38"/>
  <c r="AP19" i="38"/>
  <c r="AP20" i="38"/>
  <c r="AP21" i="38"/>
  <c r="AP22" i="38"/>
  <c r="AP23" i="38"/>
  <c r="AP24" i="38"/>
  <c r="AP25" i="38"/>
  <c r="AP26" i="38"/>
  <c r="AP27" i="38"/>
  <c r="AP28" i="38"/>
  <c r="AP29" i="38"/>
  <c r="AP30" i="38"/>
  <c r="AP31" i="38"/>
  <c r="AP32" i="38"/>
  <c r="AP33" i="38"/>
  <c r="AP34" i="38"/>
  <c r="AP35" i="38"/>
  <c r="AP36" i="38"/>
  <c r="AP37" i="38"/>
  <c r="AP38" i="38"/>
  <c r="AP39" i="38"/>
  <c r="AP40" i="38"/>
  <c r="AP41" i="38"/>
  <c r="AP42" i="38"/>
  <c r="AP43" i="38"/>
  <c r="AP44" i="38"/>
  <c r="AP45" i="38"/>
  <c r="AP46" i="38"/>
  <c r="AP47" i="38"/>
  <c r="AP48" i="38"/>
  <c r="AP49" i="38"/>
  <c r="AP50" i="38"/>
  <c r="AP51" i="38"/>
  <c r="AP52" i="38"/>
  <c r="AP53" i="38"/>
  <c r="AP54" i="38"/>
  <c r="AP55" i="38"/>
  <c r="AP56" i="38"/>
  <c r="AP57" i="38"/>
  <c r="AP8" i="38"/>
  <c r="BI11" i="38"/>
  <c r="BI12" i="38" s="1"/>
  <c r="BI13" i="38" s="1"/>
  <c r="BI14" i="38" s="1"/>
  <c r="BI15" i="38" s="1"/>
  <c r="BL22" i="38"/>
  <c r="C111" i="40"/>
  <c r="C112" i="40" s="1"/>
  <c r="C113" i="40" s="1"/>
  <c r="C114" i="40" s="1"/>
  <c r="C115" i="40" s="1"/>
  <c r="C116" i="40" s="1"/>
  <c r="C117" i="40" s="1"/>
  <c r="C118" i="40" s="1"/>
  <c r="C119" i="40" s="1"/>
  <c r="C120" i="40" s="1"/>
  <c r="C121" i="40" s="1"/>
  <c r="C122" i="40" s="1"/>
  <c r="C123" i="40" s="1"/>
  <c r="C124" i="40" s="1"/>
  <c r="C125" i="40" s="1"/>
  <c r="C126" i="40" s="1"/>
  <c r="C127" i="40" s="1"/>
  <c r="C128" i="40" s="1"/>
  <c r="C129" i="40" s="1"/>
  <c r="C130" i="40" s="1"/>
  <c r="C131" i="40" s="1"/>
  <c r="C132" i="40" s="1"/>
  <c r="C133" i="40" s="1"/>
  <c r="E85" i="40"/>
  <c r="F85" i="40"/>
  <c r="E86" i="40"/>
  <c r="G133" i="40" s="1"/>
  <c r="F86" i="40"/>
  <c r="H130" i="40" s="1"/>
  <c r="E88" i="40"/>
  <c r="F88" i="40"/>
  <c r="E89" i="40"/>
  <c r="F89" i="40"/>
  <c r="J110" i="40" s="1"/>
  <c r="E90" i="40"/>
  <c r="I133" i="40" s="1"/>
  <c r="F90" i="40"/>
  <c r="F84" i="40"/>
  <c r="E84" i="40"/>
  <c r="C85" i="40"/>
  <c r="C86" i="40"/>
  <c r="C84" i="40"/>
  <c r="P78" i="40"/>
  <c r="O78" i="40"/>
  <c r="N78" i="40"/>
  <c r="M78" i="40"/>
  <c r="P77" i="40"/>
  <c r="O77" i="40"/>
  <c r="N77" i="40"/>
  <c r="M77" i="40"/>
  <c r="H73" i="40"/>
  <c r="G73" i="40"/>
  <c r="F73" i="40"/>
  <c r="E73" i="40"/>
  <c r="C90" i="40" s="1"/>
  <c r="D73" i="40"/>
  <c r="D90" i="40" s="1"/>
  <c r="H72" i="40"/>
  <c r="G72" i="40"/>
  <c r="F72" i="40"/>
  <c r="E72" i="40"/>
  <c r="D72" i="40"/>
  <c r="D89" i="40" s="1"/>
  <c r="C72" i="40"/>
  <c r="H71" i="40"/>
  <c r="G71" i="40"/>
  <c r="F71" i="40"/>
  <c r="E71" i="40"/>
  <c r="C88" i="40" s="1"/>
  <c r="D71" i="40"/>
  <c r="H69" i="40"/>
  <c r="F69" i="40"/>
  <c r="D86" i="40" s="1"/>
  <c r="H68" i="40"/>
  <c r="F68" i="40"/>
  <c r="D85" i="40" s="1"/>
  <c r="H67" i="40"/>
  <c r="F67" i="40"/>
  <c r="D84" i="40" s="1"/>
  <c r="D110" i="40" s="1"/>
  <c r="D111" i="40" s="1"/>
  <c r="D112" i="40" s="1"/>
  <c r="D113" i="40" s="1"/>
  <c r="D114" i="40" s="1"/>
  <c r="D115" i="40" s="1"/>
  <c r="D116" i="40" s="1"/>
  <c r="D117" i="40" s="1"/>
  <c r="D118" i="40" s="1"/>
  <c r="D119" i="40" s="1"/>
  <c r="D120" i="40" s="1"/>
  <c r="D121" i="40" s="1"/>
  <c r="D122" i="40" s="1"/>
  <c r="D123" i="40" s="1"/>
  <c r="D124" i="40" s="1"/>
  <c r="D125" i="40" s="1"/>
  <c r="D126" i="40" s="1"/>
  <c r="D127" i="40" s="1"/>
  <c r="D128" i="40" s="1"/>
  <c r="D129" i="40" s="1"/>
  <c r="D130" i="40" s="1"/>
  <c r="D131" i="40" s="1"/>
  <c r="D132" i="40" s="1"/>
  <c r="D133" i="40" s="1"/>
  <c r="C89" i="40" l="1"/>
  <c r="I119" i="40"/>
  <c r="D88" i="40"/>
  <c r="BI12" i="41"/>
  <c r="BI13" i="41" s="1"/>
  <c r="BI14" i="41" s="1"/>
  <c r="BI15" i="41" s="1"/>
  <c r="J148" i="40"/>
  <c r="J149" i="40" s="1"/>
  <c r="J150" i="40" s="1"/>
  <c r="J151" i="40" s="1"/>
  <c r="J152" i="40" s="1"/>
  <c r="J153" i="40" s="1"/>
  <c r="J154" i="40" s="1"/>
  <c r="J155" i="40" s="1"/>
  <c r="J156" i="40" s="1"/>
  <c r="J157" i="40" s="1"/>
  <c r="AQ9" i="38"/>
  <c r="AQ13" i="38"/>
  <c r="AQ15" i="38"/>
  <c r="AQ17" i="38"/>
  <c r="AQ19" i="38"/>
  <c r="AQ21" i="38"/>
  <c r="AQ23" i="38"/>
  <c r="AQ25" i="38"/>
  <c r="AQ27" i="38"/>
  <c r="AQ29" i="38"/>
  <c r="AQ31" i="38"/>
  <c r="AQ33" i="38"/>
  <c r="AQ35" i="38"/>
  <c r="AQ37" i="38"/>
  <c r="AQ39" i="38"/>
  <c r="AQ41" i="38"/>
  <c r="AQ43" i="38"/>
  <c r="AQ45" i="38"/>
  <c r="AQ47" i="38"/>
  <c r="AQ49" i="38"/>
  <c r="AQ51" i="38"/>
  <c r="AQ53" i="38"/>
  <c r="AQ55" i="38"/>
  <c r="AQ57" i="38"/>
  <c r="AR13" i="38"/>
  <c r="AS13" i="38" s="1"/>
  <c r="AR15" i="38"/>
  <c r="AS15" i="38" s="1"/>
  <c r="AR17" i="38"/>
  <c r="AS17" i="38" s="1"/>
  <c r="AR19" i="38"/>
  <c r="AS19" i="38" s="1"/>
  <c r="AR21" i="38"/>
  <c r="AS21" i="38" s="1"/>
  <c r="AR23" i="38"/>
  <c r="AS23" i="38" s="1"/>
  <c r="AR25" i="38"/>
  <c r="AS25" i="38" s="1"/>
  <c r="AR27" i="38"/>
  <c r="AS27" i="38" s="1"/>
  <c r="AR29" i="38"/>
  <c r="AS29" i="38" s="1"/>
  <c r="AR31" i="38"/>
  <c r="AS31" i="38" s="1"/>
  <c r="AR33" i="38"/>
  <c r="AS33" i="38" s="1"/>
  <c r="AR35" i="38"/>
  <c r="AS35" i="38" s="1"/>
  <c r="AR37" i="38"/>
  <c r="AS37" i="38" s="1"/>
  <c r="AR39" i="38"/>
  <c r="AS39" i="38" s="1"/>
  <c r="AR41" i="38"/>
  <c r="AS41" i="38" s="1"/>
  <c r="AR43" i="38"/>
  <c r="AS43" i="38" s="1"/>
  <c r="AR45" i="38"/>
  <c r="AS45" i="38" s="1"/>
  <c r="AR47" i="38"/>
  <c r="AS47" i="38" s="1"/>
  <c r="AR49" i="38"/>
  <c r="AS49" i="38" s="1"/>
  <c r="AR51" i="38"/>
  <c r="AS51" i="38" s="1"/>
  <c r="AR53" i="38"/>
  <c r="AR55" i="38"/>
  <c r="AS55" i="38" s="1"/>
  <c r="AR57" i="38"/>
  <c r="AS57" i="38" s="1"/>
  <c r="AQ12" i="38"/>
  <c r="AQ14" i="38"/>
  <c r="AQ16" i="38"/>
  <c r="AQ18" i="38"/>
  <c r="AQ20" i="38"/>
  <c r="AQ22" i="38"/>
  <c r="AS53" i="38"/>
  <c r="AR54" i="38"/>
  <c r="AS54" i="38" s="1"/>
  <c r="AR50" i="38"/>
  <c r="AR46" i="38"/>
  <c r="AR42" i="38"/>
  <c r="AS42" i="38" s="1"/>
  <c r="AR38" i="38"/>
  <c r="AR34" i="38"/>
  <c r="AS34" i="38" s="1"/>
  <c r="AR30" i="38"/>
  <c r="AR26" i="38"/>
  <c r="AS26" i="38" s="1"/>
  <c r="AR22" i="38"/>
  <c r="AS22" i="38" s="1"/>
  <c r="AR18" i="38"/>
  <c r="AS18" i="38" s="1"/>
  <c r="AR14" i="38"/>
  <c r="AS14" i="38" s="1"/>
  <c r="AQ54" i="38"/>
  <c r="AQ50" i="38"/>
  <c r="AQ46" i="38"/>
  <c r="AQ42" i="38"/>
  <c r="AQ38" i="38"/>
  <c r="AQ34" i="38"/>
  <c r="AQ30" i="38"/>
  <c r="AQ26" i="38"/>
  <c r="AS46" i="38"/>
  <c r="AS38" i="38"/>
  <c r="AS30" i="38"/>
  <c r="AR56" i="38"/>
  <c r="AS56" i="38" s="1"/>
  <c r="AR52" i="38"/>
  <c r="AS52" i="38" s="1"/>
  <c r="AR48" i="38"/>
  <c r="AS48" i="38" s="1"/>
  <c r="AR44" i="38"/>
  <c r="AS44" i="38" s="1"/>
  <c r="AR40" i="38"/>
  <c r="AS40" i="38" s="1"/>
  <c r="AR36" i="38"/>
  <c r="AS36" i="38" s="1"/>
  <c r="AR32" i="38"/>
  <c r="AS32" i="38" s="1"/>
  <c r="AR28" i="38"/>
  <c r="AS28" i="38" s="1"/>
  <c r="AR24" i="38"/>
  <c r="AS24" i="38" s="1"/>
  <c r="AR20" i="38"/>
  <c r="AS20" i="38" s="1"/>
  <c r="AR16" i="38"/>
  <c r="AS16" i="38" s="1"/>
  <c r="AR12" i="38"/>
  <c r="AQ56" i="38"/>
  <c r="AQ52" i="38"/>
  <c r="AQ48" i="38"/>
  <c r="AQ44" i="38"/>
  <c r="AQ40" i="38"/>
  <c r="AQ36" i="38"/>
  <c r="AQ32" i="38"/>
  <c r="AQ28" i="38"/>
  <c r="AQ24" i="38"/>
  <c r="AS50" i="38"/>
  <c r="F118" i="40"/>
  <c r="F111" i="40"/>
  <c r="F115" i="40"/>
  <c r="F119" i="40"/>
  <c r="I112" i="40"/>
  <c r="I116" i="40"/>
  <c r="I120" i="40"/>
  <c r="I124" i="40"/>
  <c r="I128" i="40"/>
  <c r="I132" i="40"/>
  <c r="G122" i="40"/>
  <c r="G126" i="40"/>
  <c r="G130" i="40"/>
  <c r="F130" i="40"/>
  <c r="G116" i="40"/>
  <c r="F113" i="40"/>
  <c r="F117" i="40"/>
  <c r="I110" i="40"/>
  <c r="I114" i="40"/>
  <c r="I118" i="40"/>
  <c r="I122" i="40"/>
  <c r="I126" i="40"/>
  <c r="I130" i="40"/>
  <c r="G120" i="40"/>
  <c r="G124" i="40"/>
  <c r="G128" i="40"/>
  <c r="G132" i="40"/>
  <c r="E118" i="40"/>
  <c r="E116" i="40"/>
  <c r="E114" i="40"/>
  <c r="E112" i="40"/>
  <c r="E110" i="40"/>
  <c r="J133" i="40"/>
  <c r="J131" i="40"/>
  <c r="J129" i="40"/>
  <c r="J127" i="40"/>
  <c r="J125" i="40"/>
  <c r="J123" i="40"/>
  <c r="J121" i="40"/>
  <c r="J132" i="40"/>
  <c r="J130" i="40"/>
  <c r="J128" i="40"/>
  <c r="J126" i="40"/>
  <c r="J124" i="40"/>
  <c r="J122" i="40"/>
  <c r="J120" i="40"/>
  <c r="H119" i="40"/>
  <c r="H117" i="40"/>
  <c r="H115" i="40"/>
  <c r="H113" i="40"/>
  <c r="H111" i="40"/>
  <c r="E120" i="40"/>
  <c r="G119" i="40"/>
  <c r="E111" i="40"/>
  <c r="E115" i="40"/>
  <c r="E119" i="40"/>
  <c r="E137" i="40"/>
  <c r="E123" i="40"/>
  <c r="E127" i="40"/>
  <c r="E131" i="40"/>
  <c r="F122" i="40"/>
  <c r="F126" i="40"/>
  <c r="G110" i="40"/>
  <c r="G114" i="40"/>
  <c r="G118" i="40"/>
  <c r="H110" i="40"/>
  <c r="H114" i="40"/>
  <c r="H118" i="40"/>
  <c r="H122" i="40"/>
  <c r="H126" i="40"/>
  <c r="F133" i="40"/>
  <c r="F131" i="40"/>
  <c r="F129" i="40"/>
  <c r="F127" i="40"/>
  <c r="F125" i="40"/>
  <c r="F123" i="40"/>
  <c r="F121" i="40"/>
  <c r="J119" i="40"/>
  <c r="J117" i="40"/>
  <c r="J115" i="40"/>
  <c r="J113" i="40"/>
  <c r="J111" i="40"/>
  <c r="J118" i="40"/>
  <c r="J116" i="40"/>
  <c r="J114" i="40"/>
  <c r="H133" i="40"/>
  <c r="H131" i="40"/>
  <c r="H129" i="40"/>
  <c r="H127" i="40"/>
  <c r="H125" i="40"/>
  <c r="H123" i="40"/>
  <c r="H121" i="40"/>
  <c r="E113" i="40"/>
  <c r="E117" i="40"/>
  <c r="E135" i="40"/>
  <c r="E121" i="40"/>
  <c r="E125" i="40"/>
  <c r="E129" i="40"/>
  <c r="E133" i="40"/>
  <c r="F120" i="40"/>
  <c r="F124" i="40"/>
  <c r="F128" i="40"/>
  <c r="F132" i="40"/>
  <c r="G112" i="40"/>
  <c r="H112" i="40"/>
  <c r="H116" i="40"/>
  <c r="H120" i="40"/>
  <c r="H124" i="40"/>
  <c r="H128" i="40"/>
  <c r="H132" i="40"/>
  <c r="J112" i="40"/>
  <c r="E134" i="40"/>
  <c r="E136" i="40"/>
  <c r="E138" i="40"/>
  <c r="E122" i="40"/>
  <c r="E124" i="40"/>
  <c r="E126" i="40"/>
  <c r="E128" i="40"/>
  <c r="E130" i="40"/>
  <c r="E132" i="40"/>
  <c r="F110" i="40"/>
  <c r="F112" i="40"/>
  <c r="F114" i="40"/>
  <c r="F116" i="40"/>
  <c r="I111" i="40"/>
  <c r="I113" i="40"/>
  <c r="I115" i="40"/>
  <c r="I117" i="40"/>
  <c r="I121" i="40"/>
  <c r="I123" i="40"/>
  <c r="I125" i="40"/>
  <c r="I127" i="40"/>
  <c r="I129" i="40"/>
  <c r="I131" i="40"/>
  <c r="G111" i="40"/>
  <c r="G113" i="40"/>
  <c r="G115" i="40"/>
  <c r="G117" i="40"/>
  <c r="G121" i="40"/>
  <c r="G123" i="40"/>
  <c r="G125" i="40"/>
  <c r="G127" i="40"/>
  <c r="G129" i="40"/>
  <c r="G131" i="40"/>
  <c r="BI16" i="38"/>
  <c r="E96" i="40"/>
  <c r="E109" i="40"/>
  <c r="E107" i="40"/>
  <c r="E105" i="40"/>
  <c r="E103" i="40"/>
  <c r="E101" i="40"/>
  <c r="E99" i="40"/>
  <c r="E97" i="40"/>
  <c r="E108" i="40"/>
  <c r="E106" i="40"/>
  <c r="E104" i="40"/>
  <c r="E102" i="40"/>
  <c r="E100" i="40"/>
  <c r="E98" i="40"/>
  <c r="K78" i="40"/>
  <c r="AS12" i="38" l="1"/>
  <c r="AB12" i="38" s="1"/>
  <c r="AL12" i="38"/>
  <c r="AQ57" i="41"/>
  <c r="AR56" i="41"/>
  <c r="AS56" i="41" s="1"/>
  <c r="AQ55" i="41"/>
  <c r="AR54" i="41"/>
  <c r="AS54" i="41" s="1"/>
  <c r="AQ53" i="41"/>
  <c r="AR52" i="41"/>
  <c r="AS52" i="41" s="1"/>
  <c r="AQ51" i="41"/>
  <c r="AR50" i="41"/>
  <c r="AS50" i="41" s="1"/>
  <c r="AQ49" i="41"/>
  <c r="AR48" i="41"/>
  <c r="AS48" i="41" s="1"/>
  <c r="AQ47" i="41"/>
  <c r="AR46" i="41"/>
  <c r="AS46" i="41" s="1"/>
  <c r="AQ45" i="41"/>
  <c r="AR44" i="41"/>
  <c r="AS44" i="41" s="1"/>
  <c r="AQ43" i="41"/>
  <c r="AR42" i="41"/>
  <c r="AS42" i="41" s="1"/>
  <c r="AQ41" i="41"/>
  <c r="AR40" i="41"/>
  <c r="AS40" i="41" s="1"/>
  <c r="AQ39" i="41"/>
  <c r="AR38" i="41"/>
  <c r="AS38" i="41" s="1"/>
  <c r="AQ37" i="41"/>
  <c r="AR36" i="41"/>
  <c r="AS36" i="41" s="1"/>
  <c r="AQ35" i="41"/>
  <c r="AR34" i="41"/>
  <c r="AS34" i="41" s="1"/>
  <c r="AQ33" i="41"/>
  <c r="AR32" i="41"/>
  <c r="AS32" i="41" s="1"/>
  <c r="AQ31" i="41"/>
  <c r="AR30" i="41"/>
  <c r="AS30" i="41" s="1"/>
  <c r="AQ29" i="41"/>
  <c r="AR28" i="41"/>
  <c r="AS28" i="41" s="1"/>
  <c r="AQ27" i="41"/>
  <c r="AR26" i="41"/>
  <c r="AS26" i="41" s="1"/>
  <c r="AQ25" i="41"/>
  <c r="AR24" i="41"/>
  <c r="AS24" i="41" s="1"/>
  <c r="AQ23" i="41"/>
  <c r="AR22" i="41"/>
  <c r="AS22" i="41" s="1"/>
  <c r="AR21" i="41"/>
  <c r="AS21" i="41" s="1"/>
  <c r="AR20" i="41"/>
  <c r="AS20" i="41" s="1"/>
  <c r="AR19" i="41"/>
  <c r="AS19" i="41" s="1"/>
  <c r="AR18" i="41"/>
  <c r="AS18" i="41" s="1"/>
  <c r="AR17" i="41"/>
  <c r="AS17" i="41" s="1"/>
  <c r="AR16" i="41"/>
  <c r="AS16" i="41" s="1"/>
  <c r="AR15" i="41"/>
  <c r="AS15" i="41" s="1"/>
  <c r="AR14" i="41"/>
  <c r="AS14" i="41" s="1"/>
  <c r="AR13" i="41"/>
  <c r="AS13" i="41" s="1"/>
  <c r="AR57" i="41"/>
  <c r="AS57" i="41" s="1"/>
  <c r="AR55" i="41"/>
  <c r="AS55" i="41" s="1"/>
  <c r="AR53" i="41"/>
  <c r="AS53" i="41" s="1"/>
  <c r="AR51" i="41"/>
  <c r="AS51" i="41" s="1"/>
  <c r="AR49" i="41"/>
  <c r="AS49" i="41" s="1"/>
  <c r="AR47" i="41"/>
  <c r="AS47" i="41" s="1"/>
  <c r="AR45" i="41"/>
  <c r="AS45" i="41" s="1"/>
  <c r="AR43" i="41"/>
  <c r="AS43" i="41" s="1"/>
  <c r="AR41" i="41"/>
  <c r="AS41" i="41" s="1"/>
  <c r="AR39" i="41"/>
  <c r="AS39" i="41" s="1"/>
  <c r="AR37" i="41"/>
  <c r="AS37" i="41" s="1"/>
  <c r="AR35" i="41"/>
  <c r="AS35" i="41" s="1"/>
  <c r="AR33" i="41"/>
  <c r="AS33" i="41" s="1"/>
  <c r="AR31" i="41"/>
  <c r="AS31" i="41" s="1"/>
  <c r="AR29" i="41"/>
  <c r="AS29" i="41" s="1"/>
  <c r="AR27" i="41"/>
  <c r="AS27" i="41" s="1"/>
  <c r="AR25" i="41"/>
  <c r="AS25" i="41" s="1"/>
  <c r="AR23" i="41"/>
  <c r="AS23" i="41" s="1"/>
  <c r="AQ21" i="41"/>
  <c r="AQ19" i="41"/>
  <c r="AQ17" i="41"/>
  <c r="BI16" i="41"/>
  <c r="BI17" i="41" s="1"/>
  <c r="BI18" i="41" s="1"/>
  <c r="BI19" i="41" s="1"/>
  <c r="BI20" i="41" s="1"/>
  <c r="BI21" i="41" s="1"/>
  <c r="AQ15" i="41"/>
  <c r="AQ13" i="41"/>
  <c r="AQ12" i="41"/>
  <c r="AQ11" i="41"/>
  <c r="AR10" i="41"/>
  <c r="AS10" i="41" s="1"/>
  <c r="AQ9" i="41"/>
  <c r="AR8" i="41"/>
  <c r="AS8" i="41" s="1"/>
  <c r="AQ56" i="41"/>
  <c r="AQ54" i="41"/>
  <c r="AQ52" i="41"/>
  <c r="AQ50" i="41"/>
  <c r="AQ48" i="41"/>
  <c r="AQ46" i="41"/>
  <c r="AQ44" i="41"/>
  <c r="AQ42" i="41"/>
  <c r="AQ40" i="41"/>
  <c r="AQ38" i="41"/>
  <c r="AQ36" i="41"/>
  <c r="AQ34" i="41"/>
  <c r="AQ32" i="41"/>
  <c r="AQ30" i="41"/>
  <c r="AQ28" i="41"/>
  <c r="AQ26" i="41"/>
  <c r="AQ24" i="41"/>
  <c r="AQ22" i="41"/>
  <c r="AQ20" i="41"/>
  <c r="AQ18" i="41"/>
  <c r="AQ16" i="41"/>
  <c r="AQ14" i="41"/>
  <c r="AR12" i="41"/>
  <c r="AS12" i="41" s="1"/>
  <c r="AR11" i="41"/>
  <c r="AS11" i="41" s="1"/>
  <c r="AQ10" i="41"/>
  <c r="AR9" i="41"/>
  <c r="AS9" i="41" s="1"/>
  <c r="AQ8" i="41"/>
  <c r="BI22" i="41"/>
  <c r="J158" i="40"/>
  <c r="BI17" i="38"/>
  <c r="AL9" i="41" l="1"/>
  <c r="AB9" i="41"/>
  <c r="AL11" i="41"/>
  <c r="AB11" i="41"/>
  <c r="AB8" i="41"/>
  <c r="AL8" i="41"/>
  <c r="AB10" i="41"/>
  <c r="AL10" i="41"/>
  <c r="BI18" i="38"/>
  <c r="AB58" i="41" l="1"/>
  <c r="AN58" i="41"/>
  <c r="AL58" i="41" s="1"/>
  <c r="BI19" i="38"/>
  <c r="C61" i="41" l="1"/>
  <c r="O60" i="38"/>
  <c r="BI20" i="38"/>
  <c r="O64" i="38" l="1"/>
  <c r="L54" i="4"/>
  <c r="AQ10" i="38"/>
  <c r="AQ11" i="38"/>
  <c r="BI21" i="38"/>
  <c r="AQ8" i="38" s="1"/>
  <c r="BI22" i="38" l="1"/>
  <c r="BK17" i="38" l="1"/>
  <c r="BK14" i="38"/>
  <c r="BK13" i="38"/>
  <c r="AR9" i="38" s="1"/>
  <c r="BK16" i="38"/>
  <c r="BK20" i="38"/>
  <c r="BK19" i="38"/>
  <c r="BK12" i="38"/>
  <c r="BK10" i="38"/>
  <c r="BK11" i="38"/>
  <c r="BK15" i="38"/>
  <c r="BK18" i="38"/>
  <c r="BK21" i="38"/>
  <c r="AR8" i="38" s="1"/>
  <c r="BJ22" i="38"/>
  <c r="BE18" i="38"/>
  <c r="BE15" i="38"/>
  <c r="BE11" i="38"/>
  <c r="BE10" i="38"/>
  <c r="BE12" i="38"/>
  <c r="BE19" i="38"/>
  <c r="BE20" i="38"/>
  <c r="BE16" i="38"/>
  <c r="BE13" i="38"/>
  <c r="BE14" i="38"/>
  <c r="BE17" i="38"/>
  <c r="BE21" i="38"/>
  <c r="BB22" i="38"/>
  <c r="BC22" i="38"/>
  <c r="BD22" i="38"/>
  <c r="Q55" i="40"/>
  <c r="Q54" i="40"/>
  <c r="Q53" i="40"/>
  <c r="Q52" i="40"/>
  <c r="Q51" i="40"/>
  <c r="Q50" i="40"/>
  <c r="Q49" i="40"/>
  <c r="Q48" i="40"/>
  <c r="Q47" i="40"/>
  <c r="Q46" i="40"/>
  <c r="Q45" i="40"/>
  <c r="Q44" i="40"/>
  <c r="P45" i="40"/>
  <c r="P46" i="40"/>
  <c r="P47" i="40"/>
  <c r="P48" i="40"/>
  <c r="P49" i="40"/>
  <c r="P50" i="40"/>
  <c r="P51" i="40"/>
  <c r="P52" i="40"/>
  <c r="P53" i="40"/>
  <c r="P54" i="40"/>
  <c r="P55" i="40"/>
  <c r="P44" i="40"/>
  <c r="S37" i="40"/>
  <c r="X55" i="40" s="1"/>
  <c r="S36" i="40"/>
  <c r="X54" i="40" s="1"/>
  <c r="S35" i="40"/>
  <c r="X53" i="40" s="1"/>
  <c r="S34" i="40"/>
  <c r="X52" i="40" s="1"/>
  <c r="S33" i="40"/>
  <c r="X51" i="40" s="1"/>
  <c r="S32" i="40"/>
  <c r="X50" i="40" s="1"/>
  <c r="S31" i="40"/>
  <c r="X49" i="40" s="1"/>
  <c r="S30" i="40"/>
  <c r="X48" i="40" s="1"/>
  <c r="S29" i="40"/>
  <c r="X47" i="40" s="1"/>
  <c r="S28" i="40"/>
  <c r="X46" i="40" s="1"/>
  <c r="S27" i="40"/>
  <c r="X45" i="40" s="1"/>
  <c r="S26" i="40"/>
  <c r="X44" i="40" s="1"/>
  <c r="R37" i="40"/>
  <c r="W55" i="40" s="1"/>
  <c r="R36" i="40"/>
  <c r="R35" i="40"/>
  <c r="W53" i="40" s="1"/>
  <c r="R34" i="40"/>
  <c r="W52" i="40" s="1"/>
  <c r="R33" i="40"/>
  <c r="W51" i="40" s="1"/>
  <c r="R32" i="40"/>
  <c r="W50" i="40" s="1"/>
  <c r="R31" i="40"/>
  <c r="W49" i="40" s="1"/>
  <c r="R30" i="40"/>
  <c r="W48" i="40" s="1"/>
  <c r="R29" i="40"/>
  <c r="W47" i="40" s="1"/>
  <c r="R28" i="40"/>
  <c r="R27" i="40"/>
  <c r="W45" i="40" s="1"/>
  <c r="R26" i="40"/>
  <c r="W44" i="40" s="1"/>
  <c r="Q37" i="40"/>
  <c r="V55" i="40" s="1"/>
  <c r="Z55" i="40" s="1"/>
  <c r="Q36" i="40"/>
  <c r="V36" i="40" s="1"/>
  <c r="Q35" i="40"/>
  <c r="V53" i="40" s="1"/>
  <c r="Z53" i="40" s="1"/>
  <c r="Q34" i="40"/>
  <c r="V34" i="40" s="1"/>
  <c r="Q33" i="40"/>
  <c r="V51" i="40" s="1"/>
  <c r="Z51" i="40" s="1"/>
  <c r="Q32" i="40"/>
  <c r="V32" i="40" s="1"/>
  <c r="Q31" i="40"/>
  <c r="V49" i="40" s="1"/>
  <c r="Z49" i="40" s="1"/>
  <c r="Q30" i="40"/>
  <c r="V30" i="40" s="1"/>
  <c r="Q29" i="40"/>
  <c r="V47" i="40" s="1"/>
  <c r="Z47" i="40" s="1"/>
  <c r="Q28" i="40"/>
  <c r="V28" i="40" s="1"/>
  <c r="Q27" i="40"/>
  <c r="V45" i="40" s="1"/>
  <c r="Z45" i="40" s="1"/>
  <c r="Q26" i="40"/>
  <c r="V26" i="40" s="1"/>
  <c r="P27" i="40"/>
  <c r="U27" i="40" s="1"/>
  <c r="P28" i="40"/>
  <c r="U28" i="40" s="1"/>
  <c r="P29" i="40"/>
  <c r="P30" i="40"/>
  <c r="U30" i="40" s="1"/>
  <c r="W30" i="40" s="1"/>
  <c r="P31" i="40"/>
  <c r="U31" i="40" s="1"/>
  <c r="P32" i="40"/>
  <c r="U32" i="40" s="1"/>
  <c r="W32" i="40" s="1"/>
  <c r="P33" i="40"/>
  <c r="U33" i="40" s="1"/>
  <c r="P34" i="40"/>
  <c r="U34" i="40" s="1"/>
  <c r="W34" i="40" s="1"/>
  <c r="P35" i="40"/>
  <c r="U35" i="40" s="1"/>
  <c r="P36" i="40"/>
  <c r="U36" i="40" s="1"/>
  <c r="P37" i="40"/>
  <c r="U37" i="40" s="1"/>
  <c r="P26" i="40"/>
  <c r="U26" i="40" s="1"/>
  <c r="U29" i="40" l="1"/>
  <c r="U38" i="40" s="1"/>
  <c r="W36" i="40"/>
  <c r="W28" i="40"/>
  <c r="W46" i="40"/>
  <c r="W54" i="40"/>
  <c r="AL8" i="38"/>
  <c r="AS8" i="38"/>
  <c r="AB8" i="38" s="1"/>
  <c r="AL9" i="38"/>
  <c r="AS9" i="38"/>
  <c r="AR10" i="38"/>
  <c r="AR11" i="38"/>
  <c r="W26" i="40"/>
  <c r="U44" i="40"/>
  <c r="Y44" i="40" s="1"/>
  <c r="U54" i="40"/>
  <c r="Y54" i="40" s="1"/>
  <c r="U52" i="40"/>
  <c r="Y52" i="40" s="1"/>
  <c r="U50" i="40"/>
  <c r="Y50" i="40" s="1"/>
  <c r="U48" i="40"/>
  <c r="Y48" i="40" s="1"/>
  <c r="U46" i="40"/>
  <c r="Y46" i="40" s="1"/>
  <c r="V44" i="40"/>
  <c r="Z44" i="40" s="1"/>
  <c r="V54" i="40"/>
  <c r="Z54" i="40" s="1"/>
  <c r="V52" i="40"/>
  <c r="Z52" i="40" s="1"/>
  <c r="V50" i="40"/>
  <c r="Z50" i="40" s="1"/>
  <c r="V48" i="40"/>
  <c r="Z48" i="40" s="1"/>
  <c r="V46" i="40"/>
  <c r="Z46" i="40" s="1"/>
  <c r="V37" i="40"/>
  <c r="W37" i="40" s="1"/>
  <c r="V35" i="40"/>
  <c r="W35" i="40" s="1"/>
  <c r="V33" i="40"/>
  <c r="W33" i="40" s="1"/>
  <c r="V31" i="40"/>
  <c r="W31" i="40" s="1"/>
  <c r="V29" i="40"/>
  <c r="W29" i="40" s="1"/>
  <c r="V27" i="40"/>
  <c r="U55" i="40"/>
  <c r="Y55" i="40" s="1"/>
  <c r="AA55" i="40" s="1"/>
  <c r="U53" i="40"/>
  <c r="Y53" i="40" s="1"/>
  <c r="AA53" i="40" s="1"/>
  <c r="U51" i="40"/>
  <c r="Y51" i="40" s="1"/>
  <c r="AA51" i="40" s="1"/>
  <c r="U49" i="40"/>
  <c r="Y49" i="40" s="1"/>
  <c r="AA49" i="40" s="1"/>
  <c r="U47" i="40"/>
  <c r="Y47" i="40" s="1"/>
  <c r="AA47" i="40" s="1"/>
  <c r="U45" i="40"/>
  <c r="Y45" i="40" s="1"/>
  <c r="AA45" i="40" s="1"/>
  <c r="R80" i="39"/>
  <c r="R79" i="39"/>
  <c r="R78" i="39"/>
  <c r="R77" i="39"/>
  <c r="N58" i="39"/>
  <c r="T45" i="39"/>
  <c r="AP44" i="39"/>
  <c r="AM44" i="39"/>
  <c r="AP43" i="39"/>
  <c r="AM43" i="39"/>
  <c r="AP42" i="39"/>
  <c r="AM42" i="39"/>
  <c r="AP41" i="39"/>
  <c r="AM41" i="39"/>
  <c r="K24" i="39"/>
  <c r="AP22" i="39"/>
  <c r="AM22" i="39"/>
  <c r="AA22" i="39"/>
  <c r="AP21" i="39"/>
  <c r="AM21" i="39"/>
  <c r="AA21" i="39"/>
  <c r="AP20" i="39"/>
  <c r="AM20" i="39"/>
  <c r="AA20" i="39"/>
  <c r="AQ19" i="39"/>
  <c r="AP19" i="39"/>
  <c r="AM19" i="39"/>
  <c r="AA19" i="39"/>
  <c r="AD1" i="39"/>
  <c r="B9" i="38"/>
  <c r="B10" i="38" s="1"/>
  <c r="B11" i="38" s="1"/>
  <c r="B12" i="38" s="1"/>
  <c r="B13" i="38" s="1"/>
  <c r="B14" i="38" s="1"/>
  <c r="B15" i="38" s="1"/>
  <c r="B16" i="38" s="1"/>
  <c r="B17" i="38" s="1"/>
  <c r="B18" i="38" s="1"/>
  <c r="B19" i="38" s="1"/>
  <c r="B20" i="38" s="1"/>
  <c r="B21" i="38" s="1"/>
  <c r="B22" i="38" s="1"/>
  <c r="B23" i="38" s="1"/>
  <c r="B24" i="38" s="1"/>
  <c r="B25" i="38" s="1"/>
  <c r="B26" i="38" s="1"/>
  <c r="B27" i="38" s="1"/>
  <c r="B28" i="38" s="1"/>
  <c r="B29" i="38" s="1"/>
  <c r="B30" i="38" s="1"/>
  <c r="B31" i="38" s="1"/>
  <c r="B32" i="38" s="1"/>
  <c r="B33" i="38" s="1"/>
  <c r="B34" i="38" s="1"/>
  <c r="B35" i="38" s="1"/>
  <c r="B36" i="38" s="1"/>
  <c r="B37" i="38" s="1"/>
  <c r="B38" i="38" s="1"/>
  <c r="B39" i="38" s="1"/>
  <c r="B40" i="38" s="1"/>
  <c r="B41" i="38" s="1"/>
  <c r="B42" i="38" s="1"/>
  <c r="B43" i="38" s="1"/>
  <c r="B44" i="38" s="1"/>
  <c r="B45" i="38" s="1"/>
  <c r="B46" i="38" s="1"/>
  <c r="B47" i="38" s="1"/>
  <c r="B48" i="38" s="1"/>
  <c r="B49" i="38" s="1"/>
  <c r="B50" i="38" s="1"/>
  <c r="B51" i="38" s="1"/>
  <c r="B52" i="38" s="1"/>
  <c r="B53" i="38" s="1"/>
  <c r="B54" i="38" s="1"/>
  <c r="B55" i="38" s="1"/>
  <c r="B56" i="38" s="1"/>
  <c r="B57" i="38" s="1"/>
  <c r="AI1" i="38"/>
  <c r="AD1" i="32"/>
  <c r="AP43" i="32"/>
  <c r="AP44" i="32"/>
  <c r="AP42" i="32"/>
  <c r="AM43" i="32"/>
  <c r="AM44" i="32"/>
  <c r="AM42" i="32"/>
  <c r="K24" i="32"/>
  <c r="AR23" i="39" l="1"/>
  <c r="AR44" i="39" s="1"/>
  <c r="AL11" i="38"/>
  <c r="AS11" i="38"/>
  <c r="AL10" i="38"/>
  <c r="AS10" i="38"/>
  <c r="C60" i="38" s="1"/>
  <c r="AA60" i="38" s="1"/>
  <c r="V38" i="40"/>
  <c r="AA48" i="40"/>
  <c r="AA52" i="40"/>
  <c r="AA44" i="40"/>
  <c r="AA46" i="40"/>
  <c r="AA50" i="40"/>
  <c r="AA54" i="40"/>
  <c r="W27" i="40"/>
  <c r="W38" i="40" s="1"/>
  <c r="AN58" i="38"/>
  <c r="AL58" i="38" s="1"/>
  <c r="AR41" i="39" l="1"/>
  <c r="AR43" i="39"/>
  <c r="AR42" i="39"/>
  <c r="AB58" i="38"/>
  <c r="C64" i="38"/>
  <c r="G54" i="4" s="1"/>
  <c r="Q54" i="4" s="1"/>
  <c r="AA56" i="40"/>
  <c r="B54" i="39"/>
  <c r="Z54" i="39" s="1"/>
  <c r="Z58" i="39" s="1"/>
  <c r="AP41" i="32"/>
  <c r="AP20" i="32"/>
  <c r="AP21" i="32"/>
  <c r="AP22" i="32"/>
  <c r="AE22" i="32" s="1"/>
  <c r="AP19" i="32"/>
  <c r="AE19" i="32" s="1"/>
  <c r="AM20" i="32"/>
  <c r="AM21" i="32"/>
  <c r="AM22" i="32"/>
  <c r="AM19" i="32"/>
  <c r="AR19" i="32" s="1"/>
  <c r="T45" i="32"/>
  <c r="AM41" i="32"/>
  <c r="R78" i="32"/>
  <c r="R79" i="32"/>
  <c r="R80" i="32"/>
  <c r="R77" i="32"/>
  <c r="AR45" i="39" l="1"/>
  <c r="W41" i="39" s="1"/>
  <c r="AA64" i="38"/>
  <c r="AA68" i="38" l="1"/>
  <c r="AR23" i="32"/>
  <c r="AR42" i="32" s="1"/>
  <c r="AA22" i="32"/>
  <c r="AA21" i="32"/>
  <c r="AA20" i="32"/>
  <c r="AQ19" i="32"/>
  <c r="AR41" i="32" l="1"/>
  <c r="AR44" i="32"/>
  <c r="AR43" i="32"/>
  <c r="Z27" i="32"/>
  <c r="B54" i="32" s="1"/>
  <c r="G53" i="4" l="1"/>
  <c r="AR45" i="32"/>
  <c r="A52" i="25"/>
  <c r="W41" i="32" l="1"/>
  <c r="AC41" i="32" s="1"/>
  <c r="Z50" i="32" s="1"/>
  <c r="N54" i="32" s="1"/>
  <c r="Y52" i="25"/>
  <c r="W56" i="25" s="1"/>
  <c r="M52" i="23"/>
  <c r="L56" i="4" s="1"/>
  <c r="A52" i="23"/>
  <c r="G56" i="4" s="1"/>
  <c r="L16" i="21"/>
  <c r="J16" i="21"/>
  <c r="M15" i="21"/>
  <c r="O15" i="21" s="1"/>
  <c r="L13" i="21"/>
  <c r="J13" i="21"/>
  <c r="L12" i="21"/>
  <c r="J12" i="21"/>
  <c r="L11" i="21"/>
  <c r="J11" i="21"/>
  <c r="L10" i="21"/>
  <c r="J10" i="21"/>
  <c r="L9" i="21"/>
  <c r="J9" i="21"/>
  <c r="L8" i="21"/>
  <c r="J8" i="21"/>
  <c r="M7" i="21"/>
  <c r="L7" i="21"/>
  <c r="J7" i="21"/>
  <c r="Q56" i="4" l="1"/>
  <c r="G62" i="4"/>
  <c r="E48" i="4" s="1"/>
  <c r="L53" i="4"/>
  <c r="Z54" i="32"/>
  <c r="Z58" i="32" s="1"/>
  <c r="V53" i="4" s="1"/>
  <c r="M14" i="21"/>
  <c r="M17" i="21" s="1"/>
  <c r="I6" i="11" s="1"/>
  <c r="O6" i="11" s="1"/>
  <c r="J14" i="21"/>
  <c r="J17" i="21" s="1"/>
  <c r="Y52" i="23"/>
  <c r="W56" i="23" s="1"/>
  <c r="V56" i="4" s="1"/>
  <c r="Q53" i="4" l="1"/>
  <c r="L62" i="4"/>
  <c r="M49" i="13"/>
  <c r="C36" i="13"/>
  <c r="W29" i="13"/>
  <c r="R36" i="13" s="1"/>
  <c r="L32" i="13"/>
  <c r="C32" i="13"/>
  <c r="C8" i="13"/>
  <c r="S8" i="13" s="1"/>
  <c r="T32" i="13" l="1"/>
  <c r="AC32" i="13" s="1"/>
  <c r="AC33" i="13" l="1"/>
  <c r="K36" i="13" s="1"/>
  <c r="W36" i="13" s="1"/>
  <c r="D49" i="13" l="1"/>
  <c r="W49" i="13" s="1"/>
  <c r="C40" i="13"/>
  <c r="S40" i="13" s="1"/>
  <c r="Y56" i="13" s="1"/>
  <c r="Q55" i="4" s="1"/>
  <c r="Q62" i="4" l="1"/>
  <c r="AB49" i="4"/>
  <c r="Y61" i="13"/>
  <c r="V55" i="4" s="1"/>
  <c r="V62" i="4" l="1"/>
  <c r="U68" i="4" s="1"/>
  <c r="U72" i="4" s="1"/>
  <c r="Y48" i="4"/>
  <c r="O48" i="4"/>
  <c r="U6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B49" authorId="0" shapeId="0" xr:uid="{00000000-0006-0000-0100-000001000000}">
      <text>
        <r>
          <rPr>
            <b/>
            <sz val="9"/>
            <color indexed="81"/>
            <rFont val="MS P ゴシック"/>
            <family val="3"/>
            <charset val="128"/>
          </rPr>
          <t>太陽光発電設備を利用の場合に表示されます。</t>
        </r>
      </text>
    </comment>
    <comment ref="G57" authorId="0" shapeId="0" xr:uid="{00000000-0006-0000-0100-000002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L57" authorId="0" shapeId="0" xr:uid="{00000000-0006-0000-0100-000003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Q57" authorId="0" shapeId="0" xr:uid="{00000000-0006-0000-0100-000004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V57" authorId="0" shapeId="0" xr:uid="{00000000-0006-0000-0100-000005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r>
          <rPr>
            <sz val="9"/>
            <color indexed="81"/>
            <rFont val="MS P ゴシック"/>
            <family val="3"/>
            <charset val="128"/>
          </rPr>
          <t xml:space="preserve">
</t>
        </r>
      </text>
    </comment>
    <comment ref="G58" authorId="0" shapeId="0" xr:uid="{00000000-0006-0000-0100-000006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L58" authorId="0" shapeId="0" xr:uid="{00000000-0006-0000-0100-000007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Q58" authorId="0" shapeId="0" xr:uid="{00000000-0006-0000-0100-000008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V58" authorId="0" shapeId="0" xr:uid="{00000000-0006-0000-0100-000009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r>
          <rPr>
            <sz val="9"/>
            <color indexed="81"/>
            <rFont val="MS P ゴシック"/>
            <family val="3"/>
            <charset val="128"/>
          </rPr>
          <t xml:space="preserve">
</t>
        </r>
      </text>
    </comment>
    <comment ref="G59" authorId="0" shapeId="0" xr:uid="{00000000-0006-0000-0100-00000A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r>
          <rPr>
            <sz val="9"/>
            <color indexed="81"/>
            <rFont val="MS P ゴシック"/>
            <family val="3"/>
            <charset val="128"/>
          </rPr>
          <t xml:space="preserve">
</t>
        </r>
      </text>
    </comment>
    <comment ref="L59" authorId="0" shapeId="0" xr:uid="{00000000-0006-0000-0100-00000B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Q59" authorId="0" shapeId="0" xr:uid="{00000000-0006-0000-0100-00000C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V59" authorId="0" shapeId="0" xr:uid="{00000000-0006-0000-0100-00000D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r>
          <rPr>
            <sz val="9"/>
            <color indexed="81"/>
            <rFont val="MS P ゴシック"/>
            <family val="3"/>
            <charset val="128"/>
          </rPr>
          <t xml:space="preserve">
</t>
        </r>
      </text>
    </comment>
    <comment ref="G60" authorId="0" shapeId="0" xr:uid="{00000000-0006-0000-0100-00000E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L60" authorId="0" shapeId="0" xr:uid="{00000000-0006-0000-0100-00000F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Q60" authorId="0" shapeId="0" xr:uid="{00000000-0006-0000-0100-000010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V60" authorId="0" shapeId="0" xr:uid="{00000000-0006-0000-0100-000011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G61" authorId="0" shapeId="0" xr:uid="{00000000-0006-0000-0100-000012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L61" authorId="0" shapeId="0" xr:uid="{00000000-0006-0000-0100-000013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Q61" authorId="0" shapeId="0" xr:uid="{00000000-0006-0000-0100-000014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r>
          <rPr>
            <sz val="9"/>
            <color indexed="81"/>
            <rFont val="MS P ゴシック"/>
            <family val="3"/>
            <charset val="128"/>
          </rPr>
          <t xml:space="preserve">
</t>
        </r>
      </text>
    </comment>
    <comment ref="V61" authorId="0" shapeId="0" xr:uid="{00000000-0006-0000-0100-00001500000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16" authorId="0" shapeId="0" xr:uid="{BC625EBB-D1F7-4516-9767-D33AA138C20C}">
      <text>
        <r>
          <rPr>
            <b/>
            <sz val="11"/>
            <color indexed="81"/>
            <rFont val="MS P ゴシック"/>
            <family val="3"/>
            <charset val="128"/>
          </rPr>
          <t>登録予定の資産の分類を記入して下さい。</t>
        </r>
      </text>
    </comment>
    <comment ref="AC16" authorId="0" shapeId="0" xr:uid="{00000000-0006-0000-0400-000004000000}">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 ref="C19" authorId="0" shapeId="0" xr:uid="{3DE46AD2-70F7-4128-914C-F9CE164C5EC4}">
      <text>
        <r>
          <rPr>
            <b/>
            <sz val="11"/>
            <color indexed="81"/>
            <rFont val="MS P ゴシック"/>
            <family val="3"/>
            <charset val="128"/>
          </rPr>
          <t>登録予定の資産の分類を記入して下さい。</t>
        </r>
      </text>
    </comment>
    <comment ref="AC19" authorId="0" shapeId="0" xr:uid="{00000000-0006-0000-0400-000006000000}">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 ref="C22" authorId="0" shapeId="0" xr:uid="{B386777D-510F-4B58-992A-4036535BFC30}">
      <text>
        <r>
          <rPr>
            <b/>
            <sz val="11"/>
            <color indexed="81"/>
            <rFont val="MS P ゴシック"/>
            <family val="3"/>
            <charset val="128"/>
          </rPr>
          <t>登録予定の資産の分類を記入して下さい。</t>
        </r>
      </text>
    </comment>
    <comment ref="AC22" authorId="0" shapeId="0" xr:uid="{00000000-0006-0000-0400-000008000000}">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 ref="C25" authorId="0" shapeId="0" xr:uid="{C4C31E60-2CA7-4DDB-839E-01DB939978AF}">
      <text>
        <r>
          <rPr>
            <b/>
            <sz val="11"/>
            <color indexed="81"/>
            <rFont val="MS P ゴシック"/>
            <family val="3"/>
            <charset val="128"/>
          </rPr>
          <t>登録予定の資産の分類を記入して下さい。</t>
        </r>
      </text>
    </comment>
    <comment ref="AC25" authorId="0" shapeId="0" xr:uid="{00000000-0006-0000-0400-00000A000000}">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 ref="C28" authorId="0" shapeId="0" xr:uid="{DDEF3B08-9BE1-4074-8768-BF919CAE6280}">
      <text>
        <r>
          <rPr>
            <b/>
            <sz val="11"/>
            <color indexed="81"/>
            <rFont val="MS P ゴシック"/>
            <family val="3"/>
            <charset val="128"/>
          </rPr>
          <t>登録予定の資産の分類を記入して下さい。</t>
        </r>
      </text>
    </comment>
    <comment ref="M28" authorId="0" shapeId="0" xr:uid="{00000000-0006-0000-0400-00000C000000}">
      <text>
        <r>
          <rPr>
            <b/>
            <sz val="12"/>
            <color indexed="81"/>
            <rFont val="MS P ゴシック"/>
            <family val="3"/>
            <charset val="128"/>
          </rPr>
          <t xml:space="preserve">上記以外の設備を更新される場合は資産名称を記入して下さい。
</t>
        </r>
        <r>
          <rPr>
            <sz val="12"/>
            <color indexed="81"/>
            <rFont val="MS P ゴシック"/>
            <family val="3"/>
            <charset val="128"/>
          </rPr>
          <t>（更新予定の設備の欄のみに記入して下さい。）</t>
        </r>
      </text>
    </comment>
    <comment ref="AC28" authorId="0" shapeId="0" xr:uid="{00000000-0006-0000-0400-00000D000000}">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 ref="C31" authorId="0" shapeId="0" xr:uid="{38872A17-CAEA-418E-8393-3D1DD5F54E20}">
      <text>
        <r>
          <rPr>
            <b/>
            <sz val="11"/>
            <color indexed="81"/>
            <rFont val="MS P ゴシック"/>
            <family val="3"/>
            <charset val="128"/>
          </rPr>
          <t>登録予定の資産の分類を記入して下さい。</t>
        </r>
      </text>
    </comment>
    <comment ref="M31" authorId="0" shapeId="0" xr:uid="{31223D41-2240-4BF7-923E-533844026DA0}">
      <text>
        <r>
          <rPr>
            <b/>
            <sz val="12"/>
            <color indexed="81"/>
            <rFont val="MS P ゴシック"/>
            <family val="3"/>
            <charset val="128"/>
          </rPr>
          <t xml:space="preserve">上記以外の設備を更新される場合は資産名称を記入して下さい。
</t>
        </r>
        <r>
          <rPr>
            <sz val="12"/>
            <color indexed="81"/>
            <rFont val="MS P ゴシック"/>
            <family val="3"/>
            <charset val="128"/>
          </rPr>
          <t>（更新予定の設備の欄のみに記入して下さい。）</t>
        </r>
      </text>
    </comment>
    <comment ref="AC31" authorId="0" shapeId="0" xr:uid="{00000000-0006-0000-0400-000010000000}">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 ref="C34" authorId="0" shapeId="0" xr:uid="{ECB2D852-3B6F-4A67-A255-85F580BB3616}">
      <text>
        <r>
          <rPr>
            <b/>
            <sz val="11"/>
            <color indexed="81"/>
            <rFont val="MS P ゴシック"/>
            <family val="3"/>
            <charset val="128"/>
          </rPr>
          <t>登録予定の資産の分類を記入して下さい。</t>
        </r>
      </text>
    </comment>
    <comment ref="M34" authorId="0" shapeId="0" xr:uid="{6548C7C3-6C91-4478-8766-100A67D73E39}">
      <text>
        <r>
          <rPr>
            <b/>
            <sz val="12"/>
            <color indexed="81"/>
            <rFont val="MS P ゴシック"/>
            <family val="3"/>
            <charset val="128"/>
          </rPr>
          <t xml:space="preserve">上記以外の設備を更新される場合は資産名称を記入して下さい。
</t>
        </r>
        <r>
          <rPr>
            <sz val="12"/>
            <color indexed="81"/>
            <rFont val="MS P ゴシック"/>
            <family val="3"/>
            <charset val="128"/>
          </rPr>
          <t>（更新予定の設備の欄のみに記入して下さい。）</t>
        </r>
      </text>
    </comment>
    <comment ref="AC34" authorId="0" shapeId="0" xr:uid="{00000000-0006-0000-0400-000013000000}">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 ref="C37" authorId="0" shapeId="0" xr:uid="{F13FB867-BC22-4784-A02A-236FB2FCC456}">
      <text>
        <r>
          <rPr>
            <b/>
            <sz val="11"/>
            <color indexed="81"/>
            <rFont val="MS P ゴシック"/>
            <family val="3"/>
            <charset val="128"/>
          </rPr>
          <t>登録予定の資産の分類を記入して下さい。</t>
        </r>
      </text>
    </comment>
    <comment ref="M37" authorId="0" shapeId="0" xr:uid="{57B5C790-E8E2-44C0-A3AD-505BB1C387F8}">
      <text>
        <r>
          <rPr>
            <b/>
            <sz val="12"/>
            <color indexed="81"/>
            <rFont val="MS P ゴシック"/>
            <family val="3"/>
            <charset val="128"/>
          </rPr>
          <t xml:space="preserve">上記以外の設備を更新される場合は資産名称を記入して下さい。
</t>
        </r>
        <r>
          <rPr>
            <sz val="12"/>
            <color indexed="81"/>
            <rFont val="MS P ゴシック"/>
            <family val="3"/>
            <charset val="128"/>
          </rPr>
          <t>（更新予定の設備の欄のみに記入して下さい。）</t>
        </r>
      </text>
    </comment>
    <comment ref="AC37" authorId="0" shapeId="0" xr:uid="{00000000-0006-0000-0400-000016000000}">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 ref="C40" authorId="0" shapeId="0" xr:uid="{980A0D07-9C10-4DF3-810B-20940B6B8AD1}">
      <text>
        <r>
          <rPr>
            <b/>
            <sz val="11"/>
            <color indexed="81"/>
            <rFont val="MS P ゴシック"/>
            <family val="3"/>
            <charset val="128"/>
          </rPr>
          <t>登録予定の資産の分類を記入して下さい。</t>
        </r>
      </text>
    </comment>
    <comment ref="M40" authorId="0" shapeId="0" xr:uid="{B21D5FDC-9238-4B97-90D1-6AF84B5A1615}">
      <text>
        <r>
          <rPr>
            <b/>
            <sz val="12"/>
            <color indexed="81"/>
            <rFont val="MS P ゴシック"/>
            <family val="3"/>
            <charset val="128"/>
          </rPr>
          <t xml:space="preserve">上記以外の設備を更新される場合は資産名称を記入して下さい。
</t>
        </r>
        <r>
          <rPr>
            <sz val="12"/>
            <color indexed="81"/>
            <rFont val="MS P ゴシック"/>
            <family val="3"/>
            <charset val="128"/>
          </rPr>
          <t>（更新予定の設備の欄のみに記入して下さい。）</t>
        </r>
      </text>
    </comment>
    <comment ref="AC40" authorId="0" shapeId="0" xr:uid="{00000000-0006-0000-0400-000019000000}">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J9" authorId="0" shapeId="0" xr:uid="{00000000-0006-0000-0C00-000001000000}">
      <text>
        <r>
          <rPr>
            <sz val="9"/>
            <color indexed="81"/>
            <rFont val="MS P ゴシック"/>
            <family val="3"/>
            <charset val="128"/>
          </rPr>
          <t xml:space="preserve">ボイラの性能値。カタログ等の仕様値もしくは実測値を記入します。
</t>
        </r>
      </text>
    </comment>
    <comment ref="O9" authorId="0" shapeId="0" xr:uid="{00000000-0006-0000-0C00-000002000000}">
      <text>
        <r>
          <rPr>
            <sz val="9"/>
            <color indexed="81"/>
            <rFont val="MS P ゴシック"/>
            <family val="3"/>
            <charset val="128"/>
          </rPr>
          <t xml:space="preserve">該当機のおおよその年間稼働時間、もしくは使用時間を記入します。
</t>
        </r>
      </text>
    </comment>
    <comment ref="Z9" authorId="0" shapeId="0" xr:uid="{00000000-0006-0000-0C00-000003000000}">
      <text>
        <r>
          <rPr>
            <sz val="9"/>
            <color indexed="81"/>
            <rFont val="MS P ゴシック"/>
            <family val="3"/>
            <charset val="128"/>
          </rPr>
          <t xml:space="preserve">ボイラの性能値。カタログ等の仕様値もしくは実測値を記入します。
</t>
        </r>
      </text>
    </comment>
    <comment ref="AE9" authorId="0" shapeId="0" xr:uid="{00000000-0006-0000-0C00-000004000000}">
      <text>
        <r>
          <rPr>
            <sz val="9"/>
            <color indexed="81"/>
            <rFont val="MS P ゴシック"/>
            <family val="3"/>
            <charset val="128"/>
          </rPr>
          <t xml:space="preserve">該当機のおおよその年間稼働時間、もしくは使用時間を記入します。
</t>
        </r>
      </text>
    </comment>
    <comment ref="K17" authorId="0" shapeId="0" xr:uid="{00000000-0006-0000-0C00-000005000000}">
      <text>
        <r>
          <rPr>
            <sz val="9"/>
            <color indexed="81"/>
            <rFont val="MS P ゴシック"/>
            <family val="3"/>
            <charset val="128"/>
          </rPr>
          <t>ボイラの方式を選択します。</t>
        </r>
      </text>
    </comment>
    <comment ref="O17" authorId="0" shapeId="0" xr:uid="{00000000-0006-0000-0C00-000006000000}">
      <text>
        <r>
          <rPr>
            <sz val="9"/>
            <color indexed="81"/>
            <rFont val="MS P ゴシック"/>
            <family val="3"/>
            <charset val="128"/>
          </rPr>
          <t xml:space="preserve">対象の年式もしくは設置年を記入
</t>
        </r>
      </text>
    </comment>
    <comment ref="W17" authorId="0" shapeId="0" xr:uid="{00000000-0006-0000-0C00-000007000000}">
      <text>
        <r>
          <rPr>
            <sz val="9"/>
            <color indexed="81"/>
            <rFont val="MS P ゴシック"/>
            <family val="3"/>
            <charset val="128"/>
          </rPr>
          <t>対象の燃料使用量を記入、台数が複数の場合は合計値</t>
        </r>
      </text>
    </comment>
    <comment ref="AC17" authorId="0" shapeId="0" xr:uid="{00000000-0006-0000-0C00-000008000000}">
      <text>
        <r>
          <rPr>
            <sz val="9"/>
            <color indexed="81"/>
            <rFont val="MS P ゴシック"/>
            <family val="3"/>
            <charset val="128"/>
          </rPr>
          <t xml:space="preserve">現行ボイラの実測もしくは、カタログからの効率値を記入する。
</t>
        </r>
      </text>
    </comment>
    <comment ref="Q19" authorId="0" shapeId="0" xr:uid="{00000000-0006-0000-0C00-000009000000}">
      <text>
        <r>
          <rPr>
            <b/>
            <sz val="9"/>
            <color indexed="81"/>
            <rFont val="ＭＳ Ｐゴシック"/>
            <family val="3"/>
            <charset val="128"/>
          </rPr>
          <t>リストから選択</t>
        </r>
      </text>
    </comment>
    <comment ref="I33" authorId="0" shapeId="0" xr:uid="{00000000-0006-0000-0C00-00000A000000}">
      <text>
        <r>
          <rPr>
            <b/>
            <sz val="9"/>
            <color indexed="81"/>
            <rFont val="ＭＳ Ｐゴシック"/>
            <family val="3"/>
            <charset val="128"/>
          </rPr>
          <t>リストから選択</t>
        </r>
      </text>
    </comment>
    <comment ref="I34" authorId="0" shapeId="0" xr:uid="{00000000-0006-0000-0C00-00000B000000}">
      <text>
        <r>
          <rPr>
            <b/>
            <sz val="9"/>
            <color indexed="81"/>
            <rFont val="ＭＳ Ｐゴシック"/>
            <family val="3"/>
            <charset val="128"/>
          </rPr>
          <t>リストから選択</t>
        </r>
      </text>
    </comment>
    <comment ref="I35" authorId="0" shapeId="0" xr:uid="{00000000-0006-0000-0C00-00000C000000}">
      <text>
        <r>
          <rPr>
            <b/>
            <sz val="9"/>
            <color indexed="81"/>
            <rFont val="MS P ゴシック"/>
            <family val="3"/>
            <charset val="128"/>
          </rPr>
          <t>リストから選択</t>
        </r>
      </text>
    </comment>
    <comment ref="C39" authorId="0" shapeId="0" xr:uid="{00000000-0006-0000-0C00-00000D000000}">
      <text>
        <r>
          <rPr>
            <sz val="9"/>
            <color indexed="81"/>
            <rFont val="MS P ゴシック"/>
            <family val="3"/>
            <charset val="128"/>
          </rPr>
          <t>名称・型式欄に記入しないと計算がされません。</t>
        </r>
      </text>
    </comment>
    <comment ref="L39" authorId="0" shapeId="0" xr:uid="{00000000-0006-0000-0C00-00000E000000}">
      <text>
        <r>
          <rPr>
            <sz val="9"/>
            <color indexed="81"/>
            <rFont val="MS P ゴシック"/>
            <family val="3"/>
            <charset val="128"/>
          </rPr>
          <t>ボイラの方式を選択します。</t>
        </r>
      </text>
    </comment>
    <comment ref="R39" authorId="0" shapeId="0" xr:uid="{00000000-0006-0000-0C00-00000F000000}">
      <text>
        <r>
          <rPr>
            <sz val="9"/>
            <color indexed="81"/>
            <rFont val="MS P ゴシック"/>
            <family val="3"/>
            <charset val="128"/>
          </rPr>
          <t xml:space="preserve">導入するボイラの効率を記入する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Q19" authorId="0" shapeId="0" xr:uid="{00000000-0006-0000-0D00-000001000000}">
      <text>
        <r>
          <rPr>
            <b/>
            <sz val="9"/>
            <color indexed="81"/>
            <rFont val="ＭＳ Ｐゴシック"/>
            <family val="3"/>
            <charset val="128"/>
          </rPr>
          <t>リストから選択</t>
        </r>
      </text>
    </comment>
    <comment ref="P27" authorId="0" shapeId="0" xr:uid="{00000000-0006-0000-0D00-000002000000}">
      <text>
        <r>
          <rPr>
            <sz val="9"/>
            <color indexed="81"/>
            <rFont val="MS P ゴシック"/>
            <family val="3"/>
            <charset val="128"/>
          </rPr>
          <t xml:space="preserve">ほかの様式を利用した場合、計算数値を記入する。
</t>
        </r>
      </text>
    </comment>
    <comment ref="I33" authorId="0" shapeId="0" xr:uid="{00000000-0006-0000-0D00-000003000000}">
      <text>
        <r>
          <rPr>
            <b/>
            <sz val="9"/>
            <color indexed="81"/>
            <rFont val="ＭＳ Ｐゴシック"/>
            <family val="3"/>
            <charset val="128"/>
          </rPr>
          <t>リストから選択</t>
        </r>
      </text>
    </comment>
    <comment ref="I34" authorId="0" shapeId="0" xr:uid="{00000000-0006-0000-0D00-000004000000}">
      <text>
        <r>
          <rPr>
            <b/>
            <sz val="9"/>
            <color indexed="81"/>
            <rFont val="ＭＳ Ｐゴシック"/>
            <family val="3"/>
            <charset val="128"/>
          </rPr>
          <t>リストから選択</t>
        </r>
      </text>
    </comment>
    <comment ref="I35" authorId="0" shapeId="0" xr:uid="{00000000-0006-0000-0D00-000005000000}">
      <text>
        <r>
          <rPr>
            <b/>
            <sz val="9"/>
            <color indexed="81"/>
            <rFont val="MS P ゴシック"/>
            <family val="3"/>
            <charset val="128"/>
          </rPr>
          <t>リストから選択</t>
        </r>
      </text>
    </comment>
    <comment ref="P50" authorId="0" shapeId="0" xr:uid="{00000000-0006-0000-0D00-000006000000}">
      <text>
        <r>
          <rPr>
            <sz val="9"/>
            <color indexed="81"/>
            <rFont val="MS P ゴシック"/>
            <family val="3"/>
            <charset val="128"/>
          </rPr>
          <t xml:space="preserve">ほかの様式を利用した場合、計算数値を記入する。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L6" authorId="0" shapeId="0" xr:uid="{00000000-0006-0000-0E00-000001000000}">
      <text>
        <r>
          <rPr>
            <sz val="9"/>
            <color indexed="81"/>
            <rFont val="MS P ゴシック"/>
            <family val="3"/>
            <charset val="128"/>
          </rPr>
          <t>対象の年式もしくは設置年を選択する。
（おおよそでもよい）</t>
        </r>
      </text>
    </comment>
    <comment ref="N6" authorId="0" shapeId="0" xr:uid="{00000000-0006-0000-0E00-000002000000}">
      <text>
        <r>
          <rPr>
            <sz val="9"/>
            <color indexed="81"/>
            <rFont val="MS P ゴシック"/>
            <family val="3"/>
            <charset val="128"/>
          </rPr>
          <t>ｲﾝﾊﾞｰﾀ搭載の場合、◎を選択する。
その他は空欄のまま。</t>
        </r>
      </text>
    </comment>
    <comment ref="W6" authorId="0" shapeId="0" xr:uid="{00000000-0006-0000-0E00-000003000000}">
      <text>
        <r>
          <rPr>
            <b/>
            <sz val="9"/>
            <color indexed="81"/>
            <rFont val="MS P ゴシック"/>
            <family val="3"/>
            <charset val="128"/>
          </rPr>
          <t>年間24以上の数値を入れてください。</t>
        </r>
      </text>
    </comment>
    <comment ref="Z6" authorId="0" shapeId="0" xr:uid="{00000000-0006-0000-0E00-000004000000}">
      <text>
        <r>
          <rPr>
            <b/>
            <sz val="9"/>
            <color indexed="81"/>
            <rFont val="MS P ゴシック"/>
            <family val="3"/>
            <charset val="128"/>
          </rPr>
          <t>手動選択をした場合数値を選択します。</t>
        </r>
      </text>
    </comment>
    <comment ref="AL6" authorId="0" shapeId="0" xr:uid="{00000000-0006-0000-0E00-000005000000}">
      <text>
        <r>
          <rPr>
            <sz val="9"/>
            <color indexed="81"/>
            <rFont val="MS P ゴシック"/>
            <family val="3"/>
            <charset val="128"/>
          </rPr>
          <t>記入した負荷率が標準値を超えると警告を表示ます</t>
        </r>
        <r>
          <rPr>
            <b/>
            <sz val="9"/>
            <color indexed="81"/>
            <rFont val="MS P ゴシック"/>
            <family val="3"/>
            <charset val="128"/>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L6" authorId="0" shapeId="0" xr:uid="{00000000-0006-0000-0F00-000001000000}">
      <text>
        <r>
          <rPr>
            <sz val="9"/>
            <color indexed="81"/>
            <rFont val="MS P ゴシック"/>
            <family val="3"/>
            <charset val="128"/>
          </rPr>
          <t>対象の年式もしくは設置年を選択する。
（おおよそでもよい）</t>
        </r>
      </text>
    </comment>
    <comment ref="N6" authorId="0" shapeId="0" xr:uid="{00000000-0006-0000-0F00-000002000000}">
      <text>
        <r>
          <rPr>
            <sz val="9"/>
            <color indexed="81"/>
            <rFont val="MS P ゴシック"/>
            <family val="3"/>
            <charset val="128"/>
          </rPr>
          <t>ｲﾝﾊﾞｰﾀ搭載の場合、◎を選択する。
その他は空欄のまま。</t>
        </r>
      </text>
    </comment>
    <comment ref="W6" authorId="0" shapeId="0" xr:uid="{00000000-0006-0000-0F00-000003000000}">
      <text>
        <r>
          <rPr>
            <b/>
            <sz val="9"/>
            <color indexed="81"/>
            <rFont val="MS P ゴシック"/>
            <family val="3"/>
            <charset val="128"/>
          </rPr>
          <t>年間24以上の数値を入れてください。</t>
        </r>
      </text>
    </comment>
    <comment ref="Z6" authorId="0" shapeId="0" xr:uid="{00000000-0006-0000-0F00-000004000000}">
      <text>
        <r>
          <rPr>
            <b/>
            <sz val="9"/>
            <color indexed="81"/>
            <rFont val="MS P ゴシック"/>
            <family val="3"/>
            <charset val="128"/>
          </rPr>
          <t>手動選択をした場合数値を選択します。</t>
        </r>
      </text>
    </comment>
    <comment ref="AL6" authorId="0" shapeId="0" xr:uid="{00000000-0006-0000-0F00-000005000000}">
      <text>
        <r>
          <rPr>
            <sz val="9"/>
            <color indexed="81"/>
            <rFont val="MS P ゴシック"/>
            <family val="3"/>
            <charset val="128"/>
          </rPr>
          <t>記入した負荷率が標準値を超えると警告を表示ます</t>
        </r>
        <r>
          <rPr>
            <b/>
            <sz val="9"/>
            <color indexed="81"/>
            <rFont val="MS P ゴシック"/>
            <family val="3"/>
            <charset val="128"/>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C1" authorId="0" shapeId="0" xr:uid="{00000000-0006-0000-1100-000001000000}">
      <text>
        <r>
          <rPr>
            <b/>
            <sz val="12"/>
            <color indexed="81"/>
            <rFont val="ＭＳ Ｐゴシック"/>
            <family val="3"/>
            <charset val="128"/>
          </rPr>
          <t>簡易版（太陽光発電）
・導入前と導入後にそれぞれ必要事項を入力して算定してください。
・①が、②を上回る場合は、④に「余剰あり」と表記されます。（下回る場合は「余剰なし」）
・この様式により難い場合は、別シート「排出量算定（任意）」をご使用ください。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C1" authorId="0" shapeId="0" xr:uid="{00000000-0006-0000-1200-000001000000}">
      <text>
        <r>
          <rPr>
            <b/>
            <sz val="12"/>
            <color indexed="81"/>
            <rFont val="ＭＳ Ｐゴシック"/>
            <family val="3"/>
            <charset val="128"/>
          </rPr>
          <t>簡易版（コンプレッサー）
・導入前と導入後にそれぞれ必要事項を入力して算定してください。
・①が、②を上回る場合は、④に「余剰あり」と表記されます。（下回る場合は「余剰なし」）
・この様式により難い場合は、別シート「排出量算定（任意）」をご使用ください。</t>
        </r>
      </text>
    </comment>
  </commentList>
</comments>
</file>

<file path=xl/sharedStrings.xml><?xml version="1.0" encoding="utf-8"?>
<sst xmlns="http://schemas.openxmlformats.org/spreadsheetml/2006/main" count="1611" uniqueCount="639">
  <si>
    <t>１　事業実施者</t>
    <rPh sb="2" eb="4">
      <t>ジギョウ</t>
    </rPh>
    <rPh sb="4" eb="6">
      <t>ジッシ</t>
    </rPh>
    <rPh sb="6" eb="7">
      <t>シャ</t>
    </rPh>
    <phoneticPr fontId="1"/>
  </si>
  <si>
    <t>実施場所</t>
    <rPh sb="0" eb="2">
      <t>ジッシ</t>
    </rPh>
    <rPh sb="2" eb="4">
      <t>バショ</t>
    </rPh>
    <phoneticPr fontId="1"/>
  </si>
  <si>
    <t>事業実施者</t>
    <rPh sb="0" eb="2">
      <t>ジギョウ</t>
    </rPh>
    <rPh sb="2" eb="4">
      <t>ジッシ</t>
    </rPh>
    <rPh sb="4" eb="5">
      <t>シャ</t>
    </rPh>
    <phoneticPr fontId="1"/>
  </si>
  <si>
    <t>事業所名称</t>
    <rPh sb="0" eb="3">
      <t>ジギョウショ</t>
    </rPh>
    <rPh sb="3" eb="5">
      <t>メイショウ</t>
    </rPh>
    <phoneticPr fontId="1"/>
  </si>
  <si>
    <t>事業所所在地</t>
    <rPh sb="0" eb="3">
      <t>ジギョウショ</t>
    </rPh>
    <rPh sb="3" eb="6">
      <t>ショザイチ</t>
    </rPh>
    <phoneticPr fontId="1"/>
  </si>
  <si>
    <t>電話</t>
    <rPh sb="0" eb="2">
      <t>デンワ</t>
    </rPh>
    <phoneticPr fontId="1"/>
  </si>
  <si>
    <t>所属名</t>
    <rPh sb="0" eb="2">
      <t>ショゾク</t>
    </rPh>
    <rPh sb="2" eb="3">
      <t>ナ</t>
    </rPh>
    <phoneticPr fontId="1"/>
  </si>
  <si>
    <t>職　名</t>
    <rPh sb="0" eb="1">
      <t>ショク</t>
    </rPh>
    <rPh sb="2" eb="3">
      <t>ナ</t>
    </rPh>
    <phoneticPr fontId="1"/>
  </si>
  <si>
    <t>氏　名</t>
    <rPh sb="0" eb="1">
      <t>シ</t>
    </rPh>
    <rPh sb="2" eb="3">
      <t>ナ</t>
    </rPh>
    <phoneticPr fontId="1"/>
  </si>
  <si>
    <t>連絡先住所
（郵送先）</t>
    <rPh sb="0" eb="3">
      <t>レンラクサキ</t>
    </rPh>
    <rPh sb="3" eb="5">
      <t>ジュウショ</t>
    </rPh>
    <rPh sb="7" eb="9">
      <t>ユウソウ</t>
    </rPh>
    <rPh sb="9" eb="10">
      <t>サキ</t>
    </rPh>
    <phoneticPr fontId="1"/>
  </si>
  <si>
    <t>２　事業内容</t>
    <rPh sb="2" eb="4">
      <t>ジギョウ</t>
    </rPh>
    <rPh sb="4" eb="6">
      <t>ナイヨウ</t>
    </rPh>
    <phoneticPr fontId="1"/>
  </si>
  <si>
    <t>導入設備</t>
    <rPh sb="0" eb="2">
      <t>ドウニュウ</t>
    </rPh>
    <rPh sb="2" eb="4">
      <t>セツビ</t>
    </rPh>
    <phoneticPr fontId="1"/>
  </si>
  <si>
    <t>年</t>
    <rPh sb="0" eb="1">
      <t>ネン</t>
    </rPh>
    <phoneticPr fontId="1"/>
  </si>
  <si>
    <t>月</t>
    <rPh sb="0" eb="1">
      <t>ガツ</t>
    </rPh>
    <phoneticPr fontId="1"/>
  </si>
  <si>
    <t>日</t>
    <rPh sb="0" eb="1">
      <t>ニチ</t>
    </rPh>
    <phoneticPr fontId="1"/>
  </si>
  <si>
    <t>導入前</t>
    <rPh sb="0" eb="2">
      <t>ドウニュウ</t>
    </rPh>
    <rPh sb="2" eb="3">
      <t>マエ</t>
    </rPh>
    <phoneticPr fontId="1"/>
  </si>
  <si>
    <t>導入後</t>
    <rPh sb="0" eb="2">
      <t>ドウニュウ</t>
    </rPh>
    <rPh sb="2" eb="3">
      <t>ゴ</t>
    </rPh>
    <phoneticPr fontId="1"/>
  </si>
  <si>
    <t>総事業費</t>
    <rPh sb="0" eb="4">
      <t>ソウジギョウヒ</t>
    </rPh>
    <phoneticPr fontId="1"/>
  </si>
  <si>
    <t>補助対象外経費</t>
    <rPh sb="0" eb="2">
      <t>ホジョ</t>
    </rPh>
    <rPh sb="2" eb="5">
      <t>タイショウガイ</t>
    </rPh>
    <rPh sb="5" eb="7">
      <t>ケイヒ</t>
    </rPh>
    <phoneticPr fontId="1"/>
  </si>
  <si>
    <t>t-CO2/年</t>
    <rPh sb="6" eb="7">
      <t>ネン</t>
    </rPh>
    <phoneticPr fontId="1"/>
  </si>
  <si>
    <t>導入効果
（予測）</t>
    <rPh sb="0" eb="2">
      <t>ドウニュウ</t>
    </rPh>
    <rPh sb="2" eb="4">
      <t>コウカ</t>
    </rPh>
    <rPh sb="6" eb="8">
      <t>ヨソク</t>
    </rPh>
    <phoneticPr fontId="1"/>
  </si>
  <si>
    <t>CO2排出削減予測量</t>
    <rPh sb="3" eb="5">
      <t>ハイシュツ</t>
    </rPh>
    <rPh sb="5" eb="7">
      <t>サクゲン</t>
    </rPh>
    <rPh sb="7" eb="9">
      <t>ヨソク</t>
    </rPh>
    <rPh sb="9" eb="10">
      <t>リョウ</t>
    </rPh>
    <phoneticPr fontId="1"/>
  </si>
  <si>
    <t>＝</t>
    <phoneticPr fontId="1"/>
  </si>
  <si>
    <t>導入前のCO2排出量</t>
    <rPh sb="0" eb="2">
      <t>ドウニュウ</t>
    </rPh>
    <rPh sb="2" eb="3">
      <t>マエ</t>
    </rPh>
    <rPh sb="7" eb="9">
      <t>ハイシュツ</t>
    </rPh>
    <rPh sb="9" eb="10">
      <t>リョウ</t>
    </rPh>
    <phoneticPr fontId="1"/>
  </si>
  <si>
    <t>導入後のCO2排出量</t>
    <rPh sb="0" eb="2">
      <t>ドウニュウ</t>
    </rPh>
    <rPh sb="2" eb="3">
      <t>ゴ</t>
    </rPh>
    <rPh sb="7" eb="9">
      <t>ハイシュツ</t>
    </rPh>
    <rPh sb="9" eb="10">
      <t>リョウ</t>
    </rPh>
    <phoneticPr fontId="1"/>
  </si>
  <si>
    <t>－</t>
    <phoneticPr fontId="1"/>
  </si>
  <si>
    <t>※</t>
    <phoneticPr fontId="1"/>
  </si>
  <si>
    <t>導入前後のエネルギー使用量は、当該設備の能力、稼働時間等から算出してください。</t>
    <rPh sb="0" eb="2">
      <t>ドウニュウ</t>
    </rPh>
    <rPh sb="2" eb="4">
      <t>ゼンゴ</t>
    </rPh>
    <rPh sb="10" eb="13">
      <t>シヨウリョウ</t>
    </rPh>
    <rPh sb="15" eb="17">
      <t>トウガイ</t>
    </rPh>
    <rPh sb="17" eb="19">
      <t>セツビ</t>
    </rPh>
    <rPh sb="20" eb="22">
      <t>ノウリョク</t>
    </rPh>
    <rPh sb="23" eb="25">
      <t>カドウ</t>
    </rPh>
    <rPh sb="25" eb="27">
      <t>ジカン</t>
    </rPh>
    <rPh sb="27" eb="28">
      <t>トウ</t>
    </rPh>
    <rPh sb="30" eb="32">
      <t>サンシュツ</t>
    </rPh>
    <phoneticPr fontId="1"/>
  </si>
  <si>
    <t>この様式に記載できない場合は、「別添のとおり」と記載の上、別途、導入前後の概略図を添付すること。</t>
    <rPh sb="2" eb="4">
      <t>ヨウシキ</t>
    </rPh>
    <rPh sb="5" eb="7">
      <t>キサイ</t>
    </rPh>
    <rPh sb="11" eb="13">
      <t>バアイ</t>
    </rPh>
    <rPh sb="16" eb="18">
      <t>ベッテン</t>
    </rPh>
    <rPh sb="24" eb="26">
      <t>キサイ</t>
    </rPh>
    <rPh sb="27" eb="28">
      <t>ウエ</t>
    </rPh>
    <rPh sb="29" eb="31">
      <t>ベット</t>
    </rPh>
    <rPh sb="32" eb="34">
      <t>ドウニュウ</t>
    </rPh>
    <rPh sb="34" eb="36">
      <t>ゼンゴ</t>
    </rPh>
    <rPh sb="37" eb="39">
      <t>ガイリャク</t>
    </rPh>
    <rPh sb="39" eb="40">
      <t>ズ</t>
    </rPh>
    <rPh sb="41" eb="43">
      <t>テンプ</t>
    </rPh>
    <phoneticPr fontId="1"/>
  </si>
  <si>
    <t>補助対象経費</t>
    <rPh sb="0" eb="2">
      <t>ホジョ</t>
    </rPh>
    <rPh sb="2" eb="4">
      <t>タイショウ</t>
    </rPh>
    <rPh sb="4" eb="6">
      <t>ケイヒ</t>
    </rPh>
    <phoneticPr fontId="1"/>
  </si>
  <si>
    <t>区　　分</t>
    <rPh sb="0" eb="1">
      <t>ク</t>
    </rPh>
    <rPh sb="3" eb="4">
      <t>フン</t>
    </rPh>
    <phoneticPr fontId="1"/>
  </si>
  <si>
    <t>消費税及び地方消費税額</t>
    <rPh sb="0" eb="3">
      <t>ショウヒゼイ</t>
    </rPh>
    <rPh sb="3" eb="4">
      <t>オヨ</t>
    </rPh>
    <rPh sb="5" eb="7">
      <t>チホウ</t>
    </rPh>
    <rPh sb="7" eb="10">
      <t>ショウヒゼイ</t>
    </rPh>
    <rPh sb="10" eb="11">
      <t>ガク</t>
    </rPh>
    <phoneticPr fontId="1"/>
  </si>
  <si>
    <t>総計（税抜き額）</t>
    <rPh sb="0" eb="2">
      <t>ソウケイ</t>
    </rPh>
    <rPh sb="3" eb="4">
      <t>ゼイ</t>
    </rPh>
    <rPh sb="4" eb="5">
      <t>ヌ</t>
    </rPh>
    <rPh sb="6" eb="7">
      <t>ガク</t>
    </rPh>
    <phoneticPr fontId="1"/>
  </si>
  <si>
    <t>７　導入前後の比較図</t>
    <rPh sb="2" eb="4">
      <t>ドウニュウ</t>
    </rPh>
    <rPh sb="4" eb="6">
      <t>ゼンゴ</t>
    </rPh>
    <rPh sb="7" eb="9">
      <t>ヒカク</t>
    </rPh>
    <rPh sb="9" eb="10">
      <t>ズ</t>
    </rPh>
    <phoneticPr fontId="1"/>
  </si>
  <si>
    <t>CO2排出量の算定にあたっては、募集要領の別表１にある排出係数等を使用して算出してください。</t>
    <rPh sb="3" eb="5">
      <t>ハイシュツ</t>
    </rPh>
    <rPh sb="5" eb="6">
      <t>リョウ</t>
    </rPh>
    <rPh sb="7" eb="9">
      <t>サンテイ</t>
    </rPh>
    <rPh sb="16" eb="18">
      <t>ボシュウ</t>
    </rPh>
    <rPh sb="18" eb="20">
      <t>ヨウリョウ</t>
    </rPh>
    <rPh sb="21" eb="23">
      <t>ベッピョウ</t>
    </rPh>
    <rPh sb="27" eb="29">
      <t>ハイシュツ</t>
    </rPh>
    <rPh sb="29" eb="31">
      <t>ケイスウ</t>
    </rPh>
    <rPh sb="31" eb="32">
      <t>トウ</t>
    </rPh>
    <rPh sb="33" eb="35">
      <t>シヨウ</t>
    </rPh>
    <rPh sb="37" eb="39">
      <t>サンシュツ</t>
    </rPh>
    <phoneticPr fontId="1"/>
  </si>
  <si>
    <t>CO2排出量の端数処理については、小数点第２位を四捨五入して、小数点第１位までの表記としてください。</t>
    <rPh sb="3" eb="5">
      <t>ハイシュツ</t>
    </rPh>
    <rPh sb="5" eb="6">
      <t>リョウ</t>
    </rPh>
    <rPh sb="7" eb="9">
      <t>ハスウ</t>
    </rPh>
    <rPh sb="9" eb="11">
      <t>ショリ</t>
    </rPh>
    <rPh sb="17" eb="20">
      <t>ショウスウテン</t>
    </rPh>
    <rPh sb="20" eb="21">
      <t>ダイ</t>
    </rPh>
    <rPh sb="22" eb="23">
      <t>イ</t>
    </rPh>
    <rPh sb="24" eb="28">
      <t>シシャゴニュウ</t>
    </rPh>
    <rPh sb="31" eb="34">
      <t>ショウスウテン</t>
    </rPh>
    <rPh sb="34" eb="35">
      <t>ダイ</t>
    </rPh>
    <rPh sb="36" eb="37">
      <t>イ</t>
    </rPh>
    <rPh sb="40" eb="42">
      <t>ヒョウキ</t>
    </rPh>
    <phoneticPr fontId="1"/>
  </si>
  <si>
    <t>年</t>
    <rPh sb="0" eb="1">
      <t>ネン</t>
    </rPh>
    <phoneticPr fontId="4"/>
  </si>
  <si>
    <t>月</t>
    <rPh sb="0" eb="1">
      <t>ガツ</t>
    </rPh>
    <phoneticPr fontId="4"/>
  </si>
  <si>
    <t>に資産登録する予定です。</t>
    <rPh sb="1" eb="3">
      <t>シサン</t>
    </rPh>
    <rPh sb="3" eb="5">
      <t>トウロク</t>
    </rPh>
    <rPh sb="7" eb="9">
      <t>ヨテイ</t>
    </rPh>
    <phoneticPr fontId="4"/>
  </si>
  <si>
    <t>（２）予定される資産状況</t>
    <rPh sb="3" eb="5">
      <t>ヨテイ</t>
    </rPh>
    <rPh sb="8" eb="10">
      <t>シサン</t>
    </rPh>
    <rPh sb="10" eb="12">
      <t>ジョウキョウ</t>
    </rPh>
    <phoneticPr fontId="4"/>
  </si>
  <si>
    <t>資産の分類</t>
    <rPh sb="0" eb="2">
      <t>シサン</t>
    </rPh>
    <rPh sb="3" eb="5">
      <t>ブンルイ</t>
    </rPh>
    <phoneticPr fontId="4"/>
  </si>
  <si>
    <t>資産名</t>
    <rPh sb="0" eb="2">
      <t>シサン</t>
    </rPh>
    <rPh sb="2" eb="3">
      <t>メイ</t>
    </rPh>
    <phoneticPr fontId="4"/>
  </si>
  <si>
    <t>※</t>
    <phoneticPr fontId="4"/>
  </si>
  <si>
    <t>資産の分類は、次の中から選択してください。</t>
    <rPh sb="0" eb="2">
      <t>シサン</t>
    </rPh>
    <rPh sb="3" eb="5">
      <t>ブンルイ</t>
    </rPh>
    <rPh sb="7" eb="8">
      <t>ツギ</t>
    </rPh>
    <rPh sb="9" eb="10">
      <t>ナカ</t>
    </rPh>
    <rPh sb="12" eb="14">
      <t>センタク</t>
    </rPh>
    <phoneticPr fontId="4"/>
  </si>
  <si>
    <t>（補助対象事業の実施により取得する設備に関し、申請者において資産管理することとしています。導入を予定している設備の資産登録内容について記入してください。）</t>
    <rPh sb="1" eb="3">
      <t>ホジョ</t>
    </rPh>
    <rPh sb="3" eb="5">
      <t>タイショウ</t>
    </rPh>
    <rPh sb="5" eb="7">
      <t>ジギョウ</t>
    </rPh>
    <rPh sb="8" eb="10">
      <t>ジッシ</t>
    </rPh>
    <rPh sb="13" eb="15">
      <t>シュトク</t>
    </rPh>
    <rPh sb="17" eb="19">
      <t>セツビ</t>
    </rPh>
    <rPh sb="20" eb="21">
      <t>カン</t>
    </rPh>
    <rPh sb="23" eb="25">
      <t>シンセイ</t>
    </rPh>
    <rPh sb="25" eb="26">
      <t>シャ</t>
    </rPh>
    <rPh sb="30" eb="32">
      <t>シサン</t>
    </rPh>
    <rPh sb="32" eb="34">
      <t>カンリ</t>
    </rPh>
    <rPh sb="45" eb="47">
      <t>ドウニュウ</t>
    </rPh>
    <rPh sb="48" eb="50">
      <t>ヨテイ</t>
    </rPh>
    <rPh sb="54" eb="56">
      <t>セツビ</t>
    </rPh>
    <rPh sb="57" eb="59">
      <t>シサン</t>
    </rPh>
    <rPh sb="59" eb="61">
      <t>トウロク</t>
    </rPh>
    <rPh sb="61" eb="63">
      <t>ナイヨウ</t>
    </rPh>
    <rPh sb="67" eb="69">
      <t>キニュウ</t>
    </rPh>
    <phoneticPr fontId="1"/>
  </si>
  <si>
    <t>（１）資産登録の予定時期</t>
    <rPh sb="3" eb="5">
      <t>シサン</t>
    </rPh>
    <rPh sb="5" eb="7">
      <t>トウロク</t>
    </rPh>
    <rPh sb="8" eb="10">
      <t>ヨテイ</t>
    </rPh>
    <rPh sb="10" eb="12">
      <t>ジキ</t>
    </rPh>
    <phoneticPr fontId="4"/>
  </si>
  <si>
    <t>　ア　受診予定機関</t>
    <rPh sb="3" eb="5">
      <t>ジュシン</t>
    </rPh>
    <rPh sb="5" eb="7">
      <t>ヨテイ</t>
    </rPh>
    <rPh sb="7" eb="9">
      <t>キカン</t>
    </rPh>
    <phoneticPr fontId="1"/>
  </si>
  <si>
    <t>省エネ診断
申込予定
機関</t>
    <rPh sb="0" eb="1">
      <t>ショウ</t>
    </rPh>
    <rPh sb="3" eb="5">
      <t>シンダン</t>
    </rPh>
    <rPh sb="6" eb="8">
      <t>モウシコミ</t>
    </rPh>
    <rPh sb="8" eb="10">
      <t>ヨテイ</t>
    </rPh>
    <rPh sb="11" eb="13">
      <t>キカン</t>
    </rPh>
    <phoneticPr fontId="1"/>
  </si>
  <si>
    <t>いずれかに○をつけること。</t>
    <phoneticPr fontId="1"/>
  </si>
  <si>
    <t>　ア　受診機関</t>
    <rPh sb="3" eb="5">
      <t>ジュシン</t>
    </rPh>
    <rPh sb="5" eb="7">
      <t>キカン</t>
    </rPh>
    <phoneticPr fontId="1"/>
  </si>
  <si>
    <t>省エネ診断
実施機関</t>
    <rPh sb="0" eb="1">
      <t>ショウ</t>
    </rPh>
    <rPh sb="3" eb="5">
      <t>シンダン</t>
    </rPh>
    <rPh sb="6" eb="8">
      <t>ジッシ</t>
    </rPh>
    <rPh sb="8" eb="10">
      <t>キカン</t>
    </rPh>
    <phoneticPr fontId="1"/>
  </si>
  <si>
    <t>受診年月日</t>
    <rPh sb="0" eb="2">
      <t>ジュシン</t>
    </rPh>
    <rPh sb="2" eb="5">
      <t>ネンガッピ</t>
    </rPh>
    <phoneticPr fontId="1"/>
  </si>
  <si>
    <t>×</t>
    <phoneticPr fontId="5"/>
  </si>
  <si>
    <t>×</t>
    <phoneticPr fontId="5"/>
  </si>
  <si>
    <t>日</t>
    <rPh sb="0" eb="1">
      <t>ニチ</t>
    </rPh>
    <phoneticPr fontId="5"/>
  </si>
  <si>
    <t>÷</t>
    <phoneticPr fontId="5"/>
  </si>
  <si>
    <t>=</t>
    <phoneticPr fontId="5"/>
  </si>
  <si>
    <t>t-CO2/年</t>
    <rPh sb="6" eb="7">
      <t>ネン</t>
    </rPh>
    <phoneticPr fontId="5"/>
  </si>
  <si>
    <t>年</t>
    <rPh sb="0" eb="1">
      <t>ネン</t>
    </rPh>
    <phoneticPr fontId="5"/>
  </si>
  <si>
    <t>種類</t>
    <rPh sb="0" eb="2">
      <t>シュルイ</t>
    </rPh>
    <phoneticPr fontId="1"/>
  </si>
  <si>
    <t>原油換算</t>
    <rPh sb="0" eb="2">
      <t>ゲンユ</t>
    </rPh>
    <rPh sb="2" eb="4">
      <t>カンサン</t>
    </rPh>
    <phoneticPr fontId="1"/>
  </si>
  <si>
    <t>原油換算使用量</t>
    <rPh sb="0" eb="2">
      <t>ゲンユ</t>
    </rPh>
    <rPh sb="2" eb="4">
      <t>カンサン</t>
    </rPh>
    <rPh sb="4" eb="7">
      <t>シヨウリョウ</t>
    </rPh>
    <phoneticPr fontId="1"/>
  </si>
  <si>
    <t>単位</t>
    <rPh sb="0" eb="2">
      <t>タンイ</t>
    </rPh>
    <phoneticPr fontId="1"/>
  </si>
  <si>
    <t>kL</t>
    <phoneticPr fontId="1"/>
  </si>
  <si>
    <t>揮発油（ガソリン）</t>
    <rPh sb="0" eb="3">
      <t>キハツユ</t>
    </rPh>
    <phoneticPr fontId="1"/>
  </si>
  <si>
    <t>灯油</t>
    <rPh sb="0" eb="2">
      <t>トウユ</t>
    </rPh>
    <phoneticPr fontId="1"/>
  </si>
  <si>
    <t>GJ/kL</t>
    <phoneticPr fontId="1"/>
  </si>
  <si>
    <t>軽油</t>
    <rPh sb="0" eb="2">
      <t>ケイユ</t>
    </rPh>
    <phoneticPr fontId="1"/>
  </si>
  <si>
    <t>Ａ重油</t>
    <rPh sb="1" eb="3">
      <t>ジュウユ</t>
    </rPh>
    <phoneticPr fontId="1"/>
  </si>
  <si>
    <t>GJ/t</t>
    <phoneticPr fontId="1"/>
  </si>
  <si>
    <t>液化石油ガス（ＬＰＧ）</t>
    <phoneticPr fontId="1"/>
  </si>
  <si>
    <t>液化天然ガス（LNG)</t>
    <rPh sb="0" eb="2">
      <t>エキカ</t>
    </rPh>
    <rPh sb="2" eb="4">
      <t>テンネン</t>
    </rPh>
    <phoneticPr fontId="1"/>
  </si>
  <si>
    <t>①</t>
  </si>
  <si>
    <t>千kWh</t>
    <rPh sb="0" eb="1">
      <t>セン</t>
    </rPh>
    <phoneticPr fontId="1"/>
  </si>
  <si>
    <t>GJ/千kWh</t>
    <rPh sb="3" eb="4">
      <t>セン</t>
    </rPh>
    <phoneticPr fontId="1"/>
  </si>
  <si>
    <t>合計</t>
    <rPh sb="0" eb="2">
      <t>ゴウケイ</t>
    </rPh>
    <phoneticPr fontId="1"/>
  </si>
  <si>
    <t>①</t>
    <phoneticPr fontId="1"/>
  </si>
  <si>
    <t>②</t>
    <phoneticPr fontId="1"/>
  </si>
  <si>
    <t>③=①×②</t>
    <phoneticPr fontId="1"/>
  </si>
  <si>
    <t>④</t>
    <phoneticPr fontId="1"/>
  </si>
  <si>
    <t>排出係数</t>
    <rPh sb="0" eb="2">
      <t>ハイシュツ</t>
    </rPh>
    <rPh sb="2" eb="4">
      <t>ケイスウ</t>
    </rPh>
    <phoneticPr fontId="5"/>
  </si>
  <si>
    <t>％</t>
    <phoneticPr fontId="5"/>
  </si>
  <si>
    <t>ｋWh</t>
    <phoneticPr fontId="5"/>
  </si>
  <si>
    <t>－</t>
    <phoneticPr fontId="5"/>
  </si>
  <si>
    <t>＝</t>
    <phoneticPr fontId="5"/>
  </si>
  <si>
    <t>kWh</t>
    <phoneticPr fontId="5"/>
  </si>
  <si>
    <t>kWh</t>
    <phoneticPr fontId="5"/>
  </si>
  <si>
    <t>kWh／年</t>
    <rPh sb="4" eb="5">
      <t>ネン</t>
    </rPh>
    <phoneticPr fontId="5"/>
  </si>
  <si>
    <t>太陽光発電設備の導入</t>
    <rPh sb="0" eb="3">
      <t>タイヨウコウ</t>
    </rPh>
    <rPh sb="3" eb="5">
      <t>ハツデン</t>
    </rPh>
    <rPh sb="5" eb="7">
      <t>セツビ</t>
    </rPh>
    <rPh sb="8" eb="10">
      <t>ドウニュウ</t>
    </rPh>
    <phoneticPr fontId="5"/>
  </si>
  <si>
    <t>（発電量の積算は別紙）</t>
    <rPh sb="1" eb="3">
      <t>ハツデン</t>
    </rPh>
    <rPh sb="3" eb="4">
      <t>リョウ</t>
    </rPh>
    <rPh sb="5" eb="7">
      <t>セキサン</t>
    </rPh>
    <rPh sb="8" eb="10">
      <t>ベッシ</t>
    </rPh>
    <phoneticPr fontId="5"/>
  </si>
  <si>
    <t>／</t>
    <phoneticPr fontId="5"/>
  </si>
  <si>
    <t>(</t>
    <phoneticPr fontId="5"/>
  </si>
  <si>
    <t>)</t>
    <phoneticPr fontId="5"/>
  </si>
  <si>
    <t>CO2排出量は、小数点第２位を四捨五入して、小数点第１位までの表記としてください。</t>
    <rPh sb="3" eb="5">
      <t>ハイシュツ</t>
    </rPh>
    <rPh sb="5" eb="6">
      <t>リョウ</t>
    </rPh>
    <rPh sb="8" eb="11">
      <t>ショウスウテン</t>
    </rPh>
    <rPh sb="11" eb="12">
      <t>ダイ</t>
    </rPh>
    <rPh sb="13" eb="14">
      <t>イ</t>
    </rPh>
    <rPh sb="15" eb="19">
      <t>シシャゴニュウ</t>
    </rPh>
    <rPh sb="22" eb="25">
      <t>ショウスウテン</t>
    </rPh>
    <rPh sb="25" eb="26">
      <t>ダイ</t>
    </rPh>
    <rPh sb="27" eb="28">
      <t>イ</t>
    </rPh>
    <rPh sb="31" eb="33">
      <t>ヒョウキ</t>
    </rPh>
    <phoneticPr fontId="1"/>
  </si>
  <si>
    <t>９　省エネルギー診断の受診</t>
    <rPh sb="2" eb="3">
      <t>ショウ</t>
    </rPh>
    <rPh sb="8" eb="10">
      <t>シンダン</t>
    </rPh>
    <rPh sb="11" eb="13">
      <t>ジュシン</t>
    </rPh>
    <phoneticPr fontId="1"/>
  </si>
  <si>
    <t>（１）これから受診する場合</t>
    <rPh sb="7" eb="9">
      <t>ジュシン</t>
    </rPh>
    <rPh sb="11" eb="13">
      <t>バアイ</t>
    </rPh>
    <phoneticPr fontId="1"/>
  </si>
  <si>
    <t>（２）過去に受診済の場合　</t>
    <rPh sb="3" eb="5">
      <t>カコ</t>
    </rPh>
    <rPh sb="6" eb="8">
      <t>ジュシン</t>
    </rPh>
    <rPh sb="8" eb="9">
      <t>ズ</t>
    </rPh>
    <rPh sb="10" eb="12">
      <t>バアイ</t>
    </rPh>
    <phoneticPr fontId="1"/>
  </si>
  <si>
    <t>様式第２－１号（第８条関係）</t>
    <rPh sb="0" eb="2">
      <t>ヨウシキ</t>
    </rPh>
    <rPh sb="2" eb="3">
      <t>ダイ</t>
    </rPh>
    <rPh sb="6" eb="7">
      <t>ゴウ</t>
    </rPh>
    <rPh sb="8" eb="9">
      <t>ダイ</t>
    </rPh>
    <rPh sb="10" eb="11">
      <t>ジョウ</t>
    </rPh>
    <rPh sb="11" eb="13">
      <t>カンケイ</t>
    </rPh>
    <phoneticPr fontId="1"/>
  </si>
  <si>
    <t>①導入前の事業所全体の電力使用量</t>
    <rPh sb="1" eb="3">
      <t>ドウニュウ</t>
    </rPh>
    <rPh sb="3" eb="4">
      <t>マエ</t>
    </rPh>
    <rPh sb="5" eb="8">
      <t>ジギョウショ</t>
    </rPh>
    <rPh sb="8" eb="10">
      <t>ゼンタイ</t>
    </rPh>
    <rPh sb="11" eb="13">
      <t>デンリョク</t>
    </rPh>
    <rPh sb="13" eb="16">
      <t>シヨウリョウ</t>
    </rPh>
    <phoneticPr fontId="5"/>
  </si>
  <si>
    <t>②導入予定の太陽光　発電量</t>
    <rPh sb="1" eb="3">
      <t>ドウニュウ</t>
    </rPh>
    <rPh sb="3" eb="5">
      <t>ヨテイ</t>
    </rPh>
    <rPh sb="6" eb="9">
      <t>タイヨウコウ</t>
    </rPh>
    <rPh sb="10" eb="12">
      <t>ハツデン</t>
    </rPh>
    <rPh sb="12" eb="13">
      <t>リョウ</t>
    </rPh>
    <phoneticPr fontId="5"/>
  </si>
  <si>
    <t>③稼働率</t>
    <rPh sb="1" eb="3">
      <t>カドウ</t>
    </rPh>
    <rPh sb="3" eb="4">
      <t>リツ</t>
    </rPh>
    <phoneticPr fontId="5"/>
  </si>
  <si>
    <t>④</t>
    <phoneticPr fontId="5"/>
  </si>
  <si>
    <t>①事業所全体電力使用量</t>
    <rPh sb="1" eb="4">
      <t>ジギョウショ</t>
    </rPh>
    <rPh sb="4" eb="6">
      <t>ゼンタイ</t>
    </rPh>
    <rPh sb="6" eb="8">
      <t>デンリョク</t>
    </rPh>
    <rPh sb="8" eb="10">
      <t>シヨウ</t>
    </rPh>
    <rPh sb="10" eb="11">
      <t>リョウ</t>
    </rPh>
    <phoneticPr fontId="5"/>
  </si>
  <si>
    <t>②太陽光発電量</t>
    <rPh sb="1" eb="4">
      <t>タイヨウコウ</t>
    </rPh>
    <rPh sb="4" eb="6">
      <t>ハツデン</t>
    </rPh>
    <rPh sb="6" eb="7">
      <t>リョウ</t>
    </rPh>
    <phoneticPr fontId="5"/>
  </si>
  <si>
    <t>④余剰分</t>
    <rPh sb="1" eb="4">
      <t>ヨジョウブン</t>
    </rPh>
    <phoneticPr fontId="5"/>
  </si>
  <si>
    <t>⑤自家消費分の発電量</t>
    <rPh sb="1" eb="3">
      <t>ジカ</t>
    </rPh>
    <rPh sb="3" eb="5">
      <t>ショウヒ</t>
    </rPh>
    <rPh sb="5" eb="6">
      <t>ブン</t>
    </rPh>
    <rPh sb="7" eb="9">
      <t>ハツデン</t>
    </rPh>
    <rPh sb="9" eb="10">
      <t>リョウ</t>
    </rPh>
    <phoneticPr fontId="5"/>
  </si>
  <si>
    <t>⑥補助対象経費割合</t>
    <rPh sb="1" eb="3">
      <t>ホジョ</t>
    </rPh>
    <rPh sb="3" eb="5">
      <t>タイショウ</t>
    </rPh>
    <rPh sb="5" eb="7">
      <t>ケイヒ</t>
    </rPh>
    <rPh sb="7" eb="9">
      <t>ワリアイ</t>
    </rPh>
    <phoneticPr fontId="5"/>
  </si>
  <si>
    <t>（1）建物附属設備、（2）構築物、（３）器具及び備品、（4）機械及び装置、（5）その他</t>
    <rPh sb="3" eb="5">
      <t>タテモノ</t>
    </rPh>
    <rPh sb="5" eb="7">
      <t>フゾク</t>
    </rPh>
    <rPh sb="7" eb="9">
      <t>セツビ</t>
    </rPh>
    <rPh sb="13" eb="16">
      <t>コウチクブツ</t>
    </rPh>
    <rPh sb="20" eb="22">
      <t>キグ</t>
    </rPh>
    <rPh sb="22" eb="23">
      <t>オヨ</t>
    </rPh>
    <rPh sb="24" eb="26">
      <t>ビヒン</t>
    </rPh>
    <rPh sb="30" eb="32">
      <t>キカイ</t>
    </rPh>
    <rPh sb="32" eb="33">
      <t>オヨ</t>
    </rPh>
    <rPh sb="34" eb="36">
      <t>ソウチ</t>
    </rPh>
    <rPh sb="42" eb="43">
      <t>タ</t>
    </rPh>
    <phoneticPr fontId="4"/>
  </si>
  <si>
    <t>・事業所の営業・稼働日数</t>
    <rPh sb="1" eb="3">
      <t>ジギョウ</t>
    </rPh>
    <rPh sb="3" eb="4">
      <t>ショ</t>
    </rPh>
    <rPh sb="5" eb="7">
      <t>エイギョウ</t>
    </rPh>
    <rPh sb="8" eb="10">
      <t>カドウ</t>
    </rPh>
    <rPh sb="10" eb="12">
      <t>ニッスウ</t>
    </rPh>
    <phoneticPr fontId="5"/>
  </si>
  <si>
    <t>※太陽光発電設備に係る補助対象経費は、⑥補助対象経費割合により算出し、残りは補助対象外経費に計上すること。</t>
    <rPh sb="1" eb="4">
      <t>タイヨウコウ</t>
    </rPh>
    <rPh sb="4" eb="6">
      <t>ハツデン</t>
    </rPh>
    <rPh sb="6" eb="8">
      <t>セツビ</t>
    </rPh>
    <rPh sb="9" eb="10">
      <t>カカ</t>
    </rPh>
    <rPh sb="11" eb="13">
      <t>ホジョ</t>
    </rPh>
    <rPh sb="13" eb="15">
      <t>タイショウ</t>
    </rPh>
    <rPh sb="15" eb="17">
      <t>ケイヒ</t>
    </rPh>
    <rPh sb="20" eb="22">
      <t>ホジョ</t>
    </rPh>
    <rPh sb="22" eb="24">
      <t>タイショウ</t>
    </rPh>
    <rPh sb="24" eb="26">
      <t>ケイヒ</t>
    </rPh>
    <rPh sb="26" eb="28">
      <t>ワリアイ</t>
    </rPh>
    <rPh sb="31" eb="33">
      <t>サンシュツ</t>
    </rPh>
    <rPh sb="35" eb="36">
      <t>ノコ</t>
    </rPh>
    <rPh sb="38" eb="40">
      <t>ホジョ</t>
    </rPh>
    <rPh sb="40" eb="42">
      <t>タイショウ</t>
    </rPh>
    <rPh sb="42" eb="43">
      <t>ガイ</t>
    </rPh>
    <rPh sb="43" eb="45">
      <t>ケイヒ</t>
    </rPh>
    <rPh sb="46" eb="48">
      <t>ケイジョウ</t>
    </rPh>
    <phoneticPr fontId="5"/>
  </si>
  <si>
    <t>計</t>
    <rPh sb="0" eb="1">
      <t>ケイ</t>
    </rPh>
    <phoneticPr fontId="1"/>
  </si>
  <si>
    <t>ＦＡＸ</t>
    <phoneticPr fontId="1"/>
  </si>
  <si>
    <t>埼玉県（無料）</t>
    <rPh sb="0" eb="3">
      <t>サイタマケン</t>
    </rPh>
    <rPh sb="4" eb="6">
      <t>ムリョウ</t>
    </rPh>
    <phoneticPr fontId="1"/>
  </si>
  <si>
    <t>令和</t>
    <rPh sb="0" eb="2">
      <t>レイワ</t>
    </rPh>
    <phoneticPr fontId="4"/>
  </si>
  <si>
    <r>
      <t>t-CO</t>
    </r>
    <r>
      <rPr>
        <vertAlign val="subscript"/>
        <sz val="10"/>
        <color indexed="8"/>
        <rFont val="ＭＳ Ｐゴシック"/>
        <family val="3"/>
        <charset val="128"/>
      </rPr>
      <t>2</t>
    </r>
    <r>
      <rPr>
        <sz val="10"/>
        <color indexed="8"/>
        <rFont val="ＭＳ Ｐゴシック"/>
        <family val="3"/>
        <charset val="128"/>
      </rPr>
      <t>/年</t>
    </r>
    <rPh sb="6" eb="7">
      <t>ネン</t>
    </rPh>
    <phoneticPr fontId="1"/>
  </si>
  <si>
    <r>
      <t>CO</t>
    </r>
    <r>
      <rPr>
        <vertAlign val="subscript"/>
        <sz val="10"/>
        <color indexed="8"/>
        <rFont val="ＭＳ Ｐゴシック"/>
        <family val="3"/>
        <charset val="128"/>
      </rPr>
      <t>2</t>
    </r>
    <r>
      <rPr>
        <sz val="10"/>
        <color indexed="8"/>
        <rFont val="ＭＳ Ｐゴシック"/>
        <family val="3"/>
        <charset val="128"/>
      </rPr>
      <t>排出削減予測量</t>
    </r>
    <rPh sb="3" eb="5">
      <t>ハイシュツ</t>
    </rPh>
    <rPh sb="5" eb="7">
      <t>サクゲン</t>
    </rPh>
    <rPh sb="7" eb="9">
      <t>ヨソク</t>
    </rPh>
    <rPh sb="9" eb="10">
      <t>リョウ</t>
    </rPh>
    <phoneticPr fontId="1"/>
  </si>
  <si>
    <t>リース会社</t>
    <rPh sb="3" eb="5">
      <t>カイシャ</t>
    </rPh>
    <phoneticPr fontId="1"/>
  </si>
  <si>
    <t>代表者役職名</t>
    <rPh sb="0" eb="3">
      <t>ダイヒョウシャ</t>
    </rPh>
    <rPh sb="3" eb="5">
      <t>ヤクショク</t>
    </rPh>
    <rPh sb="5" eb="6">
      <t>メイ</t>
    </rPh>
    <phoneticPr fontId="5"/>
  </si>
  <si>
    <t>主たる事務所
の所在地</t>
    <rPh sb="0" eb="1">
      <t>シュ</t>
    </rPh>
    <rPh sb="3" eb="5">
      <t>ジム</t>
    </rPh>
    <rPh sb="5" eb="6">
      <t>ショ</t>
    </rPh>
    <rPh sb="8" eb="11">
      <t>ショザイチ</t>
    </rPh>
    <phoneticPr fontId="1"/>
  </si>
  <si>
    <t>名称</t>
    <rPh sb="0" eb="2">
      <t>メイショウ</t>
    </rPh>
    <phoneticPr fontId="1"/>
  </si>
  <si>
    <t>人</t>
    <rPh sb="0" eb="1">
      <t>ニン</t>
    </rPh>
    <phoneticPr fontId="1"/>
  </si>
  <si>
    <t>円</t>
    <rPh sb="0" eb="1">
      <t>エン</t>
    </rPh>
    <phoneticPr fontId="1"/>
  </si>
  <si>
    <t>メール</t>
    <phoneticPr fontId="1"/>
  </si>
  <si>
    <t>大分類</t>
    <rPh sb="0" eb="3">
      <t>ダイブンルイ</t>
    </rPh>
    <phoneticPr fontId="5"/>
  </si>
  <si>
    <t>中分類</t>
    <rPh sb="0" eb="3">
      <t>チュウブンルイ</t>
    </rPh>
    <phoneticPr fontId="5"/>
  </si>
  <si>
    <t>漁業</t>
    <rPh sb="0" eb="2">
      <t>ギョギョウ</t>
    </rPh>
    <phoneticPr fontId="14"/>
  </si>
  <si>
    <t>鉱業，採石業，砂利採取業</t>
  </si>
  <si>
    <t>建設業</t>
    <rPh sb="0" eb="3">
      <t>ケンセツギョウ</t>
    </rPh>
    <phoneticPr fontId="14"/>
  </si>
  <si>
    <t>製造業</t>
    <rPh sb="0" eb="3">
      <t>セイゾウギョウ</t>
    </rPh>
    <phoneticPr fontId="14"/>
  </si>
  <si>
    <t>電気・ガス・熱供給・水道業</t>
  </si>
  <si>
    <t>情報通信業</t>
  </si>
  <si>
    <t>卸売業・小売業</t>
  </si>
  <si>
    <t>金融業・保険業</t>
  </si>
  <si>
    <t>複合サービス事業</t>
  </si>
  <si>
    <t>サービス業</t>
    <phoneticPr fontId="5"/>
  </si>
  <si>
    <t>農業</t>
    <rPh sb="0" eb="2">
      <t>ノウギョウ</t>
    </rPh>
    <phoneticPr fontId="14"/>
  </si>
  <si>
    <t>林業</t>
    <rPh sb="0" eb="2">
      <t>ノウリンギョウ</t>
    </rPh>
    <phoneticPr fontId="14"/>
  </si>
  <si>
    <t>水産養殖業</t>
    <rPh sb="0" eb="2">
      <t>スイサン</t>
    </rPh>
    <rPh sb="2" eb="4">
      <t>ヨウショク</t>
    </rPh>
    <rPh sb="4" eb="5">
      <t>ギョウ</t>
    </rPh>
    <phoneticPr fontId="14"/>
  </si>
  <si>
    <t>総合工事業</t>
    <rPh sb="0" eb="2">
      <t>ソウゴウ</t>
    </rPh>
    <rPh sb="2" eb="5">
      <t>コウジギョウ</t>
    </rPh>
    <phoneticPr fontId="14"/>
  </si>
  <si>
    <t>設備工事業</t>
    <rPh sb="0" eb="2">
      <t>セツビ</t>
    </rPh>
    <rPh sb="2" eb="4">
      <t>コウジ</t>
    </rPh>
    <rPh sb="4" eb="5">
      <t>ギョウ</t>
    </rPh>
    <phoneticPr fontId="14"/>
  </si>
  <si>
    <t>職別工事業</t>
    <rPh sb="0" eb="1">
      <t>ショク</t>
    </rPh>
    <rPh sb="1" eb="2">
      <t>ベツ</t>
    </rPh>
    <rPh sb="2" eb="5">
      <t>コウジギョウ</t>
    </rPh>
    <phoneticPr fontId="14"/>
  </si>
  <si>
    <t>食料品製造業</t>
  </si>
  <si>
    <t>飲料・たばこ・飼料製造業</t>
  </si>
  <si>
    <t>繊維工業</t>
  </si>
  <si>
    <t>木材・木製品製造業</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</si>
  <si>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</si>
  <si>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</si>
  <si>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</si>
  <si>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</si>
  <si>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</si>
  <si>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</si>
  <si>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</si>
  <si>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</si>
  <si>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</si>
  <si>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</si>
  <si>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</si>
  <si>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</si>
  <si>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</si>
  <si>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</si>
  <si>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</si>
  <si>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</si>
  <si>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</si>
  <si>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</si>
  <si>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</si>
  <si>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</si>
  <si>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rPh sb="2" eb="3">
      <t>ギョウ</t>
    </rPh>
    <phoneticPr fontId="5"/>
  </si>
  <si>
    <t>ガス業</t>
    <phoneticPr fontId="5"/>
  </si>
  <si>
    <t>熱供給業</t>
    <phoneticPr fontId="5"/>
  </si>
  <si>
    <t>水道業</t>
    <phoneticPr fontId="5"/>
  </si>
  <si>
    <t>通信業</t>
    <phoneticPr fontId="5"/>
  </si>
  <si>
    <t>放送業</t>
    <rPh sb="0" eb="2">
      <t>ホウソウ</t>
    </rPh>
    <phoneticPr fontId="5"/>
  </si>
  <si>
    <t>情報サービス業</t>
    <phoneticPr fontId="5"/>
  </si>
  <si>
    <t>インターネット附随サービス業</t>
    <phoneticPr fontId="5"/>
  </si>
  <si>
    <t>映像・音声・文字情報制作業</t>
    <phoneticPr fontId="5"/>
  </si>
  <si>
    <t>鉄道業</t>
    <phoneticPr fontId="5"/>
  </si>
  <si>
    <t>道路旅客運送業</t>
    <phoneticPr fontId="5"/>
  </si>
  <si>
    <t>道路貨物運送業</t>
    <phoneticPr fontId="5"/>
  </si>
  <si>
    <t>水運業</t>
    <phoneticPr fontId="5"/>
  </si>
  <si>
    <t>航空運輸業</t>
    <phoneticPr fontId="5"/>
  </si>
  <si>
    <t>倉庫業</t>
    <phoneticPr fontId="5"/>
  </si>
  <si>
    <t>運輸に附帯するサービス業</t>
    <phoneticPr fontId="5"/>
  </si>
  <si>
    <t>郵便業</t>
    <rPh sb="0" eb="2">
      <t>ユウビン</t>
    </rPh>
    <rPh sb="2" eb="3">
      <t>ギョウ</t>
    </rPh>
    <phoneticPr fontId="5"/>
  </si>
  <si>
    <t>各種商品卸売業</t>
    <phoneticPr fontId="5"/>
  </si>
  <si>
    <t>繊維・衣服等卸売業</t>
    <phoneticPr fontId="5"/>
  </si>
  <si>
    <t>飲食料品卸売業</t>
    <phoneticPr fontId="5"/>
  </si>
  <si>
    <t>建築材料，鉱物・金属材料等卸売業</t>
    <phoneticPr fontId="5"/>
  </si>
  <si>
    <t>機械器具卸売業</t>
    <phoneticPr fontId="5"/>
  </si>
  <si>
    <t>その他の卸売業</t>
    <phoneticPr fontId="5"/>
  </si>
  <si>
    <t>各種商品小売業</t>
    <phoneticPr fontId="5"/>
  </si>
  <si>
    <t>織物・衣服・身の回り品小売業</t>
    <phoneticPr fontId="5"/>
  </si>
  <si>
    <t>飲食料品小売業</t>
    <phoneticPr fontId="5"/>
  </si>
  <si>
    <t>機械器具小売業</t>
    <phoneticPr fontId="5"/>
  </si>
  <si>
    <t>その他の小売業</t>
    <phoneticPr fontId="5"/>
  </si>
  <si>
    <t>無店舗小売業</t>
    <phoneticPr fontId="5"/>
  </si>
  <si>
    <t>銀行業</t>
    <phoneticPr fontId="5"/>
  </si>
  <si>
    <t>協同組織金融業</t>
    <phoneticPr fontId="5"/>
  </si>
  <si>
    <t>貸金業，クレジットカード業等非預金信用機関</t>
    <phoneticPr fontId="5"/>
  </si>
  <si>
    <t>金融商品取引業，商品先物取引業</t>
    <phoneticPr fontId="5"/>
  </si>
  <si>
    <t>補助的金融業等</t>
    <phoneticPr fontId="5"/>
  </si>
  <si>
    <t>保険業</t>
    <phoneticPr fontId="5"/>
  </si>
  <si>
    <t>不動産取引業</t>
    <phoneticPr fontId="5"/>
  </si>
  <si>
    <t>不動産賃貸業・管理業</t>
    <phoneticPr fontId="5"/>
  </si>
  <si>
    <t>物品賃貸業</t>
    <phoneticPr fontId="5"/>
  </si>
  <si>
    <t>学術・開発研究機関</t>
    <phoneticPr fontId="5"/>
  </si>
  <si>
    <t>専門サービス業</t>
    <phoneticPr fontId="5"/>
  </si>
  <si>
    <t>広告業</t>
    <phoneticPr fontId="5"/>
  </si>
  <si>
    <t>技術サービス業</t>
    <phoneticPr fontId="5"/>
  </si>
  <si>
    <t>宿泊業</t>
    <phoneticPr fontId="5"/>
  </si>
  <si>
    <t>飲食店</t>
    <phoneticPr fontId="5"/>
  </si>
  <si>
    <t>持ち帰り・配達飲食サービス業</t>
    <phoneticPr fontId="5"/>
  </si>
  <si>
    <t>洗濯・理容・美容・浴場業</t>
    <phoneticPr fontId="5"/>
  </si>
  <si>
    <t>その他の生活関連サービス業</t>
    <phoneticPr fontId="5"/>
  </si>
  <si>
    <t>娯楽業</t>
    <phoneticPr fontId="5"/>
  </si>
  <si>
    <t>学校教育</t>
    <phoneticPr fontId="5"/>
  </si>
  <si>
    <t>その他の教育，学習支援業</t>
    <phoneticPr fontId="5"/>
  </si>
  <si>
    <t>医療業</t>
    <phoneticPr fontId="5"/>
  </si>
  <si>
    <t>保健衛生</t>
    <phoneticPr fontId="5"/>
  </si>
  <si>
    <t>社会保険・社会福祉・介護事業</t>
    <phoneticPr fontId="5"/>
  </si>
  <si>
    <t>郵便局</t>
    <phoneticPr fontId="5"/>
  </si>
  <si>
    <t>協同組合</t>
    <phoneticPr fontId="5"/>
  </si>
  <si>
    <t>廃棄物処理業</t>
    <phoneticPr fontId="5"/>
  </si>
  <si>
    <t>自動車整備業</t>
    <phoneticPr fontId="5"/>
  </si>
  <si>
    <t>機械等修理業</t>
    <phoneticPr fontId="5"/>
  </si>
  <si>
    <t>職業紹介・労働者派遣業</t>
    <phoneticPr fontId="5"/>
  </si>
  <si>
    <t>その他の事業サービス業</t>
    <phoneticPr fontId="5"/>
  </si>
  <si>
    <t>産業分類</t>
    <rPh sb="0" eb="2">
      <t>サンギョウ</t>
    </rPh>
    <rPh sb="2" eb="4">
      <t>ブンルイ</t>
    </rPh>
    <phoneticPr fontId="1"/>
  </si>
  <si>
    <t>農業・林業</t>
    <rPh sb="0" eb="2">
      <t>ノウギョウ</t>
    </rPh>
    <rPh sb="3" eb="5">
      <t>リンギョウ</t>
    </rPh>
    <phoneticPr fontId="14"/>
  </si>
  <si>
    <t>鉱業・採石業・砂利採取業</t>
    <phoneticPr fontId="5"/>
  </si>
  <si>
    <t>運輸業・郵便業</t>
    <phoneticPr fontId="5"/>
  </si>
  <si>
    <t>不動産業・物品賃貸業</t>
    <phoneticPr fontId="5"/>
  </si>
  <si>
    <t>学術研究・専門・技術サービス業</t>
    <phoneticPr fontId="5"/>
  </si>
  <si>
    <t>宿泊業・飲食サービス業</t>
    <phoneticPr fontId="5"/>
  </si>
  <si>
    <t>生活関連サービス業・娯楽業</t>
    <phoneticPr fontId="5"/>
  </si>
  <si>
    <t>教育・学習支援業</t>
    <phoneticPr fontId="5"/>
  </si>
  <si>
    <t>医療・福祉</t>
    <phoneticPr fontId="5"/>
  </si>
  <si>
    <t>診断結果
報告書受理日</t>
    <rPh sb="0" eb="2">
      <t>シンダン</t>
    </rPh>
    <rPh sb="2" eb="4">
      <t>ケッカ</t>
    </rPh>
    <rPh sb="5" eb="7">
      <t>ホウコク</t>
    </rPh>
    <rPh sb="7" eb="8">
      <t>ショ</t>
    </rPh>
    <rPh sb="8" eb="10">
      <t>ジュリ</t>
    </rPh>
    <rPh sb="10" eb="11">
      <t>ビ</t>
    </rPh>
    <phoneticPr fontId="1"/>
  </si>
  <si>
    <t>上記原油換算エネルギー使用量（昨年度）が、１００ＫＬ以上の事業所は必ず受診してください。
※１００ＫＬ未満の場合は任意となります。</t>
    <rPh sb="0" eb="2">
      <t>ジョウキ</t>
    </rPh>
    <rPh sb="2" eb="4">
      <t>ゲンユ</t>
    </rPh>
    <rPh sb="4" eb="6">
      <t>カンサン</t>
    </rPh>
    <rPh sb="11" eb="14">
      <t>シヨウリョウ</t>
    </rPh>
    <rPh sb="15" eb="18">
      <t>サクネンド</t>
    </rPh>
    <rPh sb="26" eb="28">
      <t>イジョウ</t>
    </rPh>
    <rPh sb="29" eb="32">
      <t>ジギョウショ</t>
    </rPh>
    <rPh sb="33" eb="34">
      <t>カナラ</t>
    </rPh>
    <phoneticPr fontId="5"/>
  </si>
  <si>
    <t>〒</t>
  </si>
  <si>
    <t>〒</t>
    <phoneticPr fontId="1"/>
  </si>
  <si>
    <t>照明設備</t>
  </si>
  <si>
    <t>空調設備</t>
  </si>
  <si>
    <t>ボイラー(設備更新)</t>
  </si>
  <si>
    <t>ボイラー(燃料転換のみ)</t>
  </si>
  <si>
    <t>コンプレッサー</t>
  </si>
  <si>
    <t>太陽光発電設備</t>
  </si>
  <si>
    <t>コージェネレーション</t>
  </si>
  <si>
    <t>W数</t>
    <rPh sb="1" eb="2">
      <t>スウ</t>
    </rPh>
    <phoneticPr fontId="5"/>
  </si>
  <si>
    <t>事業概要</t>
    <phoneticPr fontId="1"/>
  </si>
  <si>
    <t>資本金又は
出資金の額</t>
    <rPh sb="0" eb="3">
      <t>シホンキン</t>
    </rPh>
    <rPh sb="3" eb="4">
      <t>マタ</t>
    </rPh>
    <rPh sb="6" eb="9">
      <t>シュッシキン</t>
    </rPh>
    <rPh sb="10" eb="11">
      <t>ガク</t>
    </rPh>
    <phoneticPr fontId="1"/>
  </si>
  <si>
    <t>常時使用する
従業員数</t>
    <rPh sb="0" eb="2">
      <t>ジョウジ</t>
    </rPh>
    <rPh sb="2" eb="4">
      <t>シヨウ</t>
    </rPh>
    <rPh sb="7" eb="10">
      <t>ジュウギョウイン</t>
    </rPh>
    <rPh sb="10" eb="11">
      <t>スウ</t>
    </rPh>
    <phoneticPr fontId="1"/>
  </si>
  <si>
    <t>（役職名）</t>
    <rPh sb="1" eb="4">
      <t>ヤクショクメイ</t>
    </rPh>
    <phoneticPr fontId="5"/>
  </si>
  <si>
    <t>（代表者名）</t>
    <rPh sb="1" eb="4">
      <t>ダイヒョウシャ</t>
    </rPh>
    <rPh sb="4" eb="5">
      <t>メイ</t>
    </rPh>
    <phoneticPr fontId="5"/>
  </si>
  <si>
    <t xml:space="preserve">連絡先
</t>
    <rPh sb="0" eb="3">
      <t>レンラクサキ</t>
    </rPh>
    <phoneticPr fontId="1"/>
  </si>
  <si>
    <t>燃料</t>
    <rPh sb="0" eb="2">
      <t>ネンリョウ</t>
    </rPh>
    <phoneticPr fontId="5"/>
  </si>
  <si>
    <t>照明</t>
    <rPh sb="0" eb="2">
      <t>ショウメイ</t>
    </rPh>
    <phoneticPr fontId="5"/>
  </si>
  <si>
    <t>蛍光灯</t>
    <rPh sb="0" eb="3">
      <t>ケイコウトウ</t>
    </rPh>
    <phoneticPr fontId="5"/>
  </si>
  <si>
    <t>水銀灯</t>
    <rPh sb="0" eb="3">
      <t>スイギントウ</t>
    </rPh>
    <phoneticPr fontId="5"/>
  </si>
  <si>
    <t>LED</t>
    <phoneticPr fontId="5"/>
  </si>
  <si>
    <t>その他（右に設備記載）</t>
    <phoneticPr fontId="5"/>
  </si>
  <si>
    <r>
      <t>リース事業者</t>
    </r>
    <r>
      <rPr>
        <b/>
        <sz val="11"/>
        <color theme="1"/>
        <rFont val="ＭＳ Ｐゴシック"/>
        <family val="3"/>
        <charset val="128"/>
        <scheme val="minor"/>
      </rPr>
      <t xml:space="preserve"> (※リース事業者から設備をリースする場合のみ）</t>
    </r>
    <rPh sb="3" eb="5">
      <t>ジギョウ</t>
    </rPh>
    <rPh sb="5" eb="6">
      <t>シャ</t>
    </rPh>
    <rPh sb="12" eb="14">
      <t>ジギョウ</t>
    </rPh>
    <rPh sb="14" eb="15">
      <t>シャ</t>
    </rPh>
    <rPh sb="17" eb="19">
      <t>セツビ</t>
    </rPh>
    <rPh sb="25" eb="27">
      <t>バアイ</t>
    </rPh>
    <phoneticPr fontId="1"/>
  </si>
  <si>
    <t>所有
状況</t>
    <rPh sb="0" eb="2">
      <t>ショユウ</t>
    </rPh>
    <rPh sb="3" eb="5">
      <t>ジョウキョウ</t>
    </rPh>
    <phoneticPr fontId="1"/>
  </si>
  <si>
    <t>氏名</t>
    <rPh sb="0" eb="1">
      <t>シ</t>
    </rPh>
    <rPh sb="1" eb="2">
      <t>ナ</t>
    </rPh>
    <phoneticPr fontId="1"/>
  </si>
  <si>
    <t>メール</t>
    <phoneticPr fontId="1"/>
  </si>
  <si>
    <t>対象設備</t>
    <rPh sb="0" eb="2">
      <t>タイショウ</t>
    </rPh>
    <rPh sb="2" eb="4">
      <t>セツビ</t>
    </rPh>
    <phoneticPr fontId="1"/>
  </si>
  <si>
    <t>原油換算チェックシート</t>
    <rPh sb="0" eb="2">
      <t>ゲンユ</t>
    </rPh>
    <rPh sb="2" eb="4">
      <t>カンサン</t>
    </rPh>
    <phoneticPr fontId="1"/>
  </si>
  <si>
    <t>単位当たり
発熱量</t>
    <rPh sb="0" eb="2">
      <t>タンイ</t>
    </rPh>
    <rPh sb="2" eb="3">
      <t>ア</t>
    </rPh>
    <rPh sb="6" eb="9">
      <t>ハツネツリョウ</t>
    </rPh>
    <phoneticPr fontId="1"/>
  </si>
  <si>
    <t>熱量</t>
    <phoneticPr fontId="1"/>
  </si>
  <si>
    <t>原油換算係数</t>
    <rPh sb="0" eb="2">
      <t>ゲンユ</t>
    </rPh>
    <rPh sb="2" eb="4">
      <t>カンサン</t>
    </rPh>
    <rPh sb="4" eb="6">
      <t>ケイスウ</t>
    </rPh>
    <phoneticPr fontId="1"/>
  </si>
  <si>
    <t>⑤=①×②×④</t>
    <phoneticPr fontId="1"/>
  </si>
  <si>
    <t>単位</t>
    <phoneticPr fontId="1"/>
  </si>
  <si>
    <t>GJ</t>
    <phoneticPr fontId="1"/>
  </si>
  <si>
    <t>kL/GJ</t>
    <phoneticPr fontId="1"/>
  </si>
  <si>
    <t>kL</t>
    <phoneticPr fontId="1"/>
  </si>
  <si>
    <t>燃料及び熱</t>
    <phoneticPr fontId="36"/>
  </si>
  <si>
    <t>kL</t>
    <phoneticPr fontId="1"/>
  </si>
  <si>
    <t>GJ/kL</t>
    <phoneticPr fontId="1"/>
  </si>
  <si>
    <t>t</t>
    <phoneticPr fontId="1"/>
  </si>
  <si>
    <t>t</t>
    <phoneticPr fontId="1"/>
  </si>
  <si>
    <t>GJ/t</t>
    <phoneticPr fontId="1"/>
  </si>
  <si>
    <t>都市ガス</t>
    <rPh sb="0" eb="2">
      <t>トシ</t>
    </rPh>
    <phoneticPr fontId="1"/>
  </si>
  <si>
    <r>
      <t>千Nｍ</t>
    </r>
    <r>
      <rPr>
        <vertAlign val="superscript"/>
        <sz val="8"/>
        <rFont val="ＭＳ 明朝"/>
        <family val="1"/>
        <charset val="128"/>
      </rPr>
      <t>3</t>
    </r>
    <rPh sb="0" eb="1">
      <t>セン</t>
    </rPh>
    <phoneticPr fontId="1"/>
  </si>
  <si>
    <r>
      <t>GJ/千Nｍ</t>
    </r>
    <r>
      <rPr>
        <vertAlign val="superscript"/>
        <sz val="8"/>
        <rFont val="ＭＳ 明朝"/>
        <family val="1"/>
        <charset val="128"/>
      </rPr>
      <t>3</t>
    </r>
    <phoneticPr fontId="1"/>
  </si>
  <si>
    <t>小計</t>
    <phoneticPr fontId="1"/>
  </si>
  <si>
    <t>②</t>
    <phoneticPr fontId="1"/>
  </si>
  <si>
    <t>③=①×②</t>
    <phoneticPr fontId="1"/>
  </si>
  <si>
    <t>電気</t>
    <rPh sb="0" eb="1">
      <t>デン</t>
    </rPh>
    <rPh sb="1" eb="2">
      <t>キ</t>
    </rPh>
    <phoneticPr fontId="1"/>
  </si>
  <si>
    <t>導入後</t>
    <rPh sb="0" eb="2">
      <t>ドウニュウ</t>
    </rPh>
    <rPh sb="2" eb="3">
      <t>ゴ</t>
    </rPh>
    <phoneticPr fontId="5"/>
  </si>
  <si>
    <t>月</t>
    <rPh sb="0" eb="1">
      <t>ガツ</t>
    </rPh>
    <phoneticPr fontId="5"/>
  </si>
  <si>
    <t>事業期間</t>
    <rPh sb="0" eb="2">
      <t>ジギョウ</t>
    </rPh>
    <rPh sb="2" eb="4">
      <t>キカン</t>
    </rPh>
    <phoneticPr fontId="5"/>
  </si>
  <si>
    <t>令和</t>
    <rPh sb="0" eb="2">
      <t>レイワ</t>
    </rPh>
    <phoneticPr fontId="5"/>
  </si>
  <si>
    <t>年</t>
    <rPh sb="0" eb="1">
      <t>ネン</t>
    </rPh>
    <phoneticPr fontId="5"/>
  </si>
  <si>
    <t>～</t>
    <phoneticPr fontId="5"/>
  </si>
  <si>
    <t>シート名</t>
    <rPh sb="3" eb="4">
      <t>メイ</t>
    </rPh>
    <phoneticPr fontId="30"/>
  </si>
  <si>
    <t>№</t>
    <phoneticPr fontId="30"/>
  </si>
  <si>
    <t>使用日数</t>
    <rPh sb="0" eb="2">
      <t>シヨウ</t>
    </rPh>
    <rPh sb="2" eb="4">
      <t>ニッスウ</t>
    </rPh>
    <phoneticPr fontId="30"/>
  </si>
  <si>
    <t>消費電力量</t>
    <rPh sb="0" eb="2">
      <t>ショウヒ</t>
    </rPh>
    <rPh sb="2" eb="4">
      <t>デンリョク</t>
    </rPh>
    <rPh sb="4" eb="5">
      <t>リョウ</t>
    </rPh>
    <phoneticPr fontId="30"/>
  </si>
  <si>
    <t>説明等</t>
    <rPh sb="0" eb="2">
      <t>セツメイ</t>
    </rPh>
    <rPh sb="2" eb="3">
      <t>トウ</t>
    </rPh>
    <phoneticPr fontId="30"/>
  </si>
  <si>
    <t>時間/日</t>
    <rPh sb="0" eb="2">
      <t>ジカン</t>
    </rPh>
    <rPh sb="3" eb="4">
      <t>ニチ</t>
    </rPh>
    <phoneticPr fontId="30"/>
  </si>
  <si>
    <t>日/年</t>
    <rPh sb="0" eb="1">
      <t>ニチ</t>
    </rPh>
    <rPh sb="2" eb="3">
      <t>ネン</t>
    </rPh>
    <phoneticPr fontId="30"/>
  </si>
  <si>
    <t>kWh/年</t>
    <rPh sb="4" eb="5">
      <t>ネン</t>
    </rPh>
    <phoneticPr fontId="30"/>
  </si>
  <si>
    <t>電力量合計</t>
    <rPh sb="0" eb="2">
      <t>デンリョク</t>
    </rPh>
    <rPh sb="2" eb="3">
      <t>リョウ</t>
    </rPh>
    <rPh sb="3" eb="5">
      <t>ゴウケイ</t>
    </rPh>
    <phoneticPr fontId="1"/>
  </si>
  <si>
    <t>その他</t>
    <rPh sb="2" eb="3">
      <t>タ</t>
    </rPh>
    <phoneticPr fontId="30"/>
  </si>
  <si>
    <t>燃料の種類</t>
    <rPh sb="0" eb="2">
      <t>ネンリョウ</t>
    </rPh>
    <rPh sb="3" eb="5">
      <t>シュルイ</t>
    </rPh>
    <phoneticPr fontId="1"/>
  </si>
  <si>
    <t>台数</t>
    <rPh sb="0" eb="2">
      <t>ダイスウ</t>
    </rPh>
    <phoneticPr fontId="1"/>
  </si>
  <si>
    <t>排出係数</t>
    <rPh sb="0" eb="2">
      <t>ハイシュツ</t>
    </rPh>
    <rPh sb="2" eb="4">
      <t>ケイスウ</t>
    </rPh>
    <phoneticPr fontId="1"/>
  </si>
  <si>
    <t>省エネ手法</t>
    <rPh sb="0" eb="1">
      <t>ショウ</t>
    </rPh>
    <rPh sb="3" eb="5">
      <t>シュホウ</t>
    </rPh>
    <phoneticPr fontId="1"/>
  </si>
  <si>
    <t>設備の高効率化</t>
    <rPh sb="0" eb="2">
      <t>セツビ</t>
    </rPh>
    <rPh sb="3" eb="7">
      <t>コウコウリツカ</t>
    </rPh>
    <phoneticPr fontId="1"/>
  </si>
  <si>
    <t>A重油</t>
    <rPh sb="1" eb="3">
      <t>ジュウユ</t>
    </rPh>
    <phoneticPr fontId="1"/>
  </si>
  <si>
    <t>燃料転換</t>
    <rPh sb="0" eb="2">
      <t>ネンリョウ</t>
    </rPh>
    <rPh sb="2" eb="4">
      <t>テンカン</t>
    </rPh>
    <phoneticPr fontId="1"/>
  </si>
  <si>
    <t>B・C重油</t>
    <rPh sb="3" eb="5">
      <t>ジュウユ</t>
    </rPh>
    <phoneticPr fontId="1"/>
  </si>
  <si>
    <t>燃料転換・設備の高効率化</t>
    <rPh sb="0" eb="2">
      <t>ネンリョウ</t>
    </rPh>
    <rPh sb="2" eb="4">
      <t>テンカン</t>
    </rPh>
    <rPh sb="5" eb="7">
      <t>セツビ</t>
    </rPh>
    <rPh sb="8" eb="12">
      <t>コウコウリツカ</t>
    </rPh>
    <phoneticPr fontId="1"/>
  </si>
  <si>
    <t>LPG</t>
    <phoneticPr fontId="1"/>
  </si>
  <si>
    <t>ｔ</t>
    <phoneticPr fontId="1"/>
  </si>
  <si>
    <t>LNG</t>
    <phoneticPr fontId="1"/>
  </si>
  <si>
    <t>都市ガス(13A:45MJ/m3)</t>
    <rPh sb="0" eb="2">
      <t>トシ</t>
    </rPh>
    <phoneticPr fontId="1"/>
  </si>
  <si>
    <t>千Nm3</t>
    <rPh sb="0" eb="1">
      <t>セン</t>
    </rPh>
    <phoneticPr fontId="1"/>
  </si>
  <si>
    <t>高効率タイプに更新</t>
    <rPh sb="0" eb="3">
      <t>コウコウリツ</t>
    </rPh>
    <rPh sb="7" eb="9">
      <t>コウシン</t>
    </rPh>
    <phoneticPr fontId="1"/>
  </si>
  <si>
    <t>都市ガス(13A:43.12MJ/m3)</t>
    <rPh sb="0" eb="2">
      <t>トシ</t>
    </rPh>
    <phoneticPr fontId="1"/>
  </si>
  <si>
    <t>同効率タイプに更新</t>
    <rPh sb="0" eb="1">
      <t>ドウ</t>
    </rPh>
    <rPh sb="1" eb="3">
      <t>コウリツ</t>
    </rPh>
    <rPh sb="7" eb="9">
      <t>コウシン</t>
    </rPh>
    <phoneticPr fontId="1"/>
  </si>
  <si>
    <t>都市ガス(13A:46.04MJ/m3)</t>
    <rPh sb="0" eb="2">
      <t>トシ</t>
    </rPh>
    <phoneticPr fontId="1"/>
  </si>
  <si>
    <t>バーナー交換</t>
    <rPh sb="4" eb="6">
      <t>コウカン</t>
    </rPh>
    <phoneticPr fontId="1"/>
  </si>
  <si>
    <t>都市ガス(12A:41.86MJ/m3)</t>
    <rPh sb="0" eb="2">
      <t>トシ</t>
    </rPh>
    <phoneticPr fontId="1"/>
  </si>
  <si>
    <t>その他</t>
    <rPh sb="2" eb="3">
      <t>タ</t>
    </rPh>
    <phoneticPr fontId="1"/>
  </si>
  <si>
    <t>都市ガス(6A:29.30MJ/m3)</t>
    <rPh sb="0" eb="2">
      <t>トシ</t>
    </rPh>
    <phoneticPr fontId="1"/>
  </si>
  <si>
    <t>2019年</t>
    <rPh sb="4" eb="5">
      <t>ネン</t>
    </rPh>
    <phoneticPr fontId="30"/>
  </si>
  <si>
    <t>貫流ボイラ</t>
    <rPh sb="0" eb="2">
      <t>カンリュウ</t>
    </rPh>
    <phoneticPr fontId="30"/>
  </si>
  <si>
    <t>2018年</t>
    <rPh sb="4" eb="5">
      <t>ネン</t>
    </rPh>
    <phoneticPr fontId="30"/>
  </si>
  <si>
    <t>強制循環ボイラ</t>
    <rPh sb="0" eb="2">
      <t>キョウセイ</t>
    </rPh>
    <rPh sb="2" eb="4">
      <t>ジュンカン</t>
    </rPh>
    <phoneticPr fontId="30"/>
  </si>
  <si>
    <t>2017年</t>
    <rPh sb="4" eb="5">
      <t>ネン</t>
    </rPh>
    <phoneticPr fontId="30"/>
  </si>
  <si>
    <t>自然循環ボイラ</t>
    <rPh sb="0" eb="2">
      <t>シゼン</t>
    </rPh>
    <rPh sb="2" eb="4">
      <t>ジュンカン</t>
    </rPh>
    <phoneticPr fontId="30"/>
  </si>
  <si>
    <t>2016年</t>
    <rPh sb="4" eb="5">
      <t>ネン</t>
    </rPh>
    <phoneticPr fontId="30"/>
  </si>
  <si>
    <t>煙管ボイラ</t>
    <rPh sb="0" eb="2">
      <t>エンカン</t>
    </rPh>
    <phoneticPr fontId="30"/>
  </si>
  <si>
    <t>名称・型式等</t>
    <rPh sb="0" eb="2">
      <t>メイショウ</t>
    </rPh>
    <rPh sb="3" eb="5">
      <t>カタシキ</t>
    </rPh>
    <rPh sb="5" eb="6">
      <t>トウ</t>
    </rPh>
    <phoneticPr fontId="30"/>
  </si>
  <si>
    <t>方式</t>
    <rPh sb="0" eb="2">
      <t>ホウシキ</t>
    </rPh>
    <phoneticPr fontId="30"/>
  </si>
  <si>
    <t>年式等</t>
    <rPh sb="0" eb="2">
      <t>ネンシキ</t>
    </rPh>
    <rPh sb="2" eb="3">
      <t>トウ</t>
    </rPh>
    <phoneticPr fontId="30"/>
  </si>
  <si>
    <t>昨年度燃料使用量</t>
    <rPh sb="0" eb="3">
      <t>サクネンド</t>
    </rPh>
    <rPh sb="3" eb="5">
      <t>ネンリョウ</t>
    </rPh>
    <rPh sb="5" eb="8">
      <t>シヨウリョウ</t>
    </rPh>
    <phoneticPr fontId="1"/>
  </si>
  <si>
    <t>ボイラ効率</t>
    <rPh sb="3" eb="5">
      <t>コウリツ</t>
    </rPh>
    <phoneticPr fontId="1"/>
  </si>
  <si>
    <t>ｔ-ＣＯ₂／年</t>
    <rPh sb="6" eb="7">
      <t>ネン</t>
    </rPh>
    <phoneticPr fontId="30"/>
  </si>
  <si>
    <t>2015年</t>
    <rPh sb="4" eb="5">
      <t>ネン</t>
    </rPh>
    <phoneticPr fontId="30"/>
  </si>
  <si>
    <t>炉筒ボイラ</t>
    <rPh sb="0" eb="2">
      <t>ロトウ</t>
    </rPh>
    <phoneticPr fontId="30"/>
  </si>
  <si>
    <t>2014年</t>
    <rPh sb="4" eb="5">
      <t>ネン</t>
    </rPh>
    <phoneticPr fontId="30"/>
  </si>
  <si>
    <t>炉筒煙管ボイラ</t>
    <rPh sb="0" eb="2">
      <t>ロトウ</t>
    </rPh>
    <rPh sb="2" eb="4">
      <t>エンカン</t>
    </rPh>
    <phoneticPr fontId="30"/>
  </si>
  <si>
    <t>2013年</t>
    <rPh sb="4" eb="5">
      <t>ネン</t>
    </rPh>
    <phoneticPr fontId="30"/>
  </si>
  <si>
    <t>立てボイラ</t>
    <rPh sb="0" eb="1">
      <t>タ</t>
    </rPh>
    <phoneticPr fontId="30"/>
  </si>
  <si>
    <t>2012年</t>
    <rPh sb="4" eb="5">
      <t>ネン</t>
    </rPh>
    <phoneticPr fontId="30"/>
  </si>
  <si>
    <t>セクショナルボイラ</t>
    <phoneticPr fontId="30"/>
  </si>
  <si>
    <t>2011年</t>
    <rPh sb="4" eb="5">
      <t>ネン</t>
    </rPh>
    <phoneticPr fontId="30"/>
  </si>
  <si>
    <t>2010年</t>
    <rPh sb="4" eb="5">
      <t>ネン</t>
    </rPh>
    <phoneticPr fontId="30"/>
  </si>
  <si>
    <t>2009年</t>
    <rPh sb="4" eb="5">
      <t>ネン</t>
    </rPh>
    <phoneticPr fontId="30"/>
  </si>
  <si>
    <t>2008年</t>
    <rPh sb="4" eb="5">
      <t>ネン</t>
    </rPh>
    <phoneticPr fontId="30"/>
  </si>
  <si>
    <t>2007年</t>
    <rPh sb="4" eb="5">
      <t>ネン</t>
    </rPh>
    <phoneticPr fontId="30"/>
  </si>
  <si>
    <t>2006年</t>
    <rPh sb="4" eb="5">
      <t>ネン</t>
    </rPh>
    <phoneticPr fontId="30"/>
  </si>
  <si>
    <t>2005年</t>
    <rPh sb="4" eb="5">
      <t>ネン</t>
    </rPh>
    <phoneticPr fontId="30"/>
  </si>
  <si>
    <t>2004年</t>
    <rPh sb="4" eb="5">
      <t>ネン</t>
    </rPh>
    <phoneticPr fontId="30"/>
  </si>
  <si>
    <t>2003年</t>
    <rPh sb="4" eb="5">
      <t>ネン</t>
    </rPh>
    <phoneticPr fontId="30"/>
  </si>
  <si>
    <t>2002年</t>
    <rPh sb="4" eb="5">
      <t>ネン</t>
    </rPh>
    <phoneticPr fontId="30"/>
  </si>
  <si>
    <t>2001年</t>
    <rPh sb="4" eb="5">
      <t>ネン</t>
    </rPh>
    <phoneticPr fontId="30"/>
  </si>
  <si>
    <t>2000年</t>
    <rPh sb="4" eb="5">
      <t>ネン</t>
    </rPh>
    <phoneticPr fontId="30"/>
  </si>
  <si>
    <t>1999年</t>
    <rPh sb="4" eb="5">
      <t>ネン</t>
    </rPh>
    <phoneticPr fontId="30"/>
  </si>
  <si>
    <t>1998年</t>
    <rPh sb="4" eb="5">
      <t>ネン</t>
    </rPh>
    <phoneticPr fontId="30"/>
  </si>
  <si>
    <t>1997年</t>
    <rPh sb="4" eb="5">
      <t>ネン</t>
    </rPh>
    <phoneticPr fontId="30"/>
  </si>
  <si>
    <t>1996年</t>
    <rPh sb="4" eb="5">
      <t>ネン</t>
    </rPh>
    <phoneticPr fontId="30"/>
  </si>
  <si>
    <t>1995年</t>
    <rPh sb="4" eb="5">
      <t>ネン</t>
    </rPh>
    <phoneticPr fontId="30"/>
  </si>
  <si>
    <t>1994年</t>
    <rPh sb="4" eb="5">
      <t>ネン</t>
    </rPh>
    <phoneticPr fontId="30"/>
  </si>
  <si>
    <t>1993年</t>
    <rPh sb="4" eb="5">
      <t>ネン</t>
    </rPh>
    <phoneticPr fontId="30"/>
  </si>
  <si>
    <t>1992年</t>
    <rPh sb="4" eb="5">
      <t>ネン</t>
    </rPh>
    <phoneticPr fontId="30"/>
  </si>
  <si>
    <t>1991年</t>
    <rPh sb="4" eb="5">
      <t>ネン</t>
    </rPh>
    <phoneticPr fontId="30"/>
  </si>
  <si>
    <t>1990年</t>
    <rPh sb="4" eb="5">
      <t>ネン</t>
    </rPh>
    <phoneticPr fontId="30"/>
  </si>
  <si>
    <t>1989年</t>
    <rPh sb="4" eb="5">
      <t>ネン</t>
    </rPh>
    <phoneticPr fontId="30"/>
  </si>
  <si>
    <t>1988年</t>
    <rPh sb="4" eb="5">
      <t>ネン</t>
    </rPh>
    <phoneticPr fontId="30"/>
  </si>
  <si>
    <t>1987年</t>
    <rPh sb="4" eb="5">
      <t>ネン</t>
    </rPh>
    <phoneticPr fontId="30"/>
  </si>
  <si>
    <t>1986年</t>
    <rPh sb="4" eb="5">
      <t>ネン</t>
    </rPh>
    <phoneticPr fontId="30"/>
  </si>
  <si>
    <t>1985年</t>
    <rPh sb="4" eb="5">
      <t>ネン</t>
    </rPh>
    <phoneticPr fontId="30"/>
  </si>
  <si>
    <t>1984年</t>
    <rPh sb="4" eb="5">
      <t>ネン</t>
    </rPh>
    <phoneticPr fontId="30"/>
  </si>
  <si>
    <t>1983年</t>
    <rPh sb="4" eb="5">
      <t>ネン</t>
    </rPh>
    <phoneticPr fontId="30"/>
  </si>
  <si>
    <t>1982年</t>
    <rPh sb="4" eb="5">
      <t>ネン</t>
    </rPh>
    <phoneticPr fontId="30"/>
  </si>
  <si>
    <t>1981年</t>
    <rPh sb="4" eb="5">
      <t>ネン</t>
    </rPh>
    <phoneticPr fontId="30"/>
  </si>
  <si>
    <t>1980年</t>
    <rPh sb="4" eb="5">
      <t>ネン</t>
    </rPh>
    <phoneticPr fontId="30"/>
  </si>
  <si>
    <t>1979年</t>
    <rPh sb="4" eb="5">
      <t>ネン</t>
    </rPh>
    <phoneticPr fontId="30"/>
  </si>
  <si>
    <t>1978年</t>
    <rPh sb="4" eb="5">
      <t>ネン</t>
    </rPh>
    <phoneticPr fontId="30"/>
  </si>
  <si>
    <t>1977年</t>
    <rPh sb="4" eb="5">
      <t>ネン</t>
    </rPh>
    <phoneticPr fontId="30"/>
  </si>
  <si>
    <t>1976年</t>
    <rPh sb="4" eb="5">
      <t>ネン</t>
    </rPh>
    <phoneticPr fontId="30"/>
  </si>
  <si>
    <t>1975年</t>
    <rPh sb="4" eb="5">
      <t>ネン</t>
    </rPh>
    <phoneticPr fontId="30"/>
  </si>
  <si>
    <t>1974年</t>
    <rPh sb="4" eb="5">
      <t>ネン</t>
    </rPh>
    <phoneticPr fontId="30"/>
  </si>
  <si>
    <t>1973年</t>
    <rPh sb="4" eb="5">
      <t>ネン</t>
    </rPh>
    <phoneticPr fontId="30"/>
  </si>
  <si>
    <t>1972年</t>
    <rPh sb="4" eb="5">
      <t>ネン</t>
    </rPh>
    <phoneticPr fontId="30"/>
  </si>
  <si>
    <t>1971年</t>
    <rPh sb="4" eb="5">
      <t>ネン</t>
    </rPh>
    <phoneticPr fontId="30"/>
  </si>
  <si>
    <t>1970年</t>
    <rPh sb="4" eb="5">
      <t>ネン</t>
    </rPh>
    <phoneticPr fontId="30"/>
  </si>
  <si>
    <t>1969年</t>
    <rPh sb="4" eb="5">
      <t>ネン</t>
    </rPh>
    <phoneticPr fontId="30"/>
  </si>
  <si>
    <t>1968年</t>
    <rPh sb="4" eb="5">
      <t>ネン</t>
    </rPh>
    <phoneticPr fontId="30"/>
  </si>
  <si>
    <t>1967年</t>
    <rPh sb="4" eb="5">
      <t>ネン</t>
    </rPh>
    <phoneticPr fontId="30"/>
  </si>
  <si>
    <t>1966年</t>
    <rPh sb="4" eb="5">
      <t>ネン</t>
    </rPh>
    <phoneticPr fontId="30"/>
  </si>
  <si>
    <t>1965年</t>
    <rPh sb="4" eb="5">
      <t>ネン</t>
    </rPh>
    <phoneticPr fontId="30"/>
  </si>
  <si>
    <t>1964年</t>
    <rPh sb="4" eb="5">
      <t>ネン</t>
    </rPh>
    <phoneticPr fontId="30"/>
  </si>
  <si>
    <t>1963年</t>
    <rPh sb="4" eb="5">
      <t>ネン</t>
    </rPh>
    <phoneticPr fontId="30"/>
  </si>
  <si>
    <t>1962年</t>
    <rPh sb="4" eb="5">
      <t>ネン</t>
    </rPh>
    <phoneticPr fontId="30"/>
  </si>
  <si>
    <t>1961年</t>
    <rPh sb="4" eb="5">
      <t>ネン</t>
    </rPh>
    <phoneticPr fontId="30"/>
  </si>
  <si>
    <t>1960年</t>
    <rPh sb="4" eb="5">
      <t>ネン</t>
    </rPh>
    <phoneticPr fontId="30"/>
  </si>
  <si>
    <t>導入前の電力量</t>
    <rPh sb="0" eb="2">
      <t>ドウニュウ</t>
    </rPh>
    <rPh sb="2" eb="3">
      <t>マエ</t>
    </rPh>
    <rPh sb="4" eb="6">
      <t>デンリョク</t>
    </rPh>
    <rPh sb="6" eb="7">
      <t>リョウ</t>
    </rPh>
    <phoneticPr fontId="1"/>
  </si>
  <si>
    <t>導入後の電力量</t>
    <rPh sb="0" eb="2">
      <t>ドウニュウ</t>
    </rPh>
    <rPh sb="2" eb="3">
      <t>ゴ</t>
    </rPh>
    <rPh sb="4" eb="6">
      <t>デンリョク</t>
    </rPh>
    <rPh sb="6" eb="7">
      <t>リョウ</t>
    </rPh>
    <phoneticPr fontId="1"/>
  </si>
  <si>
    <t>kWh/年</t>
    <rPh sb="4" eb="5">
      <t>ネン</t>
    </rPh>
    <phoneticPr fontId="1"/>
  </si>
  <si>
    <t>電力削減予測量</t>
    <rPh sb="0" eb="2">
      <t>デンリョク</t>
    </rPh>
    <rPh sb="2" eb="4">
      <t>サクゲン</t>
    </rPh>
    <rPh sb="4" eb="6">
      <t>ヨソク</t>
    </rPh>
    <rPh sb="6" eb="7">
      <t>リョウ</t>
    </rPh>
    <phoneticPr fontId="1"/>
  </si>
  <si>
    <t>台数</t>
    <rPh sb="0" eb="2">
      <t>ダイスウ</t>
    </rPh>
    <phoneticPr fontId="30"/>
  </si>
  <si>
    <t>高位発熱量</t>
    <rPh sb="0" eb="2">
      <t>コウイ</t>
    </rPh>
    <rPh sb="2" eb="4">
      <t>ハツネツ</t>
    </rPh>
    <rPh sb="4" eb="5">
      <t>リョウ</t>
    </rPh>
    <phoneticPr fontId="1"/>
  </si>
  <si>
    <t>低位発熱量</t>
    <rPh sb="0" eb="2">
      <t>テイイ</t>
    </rPh>
    <rPh sb="2" eb="4">
      <t>ハツネツ</t>
    </rPh>
    <rPh sb="4" eb="5">
      <t>リョウ</t>
    </rPh>
    <phoneticPr fontId="30"/>
  </si>
  <si>
    <t>使用按分</t>
    <rPh sb="0" eb="2">
      <t>シヨウ</t>
    </rPh>
    <rPh sb="2" eb="4">
      <t>アンブン</t>
    </rPh>
    <phoneticPr fontId="30"/>
  </si>
  <si>
    <t>按分合計</t>
    <rPh sb="0" eb="2">
      <t>アンブン</t>
    </rPh>
    <rPh sb="2" eb="4">
      <t>ゴウケイ</t>
    </rPh>
    <phoneticPr fontId="30"/>
  </si>
  <si>
    <t>導入後想定する
燃料使用量</t>
    <rPh sb="0" eb="2">
      <t>ドウニュウ</t>
    </rPh>
    <rPh sb="2" eb="3">
      <t>ゴ</t>
    </rPh>
    <rPh sb="3" eb="5">
      <t>ソウテイ</t>
    </rPh>
    <rPh sb="8" eb="10">
      <t>ネンリョウ</t>
    </rPh>
    <rPh sb="10" eb="13">
      <t>シヨウリョウ</t>
    </rPh>
    <phoneticPr fontId="1"/>
  </si>
  <si>
    <t>必要熱量GJ</t>
    <rPh sb="0" eb="2">
      <t>ヒツヨウ</t>
    </rPh>
    <rPh sb="2" eb="4">
      <t>ネツリョウ</t>
    </rPh>
    <phoneticPr fontId="30"/>
  </si>
  <si>
    <t>●既存ボイラ</t>
    <rPh sb="1" eb="3">
      <t>キゾン</t>
    </rPh>
    <phoneticPr fontId="1"/>
  </si>
  <si>
    <t>●導入予定ボイラ</t>
    <rPh sb="1" eb="3">
      <t>ドウニュウ</t>
    </rPh>
    <rPh sb="3" eb="5">
      <t>ヨテイ</t>
    </rPh>
    <phoneticPr fontId="1"/>
  </si>
  <si>
    <r>
      <t xml:space="preserve">《ボイラのエネルギー量算定方法
の選択》  </t>
    </r>
    <r>
      <rPr>
        <sz val="9"/>
        <color theme="1"/>
        <rFont val="ＭＳ Ｐゴシック"/>
        <family val="3"/>
        <charset val="128"/>
        <scheme val="minor"/>
      </rPr>
      <t>（右のどちらかを選択する）</t>
    </r>
    <rPh sb="10" eb="11">
      <t>リョウ</t>
    </rPh>
    <rPh sb="12" eb="14">
      <t>サンテイ</t>
    </rPh>
    <rPh sb="17" eb="19">
      <t>センタク</t>
    </rPh>
    <rPh sb="18" eb="20">
      <t>センタク</t>
    </rPh>
    <rPh sb="24" eb="25">
      <t>ミギ</t>
    </rPh>
    <rPh sb="31" eb="33">
      <t>センタク</t>
    </rPh>
    <phoneticPr fontId="1"/>
  </si>
  <si>
    <t>名称・型式等</t>
    <rPh sb="0" eb="2">
      <t>メイショウ</t>
    </rPh>
    <rPh sb="3" eb="5">
      <t>カタシキ</t>
    </rPh>
    <rPh sb="5" eb="6">
      <t>トウ</t>
    </rPh>
    <phoneticPr fontId="30"/>
  </si>
  <si>
    <t>燃料消費量</t>
    <rPh sb="0" eb="2">
      <t>ネンリョウ</t>
    </rPh>
    <rPh sb="2" eb="5">
      <t>ショウヒリョウ</t>
    </rPh>
    <phoneticPr fontId="30"/>
  </si>
  <si>
    <t>年間稼働時間(h/年）</t>
    <rPh sb="0" eb="2">
      <t>ネンカン</t>
    </rPh>
    <rPh sb="2" eb="4">
      <t>カドウ</t>
    </rPh>
    <rPh sb="4" eb="6">
      <t>ジカン</t>
    </rPh>
    <rPh sb="9" eb="10">
      <t>ネン</t>
    </rPh>
    <phoneticPr fontId="30"/>
  </si>
  <si>
    <t>単位</t>
    <rPh sb="0" eb="2">
      <t>タンイ</t>
    </rPh>
    <phoneticPr fontId="30"/>
  </si>
  <si>
    <t>更新対象のボイラの稼働状況、性能を記載します。（最大８台まで記載可能）</t>
    <rPh sb="0" eb="2">
      <t>コウシン</t>
    </rPh>
    <rPh sb="2" eb="4">
      <t>タイショウ</t>
    </rPh>
    <rPh sb="9" eb="11">
      <t>カドウ</t>
    </rPh>
    <rPh sb="11" eb="13">
      <t>ジョウキョウ</t>
    </rPh>
    <rPh sb="14" eb="16">
      <t>セイノウ</t>
    </rPh>
    <rPh sb="17" eb="19">
      <t>キサイ</t>
    </rPh>
    <rPh sb="24" eb="26">
      <t>サイダイ</t>
    </rPh>
    <rPh sb="27" eb="28">
      <t>ダイ</t>
    </rPh>
    <rPh sb="30" eb="32">
      <t>キサイ</t>
    </rPh>
    <rPh sb="32" eb="34">
      <t>カノウ</t>
    </rPh>
    <phoneticPr fontId="30"/>
  </si>
  <si>
    <t>（１）既存ボイラの稼働の情報</t>
    <rPh sb="3" eb="5">
      <t>キゾン</t>
    </rPh>
    <rPh sb="9" eb="11">
      <t>カドウ</t>
    </rPh>
    <rPh sb="12" eb="14">
      <t>ジョウホウ</t>
    </rPh>
    <phoneticPr fontId="30"/>
  </si>
  <si>
    <t>（２）エネルギー使用状況</t>
    <rPh sb="8" eb="10">
      <t>シヨウ</t>
    </rPh>
    <rPh sb="10" eb="12">
      <t>ジョウキョウ</t>
    </rPh>
    <phoneticPr fontId="30"/>
  </si>
  <si>
    <t>（"その他"の場合の説明：　     　　　　　　　　　　　　　　　　）</t>
    <rPh sb="4" eb="5">
      <t>タ</t>
    </rPh>
    <rPh sb="7" eb="9">
      <t>バアイ</t>
    </rPh>
    <rPh sb="10" eb="12">
      <t>セツメイ</t>
    </rPh>
    <phoneticPr fontId="1"/>
  </si>
  <si>
    <t>＊燃料転換だけの場合は、現行ボイラの効率を記入する。</t>
    <rPh sb="1" eb="3">
      <t>ネンリョウ</t>
    </rPh>
    <rPh sb="3" eb="5">
      <t>テンカン</t>
    </rPh>
    <rPh sb="8" eb="10">
      <t>バアイ</t>
    </rPh>
    <rPh sb="12" eb="14">
      <t>ゲンコウ</t>
    </rPh>
    <rPh sb="18" eb="20">
      <t>コウリツ</t>
    </rPh>
    <rPh sb="21" eb="23">
      <t>キニュウ</t>
    </rPh>
    <phoneticPr fontId="1"/>
  </si>
  <si>
    <t>按分値は合計を １ にすること！</t>
    <rPh sb="0" eb="2">
      <t>アンブン</t>
    </rPh>
    <rPh sb="2" eb="3">
      <t>チ</t>
    </rPh>
    <rPh sb="4" eb="6">
      <t>ゴウケイ</t>
    </rPh>
    <phoneticPr fontId="30"/>
  </si>
  <si>
    <t xml:space="preserve">ボイラCO₂排出量算定用 </t>
    <rPh sb="6" eb="8">
      <t>ハイシュツ</t>
    </rPh>
    <rPh sb="8" eb="9">
      <t>リョウ</t>
    </rPh>
    <rPh sb="9" eb="11">
      <t>サンテイ</t>
    </rPh>
    <phoneticPr fontId="30"/>
  </si>
  <si>
    <t>ｋW</t>
    <phoneticPr fontId="30"/>
  </si>
  <si>
    <t>使用
時間</t>
    <rPh sb="0" eb="2">
      <t>シヨウ</t>
    </rPh>
    <rPh sb="4" eb="5">
      <t>アイダ</t>
    </rPh>
    <phoneticPr fontId="30"/>
  </si>
  <si>
    <t>負荷率</t>
    <rPh sb="0" eb="2">
      <t>フカ</t>
    </rPh>
    <rPh sb="2" eb="3">
      <t>リツ</t>
    </rPh>
    <phoneticPr fontId="30"/>
  </si>
  <si>
    <t>％</t>
    <phoneticPr fontId="30"/>
  </si>
  <si>
    <t>台数</t>
    <rPh sb="0" eb="1">
      <t>ダイ</t>
    </rPh>
    <phoneticPr fontId="30"/>
  </si>
  <si>
    <t>台</t>
    <rPh sb="0" eb="1">
      <t>ダイ</t>
    </rPh>
    <phoneticPr fontId="30"/>
  </si>
  <si>
    <t>＊導入後の燃料使用量は、必要事項を記入すると自動計算されます。</t>
    <rPh sb="1" eb="3">
      <t>ドウニュウ</t>
    </rPh>
    <rPh sb="3" eb="4">
      <t>ゴ</t>
    </rPh>
    <rPh sb="5" eb="7">
      <t>ネンリョウ</t>
    </rPh>
    <rPh sb="7" eb="10">
      <t>シヨウリョウ</t>
    </rPh>
    <rPh sb="12" eb="14">
      <t>ヒツヨウ</t>
    </rPh>
    <rPh sb="14" eb="16">
      <t>ジコウ</t>
    </rPh>
    <rPh sb="17" eb="19">
      <t>キニュウ</t>
    </rPh>
    <rPh sb="22" eb="24">
      <t>ジドウ</t>
    </rPh>
    <rPh sb="24" eb="26">
      <t>ケイサン</t>
    </rPh>
    <phoneticPr fontId="1"/>
  </si>
  <si>
    <t>店舗</t>
    <rPh sb="0" eb="2">
      <t>テンポ</t>
    </rPh>
    <phoneticPr fontId="36"/>
  </si>
  <si>
    <t>事務所</t>
    <rPh sb="0" eb="2">
      <t>ジム</t>
    </rPh>
    <rPh sb="2" eb="3">
      <t>ショ</t>
    </rPh>
    <phoneticPr fontId="36"/>
  </si>
  <si>
    <t>冷房</t>
    <rPh sb="0" eb="2">
      <t>レイボウ</t>
    </rPh>
    <phoneticPr fontId="1"/>
  </si>
  <si>
    <t>冷房</t>
    <rPh sb="0" eb="2">
      <t>レイボウ</t>
    </rPh>
    <phoneticPr fontId="36"/>
  </si>
  <si>
    <t>暖房</t>
    <rPh sb="0" eb="2">
      <t>ダンボウ</t>
    </rPh>
    <phoneticPr fontId="1"/>
  </si>
  <si>
    <t>暖房</t>
    <rPh sb="0" eb="2">
      <t>ダンボウ</t>
    </rPh>
    <phoneticPr fontId="36"/>
  </si>
  <si>
    <t>県北</t>
    <rPh sb="0" eb="2">
      <t>ケンホク</t>
    </rPh>
    <phoneticPr fontId="36"/>
  </si>
  <si>
    <t>県南</t>
    <rPh sb="0" eb="1">
      <t>ケン</t>
    </rPh>
    <rPh sb="1" eb="2">
      <t>ナン</t>
    </rPh>
    <phoneticPr fontId="36"/>
  </si>
  <si>
    <t>4月</t>
    <rPh sb="1" eb="2">
      <t>ガツ</t>
    </rPh>
    <phoneticPr fontId="36"/>
  </si>
  <si>
    <t>5月</t>
  </si>
  <si>
    <t>6月</t>
  </si>
  <si>
    <t>7月</t>
  </si>
  <si>
    <t>8月</t>
  </si>
  <si>
    <t>9月</t>
  </si>
  <si>
    <t>10月</t>
  </si>
  <si>
    <t>11月</t>
  </si>
  <si>
    <t>12月</t>
  </si>
  <si>
    <t>1月</t>
  </si>
  <si>
    <t>2月</t>
  </si>
  <si>
    <t>3月</t>
  </si>
  <si>
    <t>負荷発生</t>
    <rPh sb="0" eb="2">
      <t>フカ</t>
    </rPh>
    <rPh sb="2" eb="4">
      <t>ハッセイ</t>
    </rPh>
    <phoneticPr fontId="36"/>
  </si>
  <si>
    <t>ＪＩＳＢ8616</t>
    <phoneticPr fontId="36"/>
  </si>
  <si>
    <t>稼働割合</t>
    <rPh sb="0" eb="2">
      <t>カドウ</t>
    </rPh>
    <rPh sb="2" eb="4">
      <t>ワリアイ</t>
    </rPh>
    <phoneticPr fontId="36"/>
  </si>
  <si>
    <t>県南・県北負荷率平均</t>
    <rPh sb="0" eb="2">
      <t>ケンナン</t>
    </rPh>
    <rPh sb="3" eb="5">
      <t>ケンホク</t>
    </rPh>
    <rPh sb="5" eb="7">
      <t>フカ</t>
    </rPh>
    <rPh sb="7" eb="8">
      <t>リツ</t>
    </rPh>
    <rPh sb="8" eb="10">
      <t>ヘイキン</t>
    </rPh>
    <phoneticPr fontId="30"/>
  </si>
  <si>
    <t>県南・県北稼働割合平均</t>
    <rPh sb="0" eb="2">
      <t>ケンナン</t>
    </rPh>
    <rPh sb="3" eb="5">
      <t>ケンホク</t>
    </rPh>
    <rPh sb="5" eb="7">
      <t>カドウ</t>
    </rPh>
    <rPh sb="7" eb="9">
      <t>ワリアイ</t>
    </rPh>
    <rPh sb="9" eb="11">
      <t>ヘイキン</t>
    </rPh>
    <phoneticPr fontId="30"/>
  </si>
  <si>
    <t>負荷率×稼働率</t>
    <rPh sb="0" eb="2">
      <t>フカ</t>
    </rPh>
    <rPh sb="2" eb="3">
      <t>リツ</t>
    </rPh>
    <rPh sb="4" eb="6">
      <t>カドウ</t>
    </rPh>
    <rPh sb="6" eb="7">
      <t>リツ</t>
    </rPh>
    <phoneticPr fontId="30"/>
  </si>
  <si>
    <t>店舗・事務所負荷平均</t>
    <rPh sb="0" eb="2">
      <t>テンポ</t>
    </rPh>
    <rPh sb="3" eb="5">
      <t>ジム</t>
    </rPh>
    <rPh sb="5" eb="6">
      <t>ショ</t>
    </rPh>
    <rPh sb="6" eb="8">
      <t>フカ</t>
    </rPh>
    <rPh sb="8" eb="10">
      <t>ヘイキン</t>
    </rPh>
    <phoneticPr fontId="30"/>
  </si>
  <si>
    <t>年平均</t>
    <rPh sb="0" eb="3">
      <t>ネンヘイキン</t>
    </rPh>
    <phoneticPr fontId="30"/>
  </si>
  <si>
    <t>年平均</t>
    <rPh sb="0" eb="1">
      <t>ネン</t>
    </rPh>
    <rPh sb="1" eb="3">
      <t>ヘイキン</t>
    </rPh>
    <phoneticPr fontId="30"/>
  </si>
  <si>
    <t>最大値</t>
    <rPh sb="0" eb="2">
      <t>サイダイ</t>
    </rPh>
    <rPh sb="2" eb="3">
      <t>チ</t>
    </rPh>
    <phoneticPr fontId="30"/>
  </si>
  <si>
    <t>店舗・事務所負荷率平均</t>
    <rPh sb="0" eb="2">
      <t>テンポ</t>
    </rPh>
    <rPh sb="3" eb="5">
      <t>ジム</t>
    </rPh>
    <rPh sb="5" eb="6">
      <t>ショ</t>
    </rPh>
    <rPh sb="6" eb="8">
      <t>フカ</t>
    </rPh>
    <rPh sb="8" eb="9">
      <t>リツ</t>
    </rPh>
    <rPh sb="9" eb="11">
      <t>ヘイキン</t>
    </rPh>
    <phoneticPr fontId="30"/>
  </si>
  <si>
    <t>平均</t>
    <rPh sb="0" eb="2">
      <t>ヘイキン</t>
    </rPh>
    <phoneticPr fontId="30"/>
  </si>
  <si>
    <t>引用値</t>
    <rPh sb="0" eb="2">
      <t>インヨウ</t>
    </rPh>
    <rPh sb="2" eb="3">
      <t>チ</t>
    </rPh>
    <phoneticPr fontId="30"/>
  </si>
  <si>
    <t>4月</t>
    <rPh sb="1" eb="2">
      <t>ガツ</t>
    </rPh>
    <phoneticPr fontId="30"/>
  </si>
  <si>
    <t>負荷×稼働率</t>
    <rPh sb="0" eb="2">
      <t>フカ</t>
    </rPh>
    <rPh sb="3" eb="5">
      <t>カドウ</t>
    </rPh>
    <rPh sb="5" eb="6">
      <t>リツ</t>
    </rPh>
    <phoneticPr fontId="30"/>
  </si>
  <si>
    <t>採用値１</t>
    <rPh sb="0" eb="2">
      <t>サイヨウ</t>
    </rPh>
    <rPh sb="2" eb="3">
      <t>チ</t>
    </rPh>
    <phoneticPr fontId="30"/>
  </si>
  <si>
    <t>採用値２</t>
    <rPh sb="0" eb="2">
      <t>サイヨウ</t>
    </rPh>
    <rPh sb="2" eb="3">
      <t>チ</t>
    </rPh>
    <phoneticPr fontId="30"/>
  </si>
  <si>
    <t>ＪＩＳＢ8616より</t>
    <phoneticPr fontId="30"/>
  </si>
  <si>
    <t>年式</t>
    <rPh sb="0" eb="2">
      <t>ネンシキ</t>
    </rPh>
    <phoneticPr fontId="1"/>
  </si>
  <si>
    <t>種別</t>
    <rPh sb="0" eb="2">
      <t>シュベツ</t>
    </rPh>
    <phoneticPr fontId="1"/>
  </si>
  <si>
    <t>選択対象地域</t>
    <rPh sb="0" eb="2">
      <t>センタク</t>
    </rPh>
    <rPh sb="2" eb="4">
      <t>タイショウ</t>
    </rPh>
    <rPh sb="4" eb="6">
      <t>チイキ</t>
    </rPh>
    <phoneticPr fontId="1"/>
  </si>
  <si>
    <t>列数</t>
    <rPh sb="0" eb="2">
      <t>レツスウ</t>
    </rPh>
    <phoneticPr fontId="1"/>
  </si>
  <si>
    <t>対象負荷列</t>
    <rPh sb="0" eb="2">
      <t>タイショウ</t>
    </rPh>
    <rPh sb="2" eb="4">
      <t>フカ</t>
    </rPh>
    <rPh sb="4" eb="5">
      <t>レツ</t>
    </rPh>
    <phoneticPr fontId="1"/>
  </si>
  <si>
    <t>平均COP計数表ａ</t>
    <rPh sb="0" eb="2">
      <t>ヘイキン</t>
    </rPh>
    <rPh sb="5" eb="7">
      <t>ケイスウ</t>
    </rPh>
    <rPh sb="7" eb="8">
      <t>ピョウ</t>
    </rPh>
    <phoneticPr fontId="36"/>
  </si>
  <si>
    <t>平均COP計数表ｂ</t>
    <rPh sb="0" eb="2">
      <t>ヘイキン</t>
    </rPh>
    <rPh sb="5" eb="7">
      <t>ケイスウ</t>
    </rPh>
    <rPh sb="7" eb="8">
      <t>ピョウ</t>
    </rPh>
    <phoneticPr fontId="36"/>
  </si>
  <si>
    <t>ＩＮＶ</t>
    <phoneticPr fontId="36"/>
  </si>
  <si>
    <t>一定速</t>
    <rPh sb="0" eb="2">
      <t>イッテイ</t>
    </rPh>
    <rPh sb="2" eb="3">
      <t>ソク</t>
    </rPh>
    <phoneticPr fontId="36"/>
  </si>
  <si>
    <t>店舗用</t>
    <rPh sb="0" eb="2">
      <t>テンポ</t>
    </rPh>
    <rPh sb="2" eb="3">
      <t>ヨウ</t>
    </rPh>
    <phoneticPr fontId="36"/>
  </si>
  <si>
    <t>設備用</t>
    <rPh sb="0" eb="2">
      <t>セツビ</t>
    </rPh>
    <rPh sb="2" eb="3">
      <t>ヨウ</t>
    </rPh>
    <phoneticPr fontId="36"/>
  </si>
  <si>
    <t>25%未満</t>
    <rPh sb="3" eb="5">
      <t>ミマン</t>
    </rPh>
    <phoneticPr fontId="36"/>
  </si>
  <si>
    <t>25%以上</t>
    <rPh sb="3" eb="5">
      <t>イジョウ</t>
    </rPh>
    <phoneticPr fontId="36"/>
  </si>
  <si>
    <t>a 冷房</t>
    <rPh sb="2" eb="4">
      <t>レイボウ</t>
    </rPh>
    <phoneticPr fontId="36"/>
  </si>
  <si>
    <t>a 暖房</t>
    <rPh sb="2" eb="3">
      <t>ダン</t>
    </rPh>
    <phoneticPr fontId="36"/>
  </si>
  <si>
    <t>b　冷房</t>
    <rPh sb="2" eb="4">
      <t>レイボウ</t>
    </rPh>
    <phoneticPr fontId="36"/>
  </si>
  <si>
    <t>ｂ　暖房</t>
    <rPh sb="2" eb="4">
      <t>ダンボウ</t>
    </rPh>
    <phoneticPr fontId="36"/>
  </si>
  <si>
    <t>y = a x + b</t>
    <phoneticPr fontId="30"/>
  </si>
  <si>
    <t>INV</t>
  </si>
  <si>
    <t>INV</t>
    <phoneticPr fontId="30"/>
  </si>
  <si>
    <t>一定速</t>
    <rPh sb="0" eb="2">
      <t>イッテイ</t>
    </rPh>
    <rPh sb="2" eb="3">
      <t>ソク</t>
    </rPh>
    <phoneticPr fontId="30"/>
  </si>
  <si>
    <t>y = a x + b　店舗・事務所平均</t>
    <rPh sb="12" eb="14">
      <t>テンポ</t>
    </rPh>
    <rPh sb="15" eb="17">
      <t>ジム</t>
    </rPh>
    <rPh sb="17" eb="18">
      <t>ショ</t>
    </rPh>
    <rPh sb="18" eb="20">
      <t>ヘイキン</t>
    </rPh>
    <phoneticPr fontId="30"/>
  </si>
  <si>
    <t>平均COP計数表b</t>
    <rPh sb="0" eb="2">
      <t>ヘイキン</t>
    </rPh>
    <rPh sb="5" eb="7">
      <t>ケイスウ</t>
    </rPh>
    <rPh sb="7" eb="8">
      <t>ピョウ</t>
    </rPh>
    <phoneticPr fontId="36"/>
  </si>
  <si>
    <t>COP補正</t>
    <rPh sb="3" eb="5">
      <t>ホセイ</t>
    </rPh>
    <phoneticPr fontId="30"/>
  </si>
  <si>
    <t>1995年以前</t>
    <rPh sb="4" eb="5">
      <t>ネン</t>
    </rPh>
    <rPh sb="5" eb="7">
      <t>イゼン</t>
    </rPh>
    <phoneticPr fontId="30"/>
  </si>
  <si>
    <t>2015年以降</t>
    <rPh sb="4" eb="5">
      <t>ネン</t>
    </rPh>
    <rPh sb="5" eb="7">
      <t>イコウ</t>
    </rPh>
    <phoneticPr fontId="30"/>
  </si>
  <si>
    <t>負荷率</t>
    <rPh sb="0" eb="2">
      <t>フカ</t>
    </rPh>
    <rPh sb="2" eb="3">
      <t>リツ</t>
    </rPh>
    <phoneticPr fontId="30"/>
  </si>
  <si>
    <t>不明</t>
    <rPh sb="0" eb="2">
      <t>フメイ</t>
    </rPh>
    <phoneticPr fontId="30"/>
  </si>
  <si>
    <t>取得値</t>
    <rPh sb="0" eb="2">
      <t>シュトク</t>
    </rPh>
    <rPh sb="2" eb="3">
      <t>トクネ</t>
    </rPh>
    <phoneticPr fontId="30"/>
  </si>
  <si>
    <t>冷房</t>
    <rPh sb="0" eb="2">
      <t>レイボウ</t>
    </rPh>
    <phoneticPr fontId="30"/>
  </si>
  <si>
    <t>暖房</t>
    <rPh sb="0" eb="2">
      <t>ダンボウ</t>
    </rPh>
    <phoneticPr fontId="30"/>
  </si>
  <si>
    <r>
      <t xml:space="preserve">《負荷率の選択》
</t>
    </r>
    <r>
      <rPr>
        <sz val="9"/>
        <color theme="1"/>
        <rFont val="ＭＳ Ｐゴシック"/>
        <family val="3"/>
        <charset val="128"/>
        <scheme val="minor"/>
      </rPr>
      <t>（右のどちらかを選択する）</t>
    </r>
    <rPh sb="1" eb="3">
      <t>フカ</t>
    </rPh>
    <rPh sb="3" eb="4">
      <t>リツ</t>
    </rPh>
    <rPh sb="5" eb="7">
      <t>センタク</t>
    </rPh>
    <rPh sb="10" eb="11">
      <t>ミギ</t>
    </rPh>
    <rPh sb="17" eb="19">
      <t>センタク</t>
    </rPh>
    <phoneticPr fontId="1"/>
  </si>
  <si>
    <t>冷暖房平均</t>
    <rPh sb="0" eb="3">
      <t>レイダンボウ</t>
    </rPh>
    <rPh sb="3" eb="5">
      <t>ヘイキン</t>
    </rPh>
    <phoneticPr fontId="30"/>
  </si>
  <si>
    <t>負荷率の可否</t>
    <rPh sb="0" eb="2">
      <t>フカ</t>
    </rPh>
    <rPh sb="2" eb="3">
      <t>リツ</t>
    </rPh>
    <rPh sb="4" eb="6">
      <t>カヒ</t>
    </rPh>
    <phoneticPr fontId="30"/>
  </si>
  <si>
    <t xml:space="preserve"> (下表の負荷率欄に数値を選択します。）</t>
    <rPh sb="2" eb="3">
      <t>シタ</t>
    </rPh>
    <rPh sb="3" eb="4">
      <t>ヒョウ</t>
    </rPh>
    <rPh sb="5" eb="7">
      <t>フカ</t>
    </rPh>
    <rPh sb="7" eb="8">
      <t>リツ</t>
    </rPh>
    <rPh sb="8" eb="9">
      <t>ラン</t>
    </rPh>
    <rPh sb="10" eb="12">
      <t>スウチ</t>
    </rPh>
    <rPh sb="13" eb="15">
      <t>センタク</t>
    </rPh>
    <phoneticPr fontId="30"/>
  </si>
  <si>
    <t xml:space="preserve"> (下表の負荷率欄に数値を選択します。設備の劣化は計算に反映されません。）</t>
    <rPh sb="2" eb="3">
      <t>シタ</t>
    </rPh>
    <rPh sb="3" eb="4">
      <t>ヒョウ</t>
    </rPh>
    <rPh sb="5" eb="7">
      <t>フカ</t>
    </rPh>
    <rPh sb="7" eb="8">
      <t>リツ</t>
    </rPh>
    <rPh sb="8" eb="9">
      <t>ラン</t>
    </rPh>
    <rPh sb="10" eb="12">
      <t>スウチ</t>
    </rPh>
    <rPh sb="13" eb="15">
      <t>センタク</t>
    </rPh>
    <rPh sb="19" eb="21">
      <t>セツビ</t>
    </rPh>
    <rPh sb="22" eb="24">
      <t>レッカ</t>
    </rPh>
    <rPh sb="25" eb="27">
      <t>ケイサン</t>
    </rPh>
    <rPh sb="28" eb="30">
      <t>ハンエイ</t>
    </rPh>
    <phoneticPr fontId="30"/>
  </si>
  <si>
    <t xml:space="preserve">導入後（空調用） </t>
    <rPh sb="0" eb="2">
      <t>ドウニュウ</t>
    </rPh>
    <rPh sb="2" eb="3">
      <t>ゴ</t>
    </rPh>
    <rPh sb="4" eb="6">
      <t>クウチョウ</t>
    </rPh>
    <rPh sb="6" eb="7">
      <t>ヨウ</t>
    </rPh>
    <phoneticPr fontId="30"/>
  </si>
  <si>
    <t xml:space="preserve">導入前（空調用） </t>
    <rPh sb="0" eb="2">
      <t>ドウニュウ</t>
    </rPh>
    <rPh sb="2" eb="3">
      <t>マエ</t>
    </rPh>
    <rPh sb="4" eb="6">
      <t>クウチョウ</t>
    </rPh>
    <rPh sb="6" eb="7">
      <t>ヨウ</t>
    </rPh>
    <phoneticPr fontId="30"/>
  </si>
  <si>
    <t>《負荷率の選択》</t>
    <rPh sb="1" eb="3">
      <t>フカ</t>
    </rPh>
    <rPh sb="3" eb="4">
      <t>リツ</t>
    </rPh>
    <rPh sb="5" eb="7">
      <t>センタク</t>
    </rPh>
    <phoneticPr fontId="1"/>
  </si>
  <si>
    <t>下の欄に他様式で計算したCO₂排出量を記入する。↓</t>
  </si>
  <si>
    <t xml:space="preserve">ＣＯ₂排出量算定（太陽光発電用） </t>
    <rPh sb="3" eb="5">
      <t>ハイシュツ</t>
    </rPh>
    <rPh sb="5" eb="6">
      <t>リョウ</t>
    </rPh>
    <rPh sb="6" eb="8">
      <t>サンテイ</t>
    </rPh>
    <rPh sb="9" eb="12">
      <t>タイヨウコウ</t>
    </rPh>
    <rPh sb="12" eb="14">
      <t>ハツデン</t>
    </rPh>
    <rPh sb="14" eb="15">
      <t>ヨウ</t>
    </rPh>
    <phoneticPr fontId="30"/>
  </si>
  <si>
    <t xml:space="preserve">ＣＯ₂排出量算定（コンプレッサー用） </t>
    <rPh sb="3" eb="5">
      <t>ハイシュツ</t>
    </rPh>
    <rPh sb="5" eb="6">
      <t>リョウ</t>
    </rPh>
    <rPh sb="6" eb="8">
      <t>サンテイ</t>
    </rPh>
    <rPh sb="16" eb="17">
      <t>ヨウ</t>
    </rPh>
    <phoneticPr fontId="30"/>
  </si>
  <si>
    <t xml:space="preserve">ＣＯ₂排出量算定（任意用） </t>
    <rPh sb="3" eb="5">
      <t>ハイシュツ</t>
    </rPh>
    <rPh sb="5" eb="6">
      <t>リョウ</t>
    </rPh>
    <rPh sb="6" eb="8">
      <t>サンテイ</t>
    </rPh>
    <rPh sb="9" eb="11">
      <t>ニンイ</t>
    </rPh>
    <rPh sb="11" eb="12">
      <t>ヨウ</t>
    </rPh>
    <phoneticPr fontId="30"/>
  </si>
  <si>
    <t>Ｈ３０</t>
    <phoneticPr fontId="30"/>
  </si>
  <si>
    <t>Ｒ１年</t>
    <rPh sb="2" eb="3">
      <t>ネン</t>
    </rPh>
    <phoneticPr fontId="30"/>
  </si>
  <si>
    <t>エネルギー使用量換算</t>
    <rPh sb="5" eb="8">
      <t>シヨウリョウ</t>
    </rPh>
    <rPh sb="8" eb="10">
      <t>カンサン</t>
    </rPh>
    <phoneticPr fontId="36"/>
  </si>
  <si>
    <t>年間エネルギー使用量</t>
    <rPh sb="0" eb="2">
      <t>ネンカン</t>
    </rPh>
    <rPh sb="7" eb="10">
      <t>シヨウリョウ</t>
    </rPh>
    <phoneticPr fontId="1"/>
  </si>
  <si>
    <t>　　</t>
  </si>
  <si>
    <t>計算に使用した書類の添付が必要です。</t>
    <rPh sb="0" eb="2">
      <t>ケイサン</t>
    </rPh>
    <rPh sb="3" eb="5">
      <t>シヨウ</t>
    </rPh>
    <rPh sb="7" eb="9">
      <t>ショルイ</t>
    </rPh>
    <rPh sb="10" eb="12">
      <t>テンプ</t>
    </rPh>
    <rPh sb="13" eb="15">
      <t>ヒツヨウ</t>
    </rPh>
    <phoneticPr fontId="30"/>
  </si>
  <si>
    <t>必燃料量</t>
    <rPh sb="0" eb="1">
      <t>ヒツ</t>
    </rPh>
    <rPh sb="1" eb="3">
      <t>ネンリョウ</t>
    </rPh>
    <rPh sb="3" eb="4">
      <t>リョウ</t>
    </rPh>
    <phoneticPr fontId="30"/>
  </si>
  <si>
    <t>※年間稼働日数から期間の適切な負荷率を設定する。</t>
    <rPh sb="1" eb="3">
      <t>ネンカン</t>
    </rPh>
    <rPh sb="3" eb="5">
      <t>カドウ</t>
    </rPh>
    <rPh sb="5" eb="7">
      <t>ニッスウ</t>
    </rPh>
    <rPh sb="9" eb="11">
      <t>キカン</t>
    </rPh>
    <rPh sb="12" eb="14">
      <t>テキセツ</t>
    </rPh>
    <rPh sb="15" eb="17">
      <t>フカ</t>
    </rPh>
    <rPh sb="17" eb="18">
      <t>リツ</t>
    </rPh>
    <rPh sb="19" eb="21">
      <t>セッテイ</t>
    </rPh>
    <phoneticPr fontId="30"/>
  </si>
  <si>
    <t>稼働日数</t>
    <rPh sb="0" eb="2">
      <t>カドウ</t>
    </rPh>
    <rPh sb="2" eb="4">
      <t>ニッスウ</t>
    </rPh>
    <phoneticPr fontId="30"/>
  </si>
  <si>
    <t>積算日数</t>
    <rPh sb="0" eb="2">
      <t>セキサン</t>
    </rPh>
    <rPh sb="2" eb="4">
      <t>ニッスウ</t>
    </rPh>
    <phoneticPr fontId="30"/>
  </si>
  <si>
    <t>店舗・事務所負荷平均（県北・県南）</t>
    <rPh sb="0" eb="2">
      <t>テンポ</t>
    </rPh>
    <rPh sb="3" eb="5">
      <t>ジム</t>
    </rPh>
    <rPh sb="5" eb="6">
      <t>ショ</t>
    </rPh>
    <rPh sb="6" eb="8">
      <t>フカ</t>
    </rPh>
    <rPh sb="8" eb="10">
      <t>ヘイキン</t>
    </rPh>
    <rPh sb="11" eb="13">
      <t>ケンホク</t>
    </rPh>
    <rPh sb="14" eb="16">
      <t>ケンナン</t>
    </rPh>
    <phoneticPr fontId="30"/>
  </si>
  <si>
    <t>負荷（左表）×稼働率（店舗・事務所/県北・県南）</t>
    <rPh sb="0" eb="2">
      <t>フカ</t>
    </rPh>
    <rPh sb="3" eb="4">
      <t>サ</t>
    </rPh>
    <rPh sb="4" eb="5">
      <t>ヒョウ</t>
    </rPh>
    <rPh sb="7" eb="9">
      <t>カドウ</t>
    </rPh>
    <rPh sb="9" eb="10">
      <t>リツ</t>
    </rPh>
    <rPh sb="11" eb="13">
      <t>テンポ</t>
    </rPh>
    <rPh sb="14" eb="16">
      <t>ジム</t>
    </rPh>
    <rPh sb="16" eb="17">
      <t>ショ</t>
    </rPh>
    <rPh sb="18" eb="20">
      <t>ケンホク</t>
    </rPh>
    <rPh sb="21" eb="23">
      <t>ケンナン</t>
    </rPh>
    <phoneticPr fontId="30"/>
  </si>
  <si>
    <t>※年間使用時間による平均負荷率を設定、取得する。</t>
    <rPh sb="1" eb="3">
      <t>ネンカン</t>
    </rPh>
    <rPh sb="3" eb="5">
      <t>シヨウ</t>
    </rPh>
    <rPh sb="5" eb="7">
      <t>ジカン</t>
    </rPh>
    <rPh sb="10" eb="12">
      <t>ヘイキン</t>
    </rPh>
    <rPh sb="12" eb="14">
      <t>フカ</t>
    </rPh>
    <rPh sb="14" eb="15">
      <t>リツ</t>
    </rPh>
    <rPh sb="16" eb="18">
      <t>セッテイ</t>
    </rPh>
    <rPh sb="19" eb="21">
      <t>シュトク</t>
    </rPh>
    <phoneticPr fontId="30"/>
  </si>
  <si>
    <t>※平均ＣＯＰ補正＝ａ×負荷率 ＋ ｂ</t>
    <rPh sb="1" eb="3">
      <t>ヘイキン</t>
    </rPh>
    <rPh sb="6" eb="8">
      <t>ホセイ</t>
    </rPh>
    <rPh sb="11" eb="13">
      <t>フカ</t>
    </rPh>
    <rPh sb="13" eb="14">
      <t>リツ</t>
    </rPh>
    <phoneticPr fontId="30"/>
  </si>
  <si>
    <t>みなし大企業の該当要件</t>
    <rPh sb="7" eb="9">
      <t>ガイトウ</t>
    </rPh>
    <rPh sb="9" eb="11">
      <t>ヨウケン</t>
    </rPh>
    <phoneticPr fontId="1"/>
  </si>
  <si>
    <t>ア　発行済株式の総数又は出資金額の２分の１以上を同一の大企業
　　（中小企業者以外をいう。）が所有していることの有無</t>
    <rPh sb="56" eb="58">
      <t>ウム</t>
    </rPh>
    <phoneticPr fontId="1"/>
  </si>
  <si>
    <t>みなし大企業に該当の有無</t>
    <rPh sb="3" eb="6">
      <t>ダイキギョウ</t>
    </rPh>
    <rPh sb="7" eb="9">
      <t>ガイトウ</t>
    </rPh>
    <rPh sb="10" eb="12">
      <t>ウム</t>
    </rPh>
    <phoneticPr fontId="1"/>
  </si>
  <si>
    <t>有</t>
    <rPh sb="0" eb="1">
      <t>アリ</t>
    </rPh>
    <phoneticPr fontId="1"/>
  </si>
  <si>
    <t>イ　発行済株式の総数又は出資金額の３分の２以上を大企業が所有している
　　ことの有無</t>
    <rPh sb="40" eb="42">
      <t>ウム</t>
    </rPh>
    <phoneticPr fontId="1"/>
  </si>
  <si>
    <t>無</t>
    <rPh sb="0" eb="1">
      <t>ナ</t>
    </rPh>
    <phoneticPr fontId="1"/>
  </si>
  <si>
    <t>ウ　大企業の役員又は職員を兼ねている者が、役員総数の２分の１以上を
　　占めていることの有無</t>
    <rPh sb="44" eb="46">
      <t>ウム</t>
    </rPh>
    <phoneticPr fontId="1"/>
  </si>
  <si>
    <t>国補助金等へ
の申請の有無
（予定含む）</t>
    <rPh sb="0" eb="1">
      <t>クニ</t>
    </rPh>
    <rPh sb="1" eb="4">
      <t>ホジョキン</t>
    </rPh>
    <rPh sb="4" eb="5">
      <t>トウ</t>
    </rPh>
    <rPh sb="8" eb="10">
      <t>シンセイ</t>
    </rPh>
    <rPh sb="11" eb="13">
      <t>ウム</t>
    </rPh>
    <rPh sb="15" eb="17">
      <t>ヨテイ</t>
    </rPh>
    <rPh sb="17" eb="18">
      <t>フク</t>
    </rPh>
    <phoneticPr fontId="1"/>
  </si>
  <si>
    <t>補助事業の名称</t>
    <rPh sb="0" eb="2">
      <t>ホジョ</t>
    </rPh>
    <rPh sb="2" eb="4">
      <t>ジギョウ</t>
    </rPh>
    <rPh sb="5" eb="7">
      <t>メイショウ</t>
    </rPh>
    <phoneticPr fontId="1"/>
  </si>
  <si>
    <r>
      <t>埼玉県民間事業者CO</t>
    </r>
    <r>
      <rPr>
        <vertAlign val="subscript"/>
        <sz val="14"/>
        <color indexed="8"/>
        <rFont val="ＭＳ Ｐゴシック"/>
        <family val="3"/>
        <charset val="128"/>
      </rPr>
      <t>2</t>
    </r>
    <r>
      <rPr>
        <sz val="14"/>
        <color indexed="8"/>
        <rFont val="ＭＳ Ｐゴシック"/>
        <family val="3"/>
        <charset val="128"/>
      </rPr>
      <t>排出削減設備等導入補助金　事業計画書
【ＣＯ₂排出削減設備等導入事業】（中小規模事業所）</t>
    </r>
    <rPh sb="0" eb="2">
      <t>サイタマ</t>
    </rPh>
    <rPh sb="2" eb="3">
      <t>ケン</t>
    </rPh>
    <rPh sb="3" eb="5">
      <t>ミンカン</t>
    </rPh>
    <rPh sb="5" eb="7">
      <t>ジギョウ</t>
    </rPh>
    <rPh sb="7" eb="8">
      <t>シャ</t>
    </rPh>
    <rPh sb="11" eb="13">
      <t>ハイシュツ</t>
    </rPh>
    <rPh sb="13" eb="15">
      <t>サクゲン</t>
    </rPh>
    <rPh sb="15" eb="17">
      <t>セツビ</t>
    </rPh>
    <rPh sb="17" eb="18">
      <t>トウ</t>
    </rPh>
    <rPh sb="18" eb="20">
      <t>ドウニュウ</t>
    </rPh>
    <rPh sb="20" eb="22">
      <t>ホジョ</t>
    </rPh>
    <rPh sb="22" eb="23">
      <t>キン</t>
    </rPh>
    <rPh sb="24" eb="26">
      <t>ジギョウ</t>
    </rPh>
    <rPh sb="26" eb="29">
      <t>ケイカクショ</t>
    </rPh>
    <rPh sb="34" eb="36">
      <t>ハイシュツ</t>
    </rPh>
    <rPh sb="36" eb="38">
      <t>サクゲン</t>
    </rPh>
    <rPh sb="38" eb="40">
      <t>セツビ</t>
    </rPh>
    <rPh sb="40" eb="41">
      <t>トウ</t>
    </rPh>
    <rPh sb="41" eb="43">
      <t>ドウニュウ</t>
    </rPh>
    <rPh sb="43" eb="45">
      <t>ジギョウ</t>
    </rPh>
    <phoneticPr fontId="1"/>
  </si>
  <si>
    <t>（単位　円）</t>
    <rPh sb="1" eb="3">
      <t>タンイ</t>
    </rPh>
    <rPh sb="4" eb="5">
      <t>エン</t>
    </rPh>
    <phoneticPr fontId="1"/>
  </si>
  <si>
    <t>機器費</t>
    <rPh sb="0" eb="2">
      <t>キキ</t>
    </rPh>
    <rPh sb="2" eb="3">
      <t>ヒ</t>
    </rPh>
    <phoneticPr fontId="1"/>
  </si>
  <si>
    <t>工事費</t>
    <rPh sb="0" eb="3">
      <t>コウジヒ</t>
    </rPh>
    <phoneticPr fontId="1"/>
  </si>
  <si>
    <t>単価</t>
    <rPh sb="0" eb="2">
      <t>タンカ</t>
    </rPh>
    <phoneticPr fontId="1"/>
  </si>
  <si>
    <t>数量</t>
    <rPh sb="0" eb="2">
      <t>スウリョウ</t>
    </rPh>
    <phoneticPr fontId="1"/>
  </si>
  <si>
    <t>既存設備撤去費</t>
    <rPh sb="0" eb="2">
      <t>キソン</t>
    </rPh>
    <rPh sb="2" eb="4">
      <t>セツビ</t>
    </rPh>
    <rPh sb="4" eb="6">
      <t>テッキョ</t>
    </rPh>
    <rPh sb="6" eb="7">
      <t>ヒ</t>
    </rPh>
    <phoneticPr fontId="1"/>
  </si>
  <si>
    <t>既存設備移設費</t>
    <rPh sb="0" eb="2">
      <t>キソン</t>
    </rPh>
    <rPh sb="2" eb="4">
      <t>セツビ</t>
    </rPh>
    <rPh sb="4" eb="6">
      <t>イセツ</t>
    </rPh>
    <rPh sb="6" eb="7">
      <t>ヒ</t>
    </rPh>
    <phoneticPr fontId="1"/>
  </si>
  <si>
    <t>既存設備にかかる処分費</t>
    <rPh sb="0" eb="2">
      <t>キソン</t>
    </rPh>
    <rPh sb="2" eb="4">
      <t>セツビ</t>
    </rPh>
    <rPh sb="8" eb="10">
      <t>ショブン</t>
    </rPh>
    <rPh sb="10" eb="11">
      <t>ヒ</t>
    </rPh>
    <phoneticPr fontId="1"/>
  </si>
  <si>
    <t>見積書の合計額（税抜額）と一致すること。</t>
    <rPh sb="0" eb="3">
      <t>ミツモリショ</t>
    </rPh>
    <rPh sb="4" eb="6">
      <t>ゴウケイ</t>
    </rPh>
    <rPh sb="6" eb="7">
      <t>ガク</t>
    </rPh>
    <rPh sb="8" eb="9">
      <t>ゼイ</t>
    </rPh>
    <rPh sb="9" eb="10">
      <t>ヌ</t>
    </rPh>
    <rPh sb="10" eb="11">
      <t>ガク</t>
    </rPh>
    <rPh sb="13" eb="15">
      <t>イッチ</t>
    </rPh>
    <phoneticPr fontId="1"/>
  </si>
  <si>
    <t>見積書の合計額（税込額）と一致すること。</t>
    <rPh sb="0" eb="3">
      <t>ミツモリショ</t>
    </rPh>
    <rPh sb="4" eb="6">
      <t>ゴウケイ</t>
    </rPh>
    <rPh sb="6" eb="7">
      <t>ガク</t>
    </rPh>
    <rPh sb="8" eb="10">
      <t>ゼイコミ</t>
    </rPh>
    <rPh sb="10" eb="11">
      <t>ガク</t>
    </rPh>
    <rPh sb="13" eb="15">
      <t>イッチ</t>
    </rPh>
    <phoneticPr fontId="1"/>
  </si>
  <si>
    <t>（注）</t>
    <rPh sb="1" eb="2">
      <t>チュウ</t>
    </rPh>
    <phoneticPr fontId="1"/>
  </si>
  <si>
    <t>(補助対象経費)</t>
    <rPh sb="1" eb="3">
      <t>ホジョ</t>
    </rPh>
    <rPh sb="3" eb="5">
      <t>タイショウ</t>
    </rPh>
    <rPh sb="5" eb="7">
      <t>ケイヒ</t>
    </rPh>
    <phoneticPr fontId="1"/>
  </si>
  <si>
    <t>補助率</t>
    <rPh sb="0" eb="3">
      <t>ホジョリツ</t>
    </rPh>
    <phoneticPr fontId="1"/>
  </si>
  <si>
    <t>算出結果</t>
    <rPh sb="0" eb="2">
      <t>サンシュツ</t>
    </rPh>
    <rPh sb="2" eb="4">
      <t>ケッカ</t>
    </rPh>
    <phoneticPr fontId="1"/>
  </si>
  <si>
    <t>いずれか
低い額</t>
    <rPh sb="5" eb="6">
      <t>ヒク</t>
    </rPh>
    <rPh sb="7" eb="8">
      <t>ガク</t>
    </rPh>
    <phoneticPr fontId="1"/>
  </si>
  <si>
    <t>上限額</t>
    <rPh sb="0" eb="3">
      <t>ジョウゲンガク</t>
    </rPh>
    <phoneticPr fontId="1"/>
  </si>
  <si>
    <t>×</t>
    <phoneticPr fontId="1"/>
  </si>
  <si>
    <t>※１万円未満切り捨て</t>
    <phoneticPr fontId="1"/>
  </si>
  <si>
    <t>総量削減効果</t>
    <rPh sb="0" eb="2">
      <t>ソウリョウ</t>
    </rPh>
    <rPh sb="2" eb="4">
      <t>サクゲン</t>
    </rPh>
    <rPh sb="4" eb="6">
      <t>コウカ</t>
    </rPh>
    <phoneticPr fontId="1"/>
  </si>
  <si>
    <t>年間CO2排出削減予測量</t>
    <rPh sb="0" eb="2">
      <t>ネンカン</t>
    </rPh>
    <rPh sb="5" eb="7">
      <t>ハイシュツ</t>
    </rPh>
    <rPh sb="7" eb="9">
      <t>サクゲン</t>
    </rPh>
    <rPh sb="9" eb="11">
      <t>ヨソク</t>
    </rPh>
    <rPh sb="11" eb="12">
      <t>リョウ</t>
    </rPh>
    <phoneticPr fontId="1"/>
  </si>
  <si>
    <t>対象設備の財産処分制限期間</t>
    <rPh sb="0" eb="2">
      <t>タイショウ</t>
    </rPh>
    <rPh sb="2" eb="4">
      <t>セツビ</t>
    </rPh>
    <rPh sb="5" eb="7">
      <t>ザイサン</t>
    </rPh>
    <rPh sb="7" eb="9">
      <t>ショブン</t>
    </rPh>
    <rPh sb="9" eb="11">
      <t>セイゲン</t>
    </rPh>
    <rPh sb="11" eb="13">
      <t>キカン</t>
    </rPh>
    <phoneticPr fontId="1"/>
  </si>
  <si>
    <t>財産処分制限期間分のCO2排出削減予測量</t>
    <rPh sb="0" eb="2">
      <t>ザイサン</t>
    </rPh>
    <rPh sb="2" eb="4">
      <t>ショブン</t>
    </rPh>
    <rPh sb="4" eb="6">
      <t>セイゲン</t>
    </rPh>
    <rPh sb="6" eb="8">
      <t>キカン</t>
    </rPh>
    <rPh sb="8" eb="9">
      <t>ブン</t>
    </rPh>
    <rPh sb="9" eb="10">
      <t>ネンブン</t>
    </rPh>
    <rPh sb="13" eb="15">
      <t>ハイシュツ</t>
    </rPh>
    <rPh sb="15" eb="17">
      <t>サクゲン</t>
    </rPh>
    <rPh sb="17" eb="19">
      <t>ヨソク</t>
    </rPh>
    <rPh sb="19" eb="20">
      <t>リョウ</t>
    </rPh>
    <phoneticPr fontId="1"/>
  </si>
  <si>
    <r>
      <t>t-CO2/</t>
    </r>
    <r>
      <rPr>
        <sz val="8"/>
        <color indexed="8"/>
        <rFont val="ＭＳ Ｐゴシック"/>
        <family val="3"/>
        <charset val="128"/>
      </rPr>
      <t>財産処分制限期間</t>
    </r>
    <rPh sb="6" eb="8">
      <t>ザイサン</t>
    </rPh>
    <rPh sb="8" eb="10">
      <t>ショブン</t>
    </rPh>
    <rPh sb="10" eb="12">
      <t>セイゲン</t>
    </rPh>
    <rPh sb="12" eb="14">
      <t>キカン</t>
    </rPh>
    <phoneticPr fontId="1"/>
  </si>
  <si>
    <t>補助金申請予定額</t>
    <rPh sb="0" eb="3">
      <t>ホジョキン</t>
    </rPh>
    <rPh sb="3" eb="5">
      <t>シンセイ</t>
    </rPh>
    <rPh sb="5" eb="7">
      <t>ヨテイ</t>
    </rPh>
    <rPh sb="7" eb="8">
      <t>ガク</t>
    </rPh>
    <phoneticPr fontId="1"/>
  </si>
  <si>
    <t>1t-CO2削減当たりの補助金申請予定額</t>
    <rPh sb="6" eb="8">
      <t>サクゲン</t>
    </rPh>
    <rPh sb="8" eb="9">
      <t>ア</t>
    </rPh>
    <rPh sb="12" eb="15">
      <t>ホジョキン</t>
    </rPh>
    <rPh sb="15" eb="17">
      <t>シンセイ</t>
    </rPh>
    <rPh sb="17" eb="19">
      <t>ヨテイ</t>
    </rPh>
    <rPh sb="19" eb="20">
      <t>ガク</t>
    </rPh>
    <phoneticPr fontId="1"/>
  </si>
  <si>
    <t>円/t-CO2</t>
    <rPh sb="0" eb="1">
      <t>エン</t>
    </rPh>
    <phoneticPr fontId="1"/>
  </si>
  <si>
    <r>
      <t>t-CO2
/</t>
    </r>
    <r>
      <rPr>
        <sz val="6"/>
        <color theme="1"/>
        <rFont val="ＭＳ Ｐゴシック"/>
        <family val="3"/>
        <charset val="128"/>
        <scheme val="minor"/>
      </rPr>
      <t>財産処分制限期間</t>
    </r>
    <rPh sb="7" eb="9">
      <t>ザイサン</t>
    </rPh>
    <rPh sb="9" eb="11">
      <t>ショブン</t>
    </rPh>
    <rPh sb="11" eb="13">
      <t>セイゲン</t>
    </rPh>
    <rPh sb="13" eb="15">
      <t>キカン</t>
    </rPh>
    <phoneticPr fontId="1"/>
  </si>
  <si>
    <t>定格消費電力</t>
    <rPh sb="0" eb="2">
      <t>テイカク</t>
    </rPh>
    <rPh sb="2" eb="4">
      <t>ショウヒ</t>
    </rPh>
    <rPh sb="4" eb="6">
      <t>デンリョク</t>
    </rPh>
    <phoneticPr fontId="30"/>
  </si>
  <si>
    <t>機種名・馬力（能力）など</t>
    <rPh sb="0" eb="2">
      <t>キシュ</t>
    </rPh>
    <rPh sb="2" eb="3">
      <t>メイ</t>
    </rPh>
    <rPh sb="4" eb="6">
      <t>バリキ</t>
    </rPh>
    <rPh sb="7" eb="9">
      <t>ノウリョク</t>
    </rPh>
    <phoneticPr fontId="30"/>
  </si>
  <si>
    <r>
      <t>t-CO2
/</t>
    </r>
    <r>
      <rPr>
        <sz val="8"/>
        <color theme="1"/>
        <rFont val="ＭＳ Ｐゴシック"/>
        <family val="3"/>
        <charset val="128"/>
        <scheme val="minor"/>
      </rPr>
      <t>財産処分制限期間</t>
    </r>
    <rPh sb="7" eb="9">
      <t>ザイサン</t>
    </rPh>
    <rPh sb="9" eb="11">
      <t>ショブン</t>
    </rPh>
    <rPh sb="11" eb="13">
      <t>セイゲン</t>
    </rPh>
    <rPh sb="13" eb="15">
      <t>キカン</t>
    </rPh>
    <phoneticPr fontId="1"/>
  </si>
  <si>
    <t>対象設備の財産処分制限期間</t>
    <rPh sb="0" eb="2">
      <t>タイショウ</t>
    </rPh>
    <rPh sb="2" eb="4">
      <t>セツビ</t>
    </rPh>
    <rPh sb="5" eb="7">
      <t>ザイサン</t>
    </rPh>
    <rPh sb="7" eb="9">
      <t>ショブン</t>
    </rPh>
    <rPh sb="9" eb="11">
      <t>セイゲン</t>
    </rPh>
    <rPh sb="11" eb="13">
      <t>キカン</t>
    </rPh>
    <phoneticPr fontId="5"/>
  </si>
  <si>
    <r>
      <t xml:space="preserve">直近１か年の原油換算エネルギー使用量
</t>
    </r>
    <r>
      <rPr>
        <sz val="9"/>
        <color indexed="8"/>
        <rFont val="ＭＳ Ｐゴシック"/>
        <family val="3"/>
        <charset val="128"/>
      </rPr>
      <t>（単位キロリットル）</t>
    </r>
    <rPh sb="0" eb="2">
      <t>チョッキン</t>
    </rPh>
    <rPh sb="4" eb="5">
      <t>ネン</t>
    </rPh>
    <rPh sb="6" eb="8">
      <t>ゲンユ</t>
    </rPh>
    <rPh sb="8" eb="10">
      <t>カンサン</t>
    </rPh>
    <rPh sb="15" eb="17">
      <t>シヨウ</t>
    </rPh>
    <rPh sb="17" eb="18">
      <t>リョウ</t>
    </rPh>
    <rPh sb="20" eb="22">
      <t>タンイ</t>
    </rPh>
    <phoneticPr fontId="1"/>
  </si>
  <si>
    <t>使用量数値を記入する。
(単位に注意）</t>
    <rPh sb="0" eb="3">
      <t>シヨウリョウ</t>
    </rPh>
    <rPh sb="3" eb="5">
      <t>スウチ</t>
    </rPh>
    <rPh sb="6" eb="8">
      <t>キニュウ</t>
    </rPh>
    <rPh sb="13" eb="15">
      <t>タンイ</t>
    </rPh>
    <rPh sb="16" eb="18">
      <t>チュウイ</t>
    </rPh>
    <phoneticPr fontId="1"/>
  </si>
  <si>
    <r>
      <t>財産処分制限期間</t>
    </r>
    <r>
      <rPr>
        <b/>
        <sz val="6"/>
        <color theme="1"/>
        <rFont val="ＭＳ Ｐゴシック"/>
        <family val="3"/>
        <charset val="128"/>
        <scheme val="minor"/>
      </rPr>
      <t>※</t>
    </r>
    <rPh sb="0" eb="2">
      <t>ザイサン</t>
    </rPh>
    <rPh sb="2" eb="4">
      <t>ショブン</t>
    </rPh>
    <rPh sb="4" eb="6">
      <t>セイゲン</t>
    </rPh>
    <rPh sb="6" eb="8">
      <t>キカン</t>
    </rPh>
    <phoneticPr fontId="30"/>
  </si>
  <si>
    <t>※</t>
    <phoneticPr fontId="30"/>
  </si>
  <si>
    <t>財産処分制限期間＝10年（法定耐用年数が10年未満の場合はその法定耐用年数）</t>
  </si>
  <si>
    <t>対象設備の財産処分制限期間は、１０年。法定耐用年数（財務省令「減価償却資産の耐用年数等に関する省令」参照）が１０年未満のものにあっては、その法定耐用年数とする。</t>
    <rPh sb="0" eb="2">
      <t>タイショウ</t>
    </rPh>
    <rPh sb="2" eb="4">
      <t>セツビ</t>
    </rPh>
    <rPh sb="5" eb="7">
      <t>ザイサン</t>
    </rPh>
    <rPh sb="7" eb="9">
      <t>ショブン</t>
    </rPh>
    <rPh sb="9" eb="11">
      <t>セイゲン</t>
    </rPh>
    <rPh sb="11" eb="13">
      <t>キカン</t>
    </rPh>
    <rPh sb="17" eb="18">
      <t>ネン</t>
    </rPh>
    <rPh sb="19" eb="21">
      <t>ホウテイ</t>
    </rPh>
    <rPh sb="21" eb="23">
      <t>タイヨウ</t>
    </rPh>
    <rPh sb="23" eb="25">
      <t>ネンスウ</t>
    </rPh>
    <rPh sb="26" eb="29">
      <t>ザイムショウ</t>
    </rPh>
    <rPh sb="29" eb="30">
      <t>レイ</t>
    </rPh>
    <rPh sb="31" eb="33">
      <t>ゲンカ</t>
    </rPh>
    <rPh sb="33" eb="35">
      <t>ショウキャク</t>
    </rPh>
    <rPh sb="35" eb="37">
      <t>シサン</t>
    </rPh>
    <rPh sb="38" eb="40">
      <t>タイヨウ</t>
    </rPh>
    <rPh sb="40" eb="43">
      <t>ネンスウトウ</t>
    </rPh>
    <rPh sb="44" eb="45">
      <t>カン</t>
    </rPh>
    <rPh sb="47" eb="49">
      <t>ショウレイ</t>
    </rPh>
    <rPh sb="50" eb="52">
      <t>サンショウ</t>
    </rPh>
    <rPh sb="56" eb="57">
      <t>ネン</t>
    </rPh>
    <rPh sb="57" eb="59">
      <t>ミマン</t>
    </rPh>
    <rPh sb="70" eb="72">
      <t>ホウテイ</t>
    </rPh>
    <rPh sb="72" eb="74">
      <t>タイヨウ</t>
    </rPh>
    <rPh sb="74" eb="76">
      <t>ネンスウ</t>
    </rPh>
    <phoneticPr fontId="1"/>
  </si>
  <si>
    <t>財産処分制限期間＝10年（法定耐用年数が10年未満の場合はその法定耐用年数）</t>
    <phoneticPr fontId="30"/>
  </si>
  <si>
    <t>※</t>
    <phoneticPr fontId="5"/>
  </si>
  <si>
    <t>法定耐用年数</t>
    <rPh sb="0" eb="2">
      <t>ホウテイ</t>
    </rPh>
    <rPh sb="2" eb="4">
      <t>タイヨウ</t>
    </rPh>
    <rPh sb="4" eb="6">
      <t>ネンスウ</t>
    </rPh>
    <phoneticPr fontId="4"/>
  </si>
  <si>
    <t>法定耐用年数と財産処分制限期間は、異なる年数となる場合があります。</t>
    <rPh sb="0" eb="2">
      <t>ホウテイ</t>
    </rPh>
    <rPh sb="2" eb="4">
      <t>タイヨウ</t>
    </rPh>
    <rPh sb="4" eb="6">
      <t>ネンスウ</t>
    </rPh>
    <rPh sb="7" eb="9">
      <t>ザイサン</t>
    </rPh>
    <rPh sb="9" eb="11">
      <t>ショブン</t>
    </rPh>
    <rPh sb="11" eb="13">
      <t>セイゲン</t>
    </rPh>
    <rPh sb="13" eb="15">
      <t>キカン</t>
    </rPh>
    <rPh sb="17" eb="18">
      <t>コト</t>
    </rPh>
    <rPh sb="20" eb="22">
      <t>ネンスウ</t>
    </rPh>
    <rPh sb="25" eb="27">
      <t>バアイ</t>
    </rPh>
    <phoneticPr fontId="4"/>
  </si>
  <si>
    <t>CO2排出量算定総括表</t>
    <rPh sb="3" eb="5">
      <t>ハイシュツ</t>
    </rPh>
    <rPh sb="5" eb="6">
      <t>リョウ</t>
    </rPh>
    <rPh sb="6" eb="8">
      <t>サンテイ</t>
    </rPh>
    <rPh sb="8" eb="11">
      <t>ソウカツヒョウ</t>
    </rPh>
    <phoneticPr fontId="3"/>
  </si>
  <si>
    <t>設備</t>
    <rPh sb="0" eb="2">
      <t>セツビ</t>
    </rPh>
    <phoneticPr fontId="3"/>
  </si>
  <si>
    <t>導入前</t>
    <rPh sb="0" eb="2">
      <t>ドウニュウ</t>
    </rPh>
    <rPh sb="2" eb="3">
      <t>マエ</t>
    </rPh>
    <phoneticPr fontId="3"/>
  </si>
  <si>
    <t>導入後</t>
    <rPh sb="0" eb="2">
      <t>ドウニュウ</t>
    </rPh>
    <rPh sb="2" eb="3">
      <t>ゴ</t>
    </rPh>
    <phoneticPr fontId="3"/>
  </si>
  <si>
    <t>削減予測量</t>
    <rPh sb="0" eb="2">
      <t>サクゲン</t>
    </rPh>
    <rPh sb="2" eb="4">
      <t>ヨソク</t>
    </rPh>
    <rPh sb="4" eb="5">
      <t>リョウ</t>
    </rPh>
    <phoneticPr fontId="3"/>
  </si>
  <si>
    <t>CO2排出量（t-CO2）</t>
    <rPh sb="3" eb="5">
      <t>ハイシュツ</t>
    </rPh>
    <rPh sb="5" eb="6">
      <t>リョウ</t>
    </rPh>
    <phoneticPr fontId="3"/>
  </si>
  <si>
    <t>（該当する設備の欄のみ記入して下さい。）</t>
    <rPh sb="1" eb="3">
      <t>ガイトウ</t>
    </rPh>
    <rPh sb="5" eb="7">
      <t>セツビ</t>
    </rPh>
    <rPh sb="8" eb="9">
      <t>ラン</t>
    </rPh>
    <rPh sb="11" eb="13">
      <t>キニュウ</t>
    </rPh>
    <rPh sb="15" eb="16">
      <t>クダ</t>
    </rPh>
    <phoneticPr fontId="4"/>
  </si>
  <si>
    <t>財産処分制限期間相当</t>
    <rPh sb="0" eb="2">
      <t>ザイサン</t>
    </rPh>
    <rPh sb="2" eb="4">
      <t>ショブン</t>
    </rPh>
    <rPh sb="4" eb="6">
      <t>セイゲン</t>
    </rPh>
    <rPh sb="6" eb="8">
      <t>キカン</t>
    </rPh>
    <rPh sb="8" eb="10">
      <t>ソウトウ</t>
    </rPh>
    <phoneticPr fontId="1"/>
  </si>
  <si>
    <t>合計</t>
    <rPh sb="0" eb="2">
      <t>ゴウケイ</t>
    </rPh>
    <phoneticPr fontId="3"/>
  </si>
  <si>
    <t>処分制限期間相当</t>
    <rPh sb="0" eb="2">
      <t>ショブン</t>
    </rPh>
    <rPh sb="2" eb="4">
      <t>セイゲン</t>
    </rPh>
    <rPh sb="4" eb="6">
      <t>キカン</t>
    </rPh>
    <rPh sb="6" eb="8">
      <t>ソウトウ</t>
    </rPh>
    <phoneticPr fontId="3"/>
  </si>
  <si>
    <t>費用対効果
（財産処分制限期間)</t>
    <rPh sb="0" eb="5">
      <t>ヒヨウタイコウカ</t>
    </rPh>
    <rPh sb="7" eb="13">
      <t>ザイサンショブンセイゲン</t>
    </rPh>
    <rPh sb="13" eb="15">
      <t>キカン</t>
    </rPh>
    <phoneticPr fontId="1"/>
  </si>
  <si>
    <r>
      <t>※原則、自動入力（</t>
    </r>
    <r>
      <rPr>
        <u/>
        <sz val="10"/>
        <color theme="1"/>
        <rFont val="ＭＳ Ｐゴシック"/>
        <family val="3"/>
        <charset val="128"/>
        <scheme val="minor"/>
      </rPr>
      <t>ただし、その他の設備がある場合のみ、色付きセルに入力</t>
    </r>
    <r>
      <rPr>
        <sz val="10"/>
        <color theme="1"/>
        <rFont val="ＭＳ Ｐゴシック"/>
        <family val="3"/>
        <charset val="128"/>
        <scheme val="minor"/>
      </rPr>
      <t>）</t>
    </r>
    <rPh sb="1" eb="3">
      <t>ゲンソク</t>
    </rPh>
    <rPh sb="4" eb="6">
      <t>ジドウ</t>
    </rPh>
    <rPh sb="6" eb="8">
      <t>ニュウリョク</t>
    </rPh>
    <rPh sb="15" eb="16">
      <t>タ</t>
    </rPh>
    <rPh sb="17" eb="19">
      <t>セツビ</t>
    </rPh>
    <rPh sb="22" eb="24">
      <t>バアイ</t>
    </rPh>
    <rPh sb="27" eb="29">
      <t>イロツ</t>
    </rPh>
    <rPh sb="33" eb="35">
      <t>ニュウリョク</t>
    </rPh>
    <phoneticPr fontId="3"/>
  </si>
  <si>
    <t>一般財団法人省エネルギーセンター（省エネ最適化診断）</t>
    <rPh sb="0" eb="2">
      <t>イッパン</t>
    </rPh>
    <rPh sb="2" eb="4">
      <t>ザイダン</t>
    </rPh>
    <rPh sb="4" eb="6">
      <t>ホウジン</t>
    </rPh>
    <rPh sb="6" eb="7">
      <t>ショウ</t>
    </rPh>
    <rPh sb="17" eb="18">
      <t>ショウ</t>
    </rPh>
    <rPh sb="20" eb="23">
      <t>サイテキカ</t>
    </rPh>
    <rPh sb="23" eb="25">
      <t>シンダン</t>
    </rPh>
    <phoneticPr fontId="1"/>
  </si>
  <si>
    <t>法定耐用年数</t>
    <rPh sb="0" eb="2">
      <t>ホウテイ</t>
    </rPh>
    <rPh sb="2" eb="4">
      <t>タイヨウ</t>
    </rPh>
    <rPh sb="4" eb="6">
      <t>ネンスウ</t>
    </rPh>
    <phoneticPr fontId="3"/>
  </si>
  <si>
    <t>なお、財産処分制限期間＝10年（法定耐用年数が10年未満の場合はその法定耐用年数）。</t>
    <rPh sb="3" eb="5">
      <t>ザイサン</t>
    </rPh>
    <rPh sb="5" eb="7">
      <t>ショブン</t>
    </rPh>
    <rPh sb="7" eb="9">
      <t>セイゲン</t>
    </rPh>
    <rPh sb="9" eb="11">
      <t>キカン</t>
    </rPh>
    <rPh sb="14" eb="15">
      <t>ネン</t>
    </rPh>
    <rPh sb="16" eb="18">
      <t>ホウテイ</t>
    </rPh>
    <rPh sb="18" eb="20">
      <t>タイヨウ</t>
    </rPh>
    <rPh sb="20" eb="22">
      <t>ネンスウ</t>
    </rPh>
    <rPh sb="25" eb="26">
      <t>ネン</t>
    </rPh>
    <rPh sb="26" eb="28">
      <t>ミマン</t>
    </rPh>
    <rPh sb="29" eb="31">
      <t>バアイ</t>
    </rPh>
    <rPh sb="34" eb="36">
      <t>ホウテイ</t>
    </rPh>
    <rPh sb="36" eb="38">
      <t>タイヨウ</t>
    </rPh>
    <rPh sb="38" eb="40">
      <t>ネンスウ</t>
    </rPh>
    <phoneticPr fontId="4"/>
  </si>
  <si>
    <t>１０　予定している導入設備に関する資産登録（法定耐用年数の確認）</t>
    <rPh sb="3" eb="5">
      <t>ヨテイ</t>
    </rPh>
    <rPh sb="9" eb="11">
      <t>ドウニュウ</t>
    </rPh>
    <rPh sb="11" eb="13">
      <t>セツビ</t>
    </rPh>
    <rPh sb="14" eb="15">
      <t>カン</t>
    </rPh>
    <rPh sb="17" eb="19">
      <t>シサン</t>
    </rPh>
    <rPh sb="19" eb="21">
      <t>トウロク</t>
    </rPh>
    <rPh sb="22" eb="24">
      <t>ホウテイ</t>
    </rPh>
    <rPh sb="24" eb="26">
      <t>タイヨウ</t>
    </rPh>
    <rPh sb="26" eb="28">
      <t>ネンスウ</t>
    </rPh>
    <rPh sb="29" eb="31">
      <t>カクニン</t>
    </rPh>
    <phoneticPr fontId="1"/>
  </si>
  <si>
    <t>インバータの有無</t>
    <rPh sb="6" eb="8">
      <t>ウム</t>
    </rPh>
    <phoneticPr fontId="30"/>
  </si>
  <si>
    <t>事業所全体の排出量</t>
    <rPh sb="0" eb="3">
      <t>ジギョウショ</t>
    </rPh>
    <rPh sb="3" eb="5">
      <t>ゼンタイ</t>
    </rPh>
    <rPh sb="6" eb="8">
      <t>ハイシュツ</t>
    </rPh>
    <rPh sb="8" eb="9">
      <t>リョウ</t>
    </rPh>
    <phoneticPr fontId="1"/>
  </si>
  <si>
    <t>CO2の削減量</t>
    <rPh sb="4" eb="6">
      <t>サクゲン</t>
    </rPh>
    <rPh sb="6" eb="7">
      <t>リョウ</t>
    </rPh>
    <phoneticPr fontId="1"/>
  </si>
  <si>
    <t>※自家消費の割合算出等に使用します。</t>
    <rPh sb="10" eb="11">
      <t>トウ</t>
    </rPh>
    <phoneticPr fontId="5"/>
  </si>
  <si>
    <t>※任意の計算を行ってください。</t>
    <rPh sb="1" eb="3">
      <t>ニンイ</t>
    </rPh>
    <rPh sb="4" eb="6">
      <t>ケイサン</t>
    </rPh>
    <rPh sb="7" eb="8">
      <t>オコナ</t>
    </rPh>
    <phoneticPr fontId="30"/>
  </si>
  <si>
    <t>※その他、様式にない設備の場合に使用</t>
    <rPh sb="3" eb="4">
      <t>タ</t>
    </rPh>
    <rPh sb="5" eb="7">
      <t>ヨウシキ</t>
    </rPh>
    <rPh sb="10" eb="12">
      <t>セツビ</t>
    </rPh>
    <rPh sb="13" eb="15">
      <t>バアイ</t>
    </rPh>
    <rPh sb="16" eb="18">
      <t>シヨウ</t>
    </rPh>
    <phoneticPr fontId="30"/>
  </si>
  <si>
    <r>
      <t>事業所で直近１年間に使用した全てのエネルギー(電気、ガス、重油、灯油等）の合計を原油換算した
結果を記載してください。</t>
    </r>
    <r>
      <rPr>
        <b/>
        <sz val="11"/>
        <color indexed="8"/>
        <rFont val="ＭＳ Ｐゴシック"/>
        <family val="3"/>
        <charset val="128"/>
      </rPr>
      <t>各年度ごとに換算シートに入力した結果が下記に自動入力されます。</t>
    </r>
    <rPh sb="0" eb="3">
      <t>ジギョウショ</t>
    </rPh>
    <rPh sb="4" eb="6">
      <t>チョッキン</t>
    </rPh>
    <rPh sb="7" eb="8">
      <t>ネン</t>
    </rPh>
    <rPh sb="8" eb="9">
      <t>カン</t>
    </rPh>
    <rPh sb="10" eb="12">
      <t>シヨウ</t>
    </rPh>
    <rPh sb="14" eb="15">
      <t>スベ</t>
    </rPh>
    <rPh sb="23" eb="25">
      <t>デンキ</t>
    </rPh>
    <rPh sb="29" eb="31">
      <t>ジュウユ</t>
    </rPh>
    <rPh sb="32" eb="34">
      <t>トウユ</t>
    </rPh>
    <rPh sb="34" eb="35">
      <t>トウ</t>
    </rPh>
    <rPh sb="37" eb="39">
      <t>ゴウケイ</t>
    </rPh>
    <rPh sb="59" eb="62">
      <t>カクネンド</t>
    </rPh>
    <rPh sb="65" eb="67">
      <t>カンサン</t>
    </rPh>
    <rPh sb="71" eb="73">
      <t>ニュウリョク</t>
    </rPh>
    <rPh sb="75" eb="77">
      <t>ケッカ</t>
    </rPh>
    <rPh sb="78" eb="80">
      <t>カキ</t>
    </rPh>
    <rPh sb="81" eb="85">
      <t>ジドウニュウリョク</t>
    </rPh>
    <phoneticPr fontId="5"/>
  </si>
  <si>
    <t>８　事業所の直近１年間の原油換算エネルギー使用量</t>
    <rPh sb="2" eb="4">
      <t>ジギョウ</t>
    </rPh>
    <rPh sb="4" eb="5">
      <t>ショ</t>
    </rPh>
    <rPh sb="6" eb="8">
      <t>チョッキン</t>
    </rPh>
    <rPh sb="9" eb="10">
      <t>ネン</t>
    </rPh>
    <rPh sb="10" eb="11">
      <t>カン</t>
    </rPh>
    <rPh sb="12" eb="14">
      <t>ゲンユ</t>
    </rPh>
    <rPh sb="14" eb="16">
      <t>カンサン</t>
    </rPh>
    <rPh sb="21" eb="24">
      <t>シヨウリョウ</t>
    </rPh>
    <phoneticPr fontId="5"/>
  </si>
  <si>
    <t>一般財団法人省エネルギーセンター</t>
    <rPh sb="0" eb="2">
      <t>イッパン</t>
    </rPh>
    <rPh sb="2" eb="4">
      <t>ザイダン</t>
    </rPh>
    <rPh sb="4" eb="6">
      <t>ホウジン</t>
    </rPh>
    <rPh sb="6" eb="7">
      <t>ショウ</t>
    </rPh>
    <phoneticPr fontId="1"/>
  </si>
  <si>
    <t>-</t>
    <phoneticPr fontId="3"/>
  </si>
  <si>
    <t>導入後のCO2排出量</t>
    <phoneticPr fontId="30"/>
  </si>
  <si>
    <t>５-(1)　導入効果算定</t>
    <rPh sb="6" eb="8">
      <t>ドウニュウ</t>
    </rPh>
    <rPh sb="8" eb="10">
      <t>コウカ</t>
    </rPh>
    <rPh sb="10" eb="12">
      <t>サンテイ</t>
    </rPh>
    <phoneticPr fontId="3"/>
  </si>
  <si>
    <t>5-(2)　費用対効果</t>
    <rPh sb="6" eb="11">
      <t>ヒヨウタイコウカ</t>
    </rPh>
    <phoneticPr fontId="1"/>
  </si>
  <si>
    <r>
      <t>（3）「出精値引き」「端数値引き」など、内訳が明確でない値引きについては、</t>
    </r>
    <r>
      <rPr>
        <b/>
        <u/>
        <sz val="10"/>
        <color theme="1"/>
        <rFont val="ＭＳ Ｐゴシック"/>
        <family val="3"/>
        <charset val="128"/>
        <scheme val="minor"/>
      </rPr>
      <t>すべて対象経費から差し引く</t>
    </r>
    <r>
      <rPr>
        <u/>
        <sz val="10"/>
        <color theme="1"/>
        <rFont val="ＭＳ Ｐゴシック"/>
        <family val="3"/>
        <charset val="128"/>
        <scheme val="minor"/>
      </rPr>
      <t>こと。</t>
    </r>
    <rPh sb="4" eb="8">
      <t>シュッセイネビ</t>
    </rPh>
    <rPh sb="11" eb="13">
      <t>ハスウ</t>
    </rPh>
    <rPh sb="13" eb="15">
      <t>ネビ</t>
    </rPh>
    <rPh sb="20" eb="22">
      <t>ウチワケ</t>
    </rPh>
    <rPh sb="23" eb="25">
      <t>メイカク</t>
    </rPh>
    <rPh sb="28" eb="30">
      <t>ネビ</t>
    </rPh>
    <rPh sb="40" eb="42">
      <t>タイショウ</t>
    </rPh>
    <rPh sb="42" eb="44">
      <t>ケイヒ</t>
    </rPh>
    <rPh sb="46" eb="47">
      <t>サ</t>
    </rPh>
    <rPh sb="48" eb="49">
      <t>ヒ</t>
    </rPh>
    <phoneticPr fontId="3"/>
  </si>
  <si>
    <t>法定耐用年数は、「償却資産台帳（固定資産台帳）」と一致させてください。</t>
    <rPh sb="0" eb="2">
      <t>ホウテイ</t>
    </rPh>
    <rPh sb="2" eb="4">
      <t>タイヨウ</t>
    </rPh>
    <rPh sb="4" eb="6">
      <t>ネンスウ</t>
    </rPh>
    <rPh sb="9" eb="11">
      <t>ショウキャク</t>
    </rPh>
    <rPh sb="11" eb="13">
      <t>シサン</t>
    </rPh>
    <rPh sb="13" eb="15">
      <t>ダイチョウ</t>
    </rPh>
    <rPh sb="16" eb="18">
      <t>コテイ</t>
    </rPh>
    <rPh sb="18" eb="20">
      <t>シサン</t>
    </rPh>
    <rPh sb="20" eb="22">
      <t>ダイチョウ</t>
    </rPh>
    <rPh sb="25" eb="27">
      <t>イッチ</t>
    </rPh>
    <phoneticPr fontId="4"/>
  </si>
  <si>
    <t>令和</t>
  </si>
  <si>
    <t>-</t>
    <phoneticPr fontId="3"/>
  </si>
  <si>
    <t>（太陽光</t>
    <rPh sb="1" eb="4">
      <t>タイヨウコウ</t>
    </rPh>
    <phoneticPr fontId="3"/>
  </si>
  <si>
    <t>t-CO2含む）</t>
    <rPh sb="5" eb="6">
      <t>フク</t>
    </rPh>
    <phoneticPr fontId="3"/>
  </si>
  <si>
    <r>
      <t>（国補助金等への申請</t>
    </r>
    <r>
      <rPr>
        <b/>
        <sz val="9"/>
        <color theme="1"/>
        <rFont val="ＭＳ Ｐゴシック"/>
        <family val="3"/>
        <charset val="128"/>
        <scheme val="minor"/>
      </rPr>
      <t>有</t>
    </r>
    <r>
      <rPr>
        <sz val="9"/>
        <color theme="1"/>
        <rFont val="ＭＳ Ｐゴシック"/>
        <family val="3"/>
        <charset val="128"/>
        <scheme val="minor"/>
      </rPr>
      <t>の場合）</t>
    </r>
    <rPh sb="1" eb="2">
      <t>クニ</t>
    </rPh>
    <rPh sb="2" eb="5">
      <t>ホジョキン</t>
    </rPh>
    <rPh sb="5" eb="6">
      <t>トウ</t>
    </rPh>
    <rPh sb="8" eb="10">
      <t>シンセイ</t>
    </rPh>
    <rPh sb="10" eb="11">
      <t>アリ</t>
    </rPh>
    <rPh sb="12" eb="14">
      <t>バアイ</t>
    </rPh>
    <phoneticPr fontId="1"/>
  </si>
  <si>
    <t>３　事業費内訳</t>
    <rPh sb="2" eb="5">
      <t>ジギョウヒ</t>
    </rPh>
    <rPh sb="5" eb="7">
      <t>ウチワケ</t>
    </rPh>
    <phoneticPr fontId="1"/>
  </si>
  <si>
    <t>小　計</t>
    <rPh sb="0" eb="1">
      <t>ショウ</t>
    </rPh>
    <rPh sb="2" eb="3">
      <t>ケイ</t>
    </rPh>
    <phoneticPr fontId="1"/>
  </si>
  <si>
    <t>諸経費
（共通仮設費、一般管理費等）</t>
    <rPh sb="0" eb="1">
      <t>ショ</t>
    </rPh>
    <rPh sb="1" eb="3">
      <t>ケイヒ</t>
    </rPh>
    <rPh sb="5" eb="7">
      <t>キョウツウ</t>
    </rPh>
    <rPh sb="7" eb="9">
      <t>カセツ</t>
    </rPh>
    <rPh sb="9" eb="10">
      <t>ヒ</t>
    </rPh>
    <rPh sb="11" eb="13">
      <t>イッパン</t>
    </rPh>
    <rPh sb="13" eb="16">
      <t>カンリヒ</t>
    </rPh>
    <rPh sb="16" eb="17">
      <t>トウ</t>
    </rPh>
    <phoneticPr fontId="1"/>
  </si>
  <si>
    <t>４　補助金申請可能額の算出</t>
    <rPh sb="2" eb="5">
      <t>ホジョキン</t>
    </rPh>
    <rPh sb="5" eb="7">
      <t>シンセイ</t>
    </rPh>
    <rPh sb="7" eb="9">
      <t>カノウ</t>
    </rPh>
    <rPh sb="9" eb="10">
      <t>ガク</t>
    </rPh>
    <rPh sb="11" eb="13">
      <t>サンシュツ</t>
    </rPh>
    <phoneticPr fontId="1"/>
  </si>
  <si>
    <t>補助申請可能額</t>
    <rPh sb="0" eb="2">
      <t>ホジョ</t>
    </rPh>
    <rPh sb="2" eb="4">
      <t>シンセイ</t>
    </rPh>
    <rPh sb="4" eb="6">
      <t>カノウ</t>
    </rPh>
    <rPh sb="6" eb="7">
      <t>ガク</t>
    </rPh>
    <phoneticPr fontId="1"/>
  </si>
  <si>
    <t>令和３年度
（もしくは直近１年間）</t>
    <rPh sb="0" eb="2">
      <t>レイワ</t>
    </rPh>
    <rPh sb="3" eb="5">
      <t>ネンド</t>
    </rPh>
    <rPh sb="11" eb="13">
      <t>チョッキン</t>
    </rPh>
    <rPh sb="14" eb="16">
      <t>ネンカン</t>
    </rPh>
    <phoneticPr fontId="1"/>
  </si>
  <si>
    <t>埼玉県（省エネナビゲーター診断）</t>
    <rPh sb="0" eb="3">
      <t>サイタマケン</t>
    </rPh>
    <rPh sb="4" eb="5">
      <t>ショウ</t>
    </rPh>
    <rPh sb="13" eb="15">
      <t>シンダン</t>
    </rPh>
    <phoneticPr fontId="1"/>
  </si>
  <si>
    <t>埼玉県（省エネ専門業者診断）</t>
    <rPh sb="0" eb="3">
      <t>サイタマケン</t>
    </rPh>
    <rPh sb="4" eb="5">
      <t>ショウ</t>
    </rPh>
    <rPh sb="7" eb="9">
      <t>センモン</t>
    </rPh>
    <rPh sb="9" eb="11">
      <t>ギョウシャ</t>
    </rPh>
    <rPh sb="11" eb="13">
      <t>シンダン</t>
    </rPh>
    <phoneticPr fontId="1"/>
  </si>
  <si>
    <t>※申請書提出日の３年以内に受診済の場合、診断結果報告書を添付してください</t>
    <rPh sb="1" eb="4">
      <t>シンセイショ</t>
    </rPh>
    <rPh sb="4" eb="6">
      <t>テイシュツ</t>
    </rPh>
    <rPh sb="6" eb="7">
      <t>ビ</t>
    </rPh>
    <phoneticPr fontId="5"/>
  </si>
  <si>
    <r>
      <t>財産処分制限期間</t>
    </r>
    <r>
      <rPr>
        <b/>
        <sz val="7"/>
        <color theme="1"/>
        <rFont val="ＭＳ Ｐゴシック"/>
        <family val="3"/>
        <charset val="128"/>
        <scheme val="minor"/>
      </rPr>
      <t>※</t>
    </r>
    <rPh sb="0" eb="2">
      <t>ザイサン</t>
    </rPh>
    <rPh sb="2" eb="4">
      <t>ショブン</t>
    </rPh>
    <rPh sb="4" eb="6">
      <t>セイゲン</t>
    </rPh>
    <rPh sb="6" eb="8">
      <t>キカン</t>
    </rPh>
    <phoneticPr fontId="30"/>
  </si>
  <si>
    <t>※ページ上部の入力欄に入力</t>
    <rPh sb="4" eb="6">
      <t>ジョウブ</t>
    </rPh>
    <rPh sb="7" eb="10">
      <t>ニュウリョクラン</t>
    </rPh>
    <rPh sb="11" eb="13">
      <t>ニュウリョク</t>
    </rPh>
    <phoneticPr fontId="30"/>
  </si>
  <si>
    <t>※導入後シートの上部入力欄に入力</t>
    <rPh sb="8" eb="10">
      <t>ジョウブ</t>
    </rPh>
    <rPh sb="10" eb="13">
      <t>ニュウリョクラン</t>
    </rPh>
    <phoneticPr fontId="30"/>
  </si>
  <si>
    <t>導入前のCO2排出量</t>
    <rPh sb="2" eb="3">
      <t>マエ</t>
    </rPh>
    <phoneticPr fontId="30"/>
  </si>
  <si>
    <t>（1）通常枠</t>
    <rPh sb="3" eb="6">
      <t>ツウジョウワク</t>
    </rPh>
    <phoneticPr fontId="1"/>
  </si>
  <si>
    <t>（２脱炭素化枠</t>
    <rPh sb="2" eb="6">
      <t>ダツタンソカ</t>
    </rPh>
    <rPh sb="6" eb="7">
      <t>ワク</t>
    </rPh>
    <phoneticPr fontId="1"/>
  </si>
  <si>
    <t>区分</t>
    <rPh sb="0" eb="2">
      <t>クブン</t>
    </rPh>
    <phoneticPr fontId="3"/>
  </si>
  <si>
    <t>Ｒ３年</t>
    <rPh sb="2" eb="3">
      <t>ネン</t>
    </rPh>
    <phoneticPr fontId="30"/>
  </si>
  <si>
    <t>・設置する太陽光パネル</t>
    <rPh sb="1" eb="3">
      <t>セッチ</t>
    </rPh>
    <rPh sb="5" eb="8">
      <t>タイヨウコウ</t>
    </rPh>
    <phoneticPr fontId="1"/>
  </si>
  <si>
    <t>方位角</t>
    <rPh sb="0" eb="2">
      <t>ホウイ</t>
    </rPh>
    <rPh sb="2" eb="3">
      <t>カク</t>
    </rPh>
    <phoneticPr fontId="1"/>
  </si>
  <si>
    <t>（南を０度）（例）南東45度</t>
    <rPh sb="1" eb="2">
      <t>ミナミ</t>
    </rPh>
    <rPh sb="4" eb="5">
      <t>ド</t>
    </rPh>
    <rPh sb="7" eb="8">
      <t>レイ</t>
    </rPh>
    <rPh sb="9" eb="11">
      <t>ナントウ</t>
    </rPh>
    <rPh sb="13" eb="14">
      <t>ド</t>
    </rPh>
    <phoneticPr fontId="1"/>
  </si>
  <si>
    <t>傾斜角</t>
    <rPh sb="0" eb="3">
      <t>ケイシャカク</t>
    </rPh>
    <phoneticPr fontId="1"/>
  </si>
  <si>
    <t>（水平を０度）</t>
    <rPh sb="1" eb="3">
      <t>スイヘイ</t>
    </rPh>
    <rPh sb="5" eb="6">
      <t>ド</t>
    </rPh>
    <phoneticPr fontId="1"/>
  </si>
  <si>
    <t>(1)通常枠</t>
  </si>
  <si>
    <t>ボイラー</t>
    <phoneticPr fontId="4"/>
  </si>
  <si>
    <t>空調設備</t>
    <rPh sb="0" eb="4">
      <t>クウチョウセツビ</t>
    </rPh>
    <phoneticPr fontId="4"/>
  </si>
  <si>
    <t>太陽光発電設備</t>
    <rPh sb="0" eb="3">
      <t>タイヨウコウ</t>
    </rPh>
    <rPh sb="3" eb="5">
      <t>ハツデン</t>
    </rPh>
    <rPh sb="5" eb="7">
      <t>セツビ</t>
    </rPh>
    <phoneticPr fontId="4"/>
  </si>
  <si>
    <t>コンプレッサー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</si>
</sst>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_ "/>
    <numFmt numFmtId="177" formatCode="#,##0.0_ "/>
    <numFmt numFmtId="178" formatCode="0.0_ "/>
    <numFmt numFmtId="179" formatCode="#"/>
    <numFmt numFmtId="180" formatCode="#,##0;\-#,##0;#"/>
    <numFmt numFmtId="181" formatCode="#,##0.00_ "/>
    <numFmt numFmtId="182" formatCode="0.0000_ "/>
    <numFmt numFmtId="183" formatCode="#,##0.00_);[Red]\(#,##0.00\)"/>
    <numFmt numFmtId="184" formatCode="0.0"/>
    <numFmt numFmtId="185" formatCode="0.0_);[Red]\(0.0\)"/>
    <numFmt numFmtId="186" formatCode="#,##0.0;&quot;▲ &quot;#,##0.0"/>
    <numFmt numFmtId="187" formatCode="0.0%"/>
    <numFmt numFmtId="188" formatCode="0.000000_ "/>
    <numFmt numFmtId="189" formatCode="0.00000_ "/>
    <numFmt numFmtId="190" formatCode="0.000_ "/>
    <numFmt numFmtId="191" formatCode="#,##0&quot; kL&quot;;\-#,##0;#"/>
    <numFmt numFmtId="192" formatCode="0_ "/>
    <numFmt numFmtId="193" formatCode="#,##0;\-#,##0&quot;kWh&quot;"/>
    <numFmt numFmtId="194" formatCode="0.000"/>
    <numFmt numFmtId="195" formatCode="0.0000"/>
    <numFmt numFmtId="196" formatCode="#,##0.000;[Red]\-#,##0.000"/>
    <numFmt numFmtId="197" formatCode="#,##0_);[Red]\(#,##0\)"/>
    <numFmt numFmtId="198" formatCode="#,##0.0_);[Red]\(#,##0.0\)"/>
  </numFmts>
  <fonts count="62">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9"/>
      <color indexed="81"/>
      <name val="ＭＳ Ｐゴシック"/>
      <family val="3"/>
      <charset val="128"/>
    </font>
    <font>
      <b/>
      <sz val="12"/>
      <color indexed="81"/>
      <name val="ＭＳ Ｐゴシック"/>
      <family val="3"/>
      <charset val="128"/>
    </font>
    <font>
      <sz val="10"/>
      <color indexed="8"/>
      <name val="ＭＳ Ｐゴシック"/>
      <family val="3"/>
      <charset val="128"/>
    </font>
    <font>
      <sz val="14"/>
      <color indexed="8"/>
      <name val="ＭＳ Ｐゴシック"/>
      <family val="3"/>
      <charset val="128"/>
    </font>
    <font>
      <vertAlign val="subscript"/>
      <sz val="10"/>
      <color indexed="8"/>
      <name val="ＭＳ Ｐゴシック"/>
      <family val="3"/>
      <charset val="128"/>
    </font>
    <font>
      <vertAlign val="subscript"/>
      <sz val="14"/>
      <color indexed="8"/>
      <name val="ＭＳ Ｐゴシック"/>
      <family val="3"/>
      <charset val="128"/>
    </font>
    <font>
      <sz val="6"/>
      <name val="ＭＳ Ｐゴシック"/>
      <family val="3"/>
      <charset val="128"/>
    </font>
    <font>
      <b/>
      <sz val="11"/>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20"/>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0"/>
      <color theme="1"/>
      <name val="ＭＳ Ｐゴシック"/>
      <family val="3"/>
      <charset val="128"/>
    </font>
    <font>
      <sz val="11"/>
      <color theme="1"/>
      <name val="ＭＳ Ｐゴシック"/>
      <family val="3"/>
      <charset val="128"/>
    </font>
    <font>
      <sz val="18"/>
      <color theme="1"/>
      <name val="ＭＳ Ｐゴシック"/>
      <family val="3"/>
      <charset val="128"/>
      <scheme val="minor"/>
    </font>
    <font>
      <b/>
      <sz val="10"/>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4"/>
      <color indexed="8"/>
      <name val="ＭＳ 明朝"/>
      <family val="1"/>
      <charset val="128"/>
    </font>
    <font>
      <sz val="11"/>
      <color indexed="8"/>
      <name val="ＭＳ 明朝"/>
      <family val="1"/>
      <charset val="128"/>
    </font>
    <font>
      <sz val="8"/>
      <color indexed="8"/>
      <name val="ＭＳ 明朝"/>
      <family val="1"/>
      <charset val="128"/>
    </font>
    <font>
      <sz val="11"/>
      <name val="ＭＳ 明朝"/>
      <family val="1"/>
      <charset val="128"/>
    </font>
    <font>
      <sz val="6"/>
      <name val="ＭＳ Ｐゴシック"/>
      <family val="2"/>
      <charset val="128"/>
      <scheme val="minor"/>
    </font>
    <font>
      <sz val="8"/>
      <name val="ＭＳ 明朝"/>
      <family val="1"/>
      <charset val="128"/>
    </font>
    <font>
      <vertAlign val="superscript"/>
      <sz val="8"/>
      <name val="ＭＳ 明朝"/>
      <family val="1"/>
      <charset val="128"/>
    </font>
    <font>
      <sz val="9"/>
      <color indexed="81"/>
      <name val="MS P ゴシック"/>
      <family val="3"/>
      <charset val="128"/>
    </font>
    <font>
      <b/>
      <sz val="9"/>
      <color indexed="81"/>
      <name val="MS P ゴシック"/>
      <family val="3"/>
      <charset val="128"/>
    </font>
    <font>
      <sz val="11"/>
      <color theme="0"/>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sz val="10"/>
      <color rgb="FFFF0000"/>
      <name val="ＭＳ Ｐゴシック"/>
      <family val="3"/>
      <charset val="128"/>
      <scheme val="minor"/>
    </font>
    <font>
      <sz val="14"/>
      <name val="ＭＳ 明朝"/>
      <family val="1"/>
      <charset val="128"/>
    </font>
    <font>
      <sz val="8"/>
      <color indexed="8"/>
      <name val="ＭＳ Ｐゴシック"/>
      <family val="3"/>
      <charset val="128"/>
    </font>
    <font>
      <u/>
      <sz val="10"/>
      <color theme="1"/>
      <name val="ＭＳ Ｐゴシック"/>
      <family val="3"/>
      <charset val="128"/>
      <scheme val="minor"/>
    </font>
    <font>
      <b/>
      <u/>
      <sz val="10"/>
      <color theme="1"/>
      <name val="ＭＳ Ｐゴシック"/>
      <family val="3"/>
      <charset val="128"/>
      <scheme val="minor"/>
    </font>
    <font>
      <sz val="9"/>
      <name val="ＭＳ 明朝"/>
      <family val="1"/>
      <charset val="128"/>
    </font>
    <font>
      <b/>
      <sz val="6"/>
      <color theme="1"/>
      <name val="ＭＳ Ｐゴシック"/>
      <family val="3"/>
      <charset val="128"/>
      <scheme val="minor"/>
    </font>
    <font>
      <b/>
      <sz val="12"/>
      <color indexed="81"/>
      <name val="MS P ゴシック"/>
      <family val="3"/>
      <charset val="128"/>
    </font>
    <font>
      <sz val="11"/>
      <color indexed="81"/>
      <name val="MS P ゴシック"/>
      <family val="3"/>
      <charset val="128"/>
    </font>
    <font>
      <b/>
      <sz val="11"/>
      <color indexed="81"/>
      <name val="MS P ゴシック"/>
      <family val="3"/>
      <charset val="128"/>
    </font>
    <font>
      <sz val="12"/>
      <color indexed="81"/>
      <name val="MS P ゴシック"/>
      <family val="3"/>
      <charset val="128"/>
    </font>
    <font>
      <b/>
      <sz val="12"/>
      <color indexed="10"/>
      <name val="MS P ゴシック"/>
      <family val="3"/>
      <charset val="128"/>
    </font>
    <font>
      <b/>
      <sz val="12"/>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font>
    <font>
      <sz val="7"/>
      <color theme="1"/>
      <name val="ＭＳ Ｐゴシック"/>
      <family val="3"/>
      <charset val="128"/>
      <scheme val="minor"/>
    </font>
    <font>
      <b/>
      <sz val="7"/>
      <color theme="1"/>
      <name val="ＭＳ Ｐゴシック"/>
      <family val="3"/>
      <charset val="128"/>
      <scheme val="minor"/>
    </font>
    <font>
      <b/>
      <sz val="14"/>
      <color theme="1"/>
      <name val="ＭＳ Ｐゴシック"/>
      <family val="3"/>
      <charset val="128"/>
      <scheme val="minor"/>
    </font>
  </fonts>
  <fills count="18">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rgb="FF92D050"/>
        <bgColor indexed="64"/>
      </patternFill>
    </fill>
    <fill>
      <patternFill patternType="solid">
        <fgColor rgb="FFFFFF00"/>
        <bgColor indexed="64"/>
      </patternFill>
    </fill>
    <fill>
      <patternFill patternType="solid">
        <fgColor indexed="13"/>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66"/>
        <bgColor indexed="64"/>
      </patternFill>
    </fill>
  </fills>
  <borders count="201">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left style="thin">
        <color indexed="64"/>
      </left>
      <right style="medium">
        <color indexed="64"/>
      </right>
      <top/>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left style="hair">
        <color auto="1"/>
      </left>
      <right style="hair">
        <color auto="1"/>
      </right>
      <top style="thin">
        <color auto="1"/>
      </top>
      <bottom style="dashed">
        <color auto="1"/>
      </bottom>
      <diagonal/>
    </border>
    <border>
      <left style="hair">
        <color auto="1"/>
      </left>
      <right/>
      <top style="thin">
        <color auto="1"/>
      </top>
      <bottom style="dashed">
        <color auto="1"/>
      </bottom>
      <diagonal/>
    </border>
    <border>
      <left/>
      <right/>
      <top style="thin">
        <color auto="1"/>
      </top>
      <bottom style="dashed">
        <color auto="1"/>
      </bottom>
      <diagonal/>
    </border>
    <border>
      <left/>
      <right style="hair">
        <color auto="1"/>
      </right>
      <top style="thin">
        <color auto="1"/>
      </top>
      <bottom style="dashed">
        <color auto="1"/>
      </bottom>
      <diagonal/>
    </border>
    <border>
      <left style="thin">
        <color auto="1"/>
      </left>
      <right style="hair">
        <color auto="1"/>
      </right>
      <top style="dashed">
        <color auto="1"/>
      </top>
      <bottom style="thin">
        <color auto="1"/>
      </bottom>
      <diagonal/>
    </border>
    <border>
      <left style="hair">
        <color auto="1"/>
      </left>
      <right style="hair">
        <color auto="1"/>
      </right>
      <top style="dashed">
        <color auto="1"/>
      </top>
      <bottom style="thin">
        <color auto="1"/>
      </bottom>
      <diagonal/>
    </border>
    <border>
      <left style="thin">
        <color auto="1"/>
      </left>
      <right style="hair">
        <color auto="1"/>
      </right>
      <top/>
      <bottom style="dashed">
        <color auto="1"/>
      </bottom>
      <diagonal/>
    </border>
    <border>
      <left style="hair">
        <color auto="1"/>
      </left>
      <right style="hair">
        <color auto="1"/>
      </right>
      <top/>
      <bottom style="dashed">
        <color auto="1"/>
      </bottom>
      <diagonal/>
    </border>
    <border>
      <left style="thin">
        <color auto="1"/>
      </left>
      <right style="hair">
        <color auto="1"/>
      </right>
      <top style="dashed">
        <color auto="1"/>
      </top>
      <bottom style="dashed">
        <color auto="1"/>
      </bottom>
      <diagonal/>
    </border>
    <border>
      <left style="hair">
        <color auto="1"/>
      </left>
      <right style="hair">
        <color auto="1"/>
      </right>
      <top style="dashed">
        <color auto="1"/>
      </top>
      <bottom style="dashed">
        <color auto="1"/>
      </bottom>
      <diagonal/>
    </border>
    <border>
      <left style="hair">
        <color auto="1"/>
      </left>
      <right style="hair">
        <color auto="1"/>
      </right>
      <top style="dashed">
        <color auto="1"/>
      </top>
      <bottom/>
      <diagonal/>
    </border>
    <border>
      <left/>
      <right style="medium">
        <color indexed="64"/>
      </right>
      <top style="thin">
        <color indexed="64"/>
      </top>
      <bottom style="thin">
        <color indexed="64"/>
      </bottom>
      <diagonal/>
    </border>
    <border>
      <left style="hair">
        <color auto="1"/>
      </left>
      <right/>
      <top style="dashed">
        <color auto="1"/>
      </top>
      <bottom style="thin">
        <color indexed="64"/>
      </bottom>
      <diagonal/>
    </border>
    <border>
      <left/>
      <right style="hair">
        <color auto="1"/>
      </right>
      <top style="dashed">
        <color auto="1"/>
      </top>
      <bottom style="thin">
        <color indexed="64"/>
      </bottom>
      <diagonal/>
    </border>
    <border>
      <left style="hair">
        <color auto="1"/>
      </left>
      <right/>
      <top style="thin">
        <color auto="1"/>
      </top>
      <bottom/>
      <diagonal/>
    </border>
    <border>
      <left/>
      <right style="hair">
        <color auto="1"/>
      </right>
      <top style="thin">
        <color auto="1"/>
      </top>
      <bottom/>
      <diagonal/>
    </border>
    <border>
      <left style="hair">
        <color auto="1"/>
      </left>
      <right/>
      <top style="dashed">
        <color auto="1"/>
      </top>
      <bottom style="dashed">
        <color auto="1"/>
      </bottom>
      <diagonal/>
    </border>
    <border>
      <left/>
      <right style="hair">
        <color auto="1"/>
      </right>
      <top style="dashed">
        <color auto="1"/>
      </top>
      <bottom style="dashed">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dashed">
        <color auto="1"/>
      </top>
      <bottom style="medium">
        <color indexed="64"/>
      </bottom>
      <diagonal/>
    </border>
    <border>
      <left/>
      <right style="hair">
        <color auto="1"/>
      </right>
      <top style="dashed">
        <color auto="1"/>
      </top>
      <bottom style="medium">
        <color indexed="64"/>
      </bottom>
      <diagonal/>
    </border>
    <border diagonalDown="1">
      <left style="thin">
        <color indexed="64"/>
      </left>
      <right style="thin">
        <color indexed="64"/>
      </right>
      <top/>
      <bottom/>
      <diagonal style="thin">
        <color indexed="64"/>
      </diagonal>
    </border>
    <border>
      <left/>
      <right/>
      <top style="dashed">
        <color auto="1"/>
      </top>
      <bottom style="dashed">
        <color auto="1"/>
      </bottom>
      <diagonal/>
    </border>
    <border>
      <left/>
      <right style="hair">
        <color auto="1"/>
      </right>
      <top style="dashed">
        <color auto="1"/>
      </top>
      <bottom/>
      <diagonal/>
    </border>
    <border>
      <left/>
      <right style="thin">
        <color auto="1"/>
      </right>
      <top style="thin">
        <color auto="1"/>
      </top>
      <bottom style="dashed">
        <color auto="1"/>
      </bottom>
      <diagonal/>
    </border>
    <border>
      <left/>
      <right style="thin">
        <color auto="1"/>
      </right>
      <top style="dashed">
        <color auto="1"/>
      </top>
      <bottom style="dashed">
        <color auto="1"/>
      </bottom>
      <diagonal/>
    </border>
    <border>
      <left/>
      <right/>
      <top style="dashed">
        <color auto="1"/>
      </top>
      <bottom style="thin">
        <color indexed="64"/>
      </bottom>
      <diagonal/>
    </border>
    <border>
      <left/>
      <right style="thin">
        <color auto="1"/>
      </right>
      <top style="dashed">
        <color auto="1"/>
      </top>
      <bottom style="thin">
        <color indexed="64"/>
      </bottom>
      <diagonal/>
    </border>
    <border>
      <left style="thin">
        <color auto="1"/>
      </left>
      <right style="thin">
        <color indexed="64"/>
      </right>
      <top style="thin">
        <color indexed="64"/>
      </top>
      <bottom style="dashed">
        <color auto="1"/>
      </bottom>
      <diagonal/>
    </border>
    <border>
      <left style="thin">
        <color auto="1"/>
      </left>
      <right style="thin">
        <color indexed="64"/>
      </right>
      <top style="dashed">
        <color auto="1"/>
      </top>
      <bottom style="dashed">
        <color auto="1"/>
      </bottom>
      <diagonal/>
    </border>
    <border>
      <left style="thin">
        <color auto="1"/>
      </left>
      <right style="thin">
        <color indexed="64"/>
      </right>
      <top style="dashed">
        <color auto="1"/>
      </top>
      <bottom style="thin">
        <color auto="1"/>
      </bottom>
      <diagonal/>
    </border>
    <border>
      <left style="hair">
        <color auto="1"/>
      </left>
      <right/>
      <top style="dashed">
        <color auto="1"/>
      </top>
      <bottom/>
      <diagonal/>
    </border>
    <border>
      <left style="medium">
        <color indexed="64"/>
      </left>
      <right/>
      <top style="thin">
        <color indexed="64"/>
      </top>
      <bottom/>
      <diagonal/>
    </border>
    <border>
      <left/>
      <right style="medium">
        <color indexed="64"/>
      </right>
      <top style="thin">
        <color auto="1"/>
      </top>
      <bottom/>
      <diagonal/>
    </border>
    <border>
      <left style="hair">
        <color auto="1"/>
      </left>
      <right/>
      <top/>
      <bottom style="dashed">
        <color auto="1"/>
      </bottom>
      <diagonal/>
    </border>
    <border>
      <left/>
      <right style="hair">
        <color auto="1"/>
      </right>
      <top/>
      <bottom style="dashed">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diagonalUp="1">
      <left/>
      <right/>
      <top/>
      <bottom style="medium">
        <color indexed="64"/>
      </bottom>
      <diagonal style="thin">
        <color indexed="64"/>
      </diagonal>
    </border>
    <border>
      <left style="medium">
        <color rgb="FFFF0000"/>
      </left>
      <right/>
      <top/>
      <bottom/>
      <diagonal/>
    </border>
    <border>
      <left/>
      <right style="medium">
        <color rgb="FFFF0000"/>
      </right>
      <top/>
      <bottom/>
      <diagonal/>
    </border>
    <border>
      <left style="medium">
        <color rgb="FFFF0000"/>
      </left>
      <right style="thin">
        <color theme="1"/>
      </right>
      <top style="medium">
        <color rgb="FFFF0000"/>
      </top>
      <bottom style="thin">
        <color theme="1"/>
      </bottom>
      <diagonal/>
    </border>
    <border>
      <left style="thin">
        <color theme="1"/>
      </left>
      <right style="thin">
        <color theme="1"/>
      </right>
      <top style="medium">
        <color rgb="FFFF0000"/>
      </top>
      <bottom style="thin">
        <color theme="1"/>
      </bottom>
      <diagonal/>
    </border>
    <border>
      <left style="thin">
        <color theme="1"/>
      </left>
      <right style="medium">
        <color rgb="FFFF0000"/>
      </right>
      <top style="medium">
        <color rgb="FFFF0000"/>
      </top>
      <bottom style="thin">
        <color theme="1"/>
      </bottom>
      <diagonal/>
    </border>
    <border>
      <left style="medium">
        <color rgb="FFFF0000"/>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rgb="FFFF0000"/>
      </right>
      <top style="thin">
        <color theme="1"/>
      </top>
      <bottom style="thin">
        <color theme="1"/>
      </bottom>
      <diagonal/>
    </border>
    <border>
      <left style="medium">
        <color rgb="FFFF0000"/>
      </left>
      <right style="thin">
        <color theme="1"/>
      </right>
      <top style="thin">
        <color theme="1"/>
      </top>
      <bottom style="medium">
        <color rgb="FFFF0000"/>
      </bottom>
      <diagonal/>
    </border>
    <border>
      <left style="thin">
        <color theme="1"/>
      </left>
      <right style="thin">
        <color theme="1"/>
      </right>
      <top style="thin">
        <color theme="1"/>
      </top>
      <bottom style="medium">
        <color rgb="FFFF0000"/>
      </bottom>
      <diagonal/>
    </border>
    <border>
      <left style="thin">
        <color theme="1"/>
      </left>
      <right style="medium">
        <color rgb="FFFF0000"/>
      </right>
      <top style="thin">
        <color theme="1"/>
      </top>
      <bottom style="medium">
        <color rgb="FFFF0000"/>
      </bottom>
      <diagonal/>
    </border>
    <border>
      <left style="medium">
        <color indexed="64"/>
      </left>
      <right style="medium">
        <color indexed="64"/>
      </right>
      <top style="thin">
        <color indexed="64"/>
      </top>
      <bottom style="double">
        <color indexed="64"/>
      </bottom>
      <diagonal/>
    </border>
    <border diagonalUp="1">
      <left/>
      <right style="thin">
        <color indexed="64"/>
      </right>
      <top/>
      <bottom style="medium">
        <color indexed="64"/>
      </bottom>
      <diagonal style="thin">
        <color indexed="64"/>
      </diagonal>
    </border>
    <border>
      <left style="medium">
        <color rgb="FFFF0000"/>
      </left>
      <right style="thin">
        <color theme="1"/>
      </right>
      <top style="thin">
        <color theme="1"/>
      </top>
      <bottom style="double">
        <color indexed="64"/>
      </bottom>
      <diagonal/>
    </border>
    <border>
      <left style="thin">
        <color theme="1"/>
      </left>
      <right style="thin">
        <color theme="1"/>
      </right>
      <top style="thin">
        <color theme="1"/>
      </top>
      <bottom style="double">
        <color indexed="64"/>
      </bottom>
      <diagonal/>
    </border>
    <border>
      <left style="thin">
        <color theme="1"/>
      </left>
      <right style="medium">
        <color rgb="FFFF0000"/>
      </right>
      <top style="thin">
        <color theme="1"/>
      </top>
      <bottom style="double">
        <color indexed="64"/>
      </bottom>
      <diagonal/>
    </border>
    <border>
      <left/>
      <right style="thin">
        <color indexed="64"/>
      </right>
      <top style="thin">
        <color indexed="64"/>
      </top>
      <bottom style="double">
        <color indexed="64"/>
      </bottom>
      <diagonal/>
    </border>
    <border diagonalUp="1">
      <left style="medium">
        <color rgb="FFFF0000"/>
      </left>
      <right/>
      <top style="double">
        <color indexed="64"/>
      </top>
      <bottom style="thin">
        <color theme="1"/>
      </bottom>
      <diagonal style="thin">
        <color theme="1"/>
      </diagonal>
    </border>
    <border diagonalUp="1">
      <left/>
      <right/>
      <top style="double">
        <color indexed="64"/>
      </top>
      <bottom style="thin">
        <color theme="1"/>
      </bottom>
      <diagonal style="thin">
        <color theme="1"/>
      </diagonal>
    </border>
    <border diagonalUp="1">
      <left/>
      <right style="medium">
        <color rgb="FFFF0000"/>
      </right>
      <top style="double">
        <color indexed="64"/>
      </top>
      <bottom style="thin">
        <color theme="1"/>
      </bottom>
      <diagonal style="thin">
        <color theme="1"/>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double">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double">
        <color indexed="64"/>
      </right>
      <top style="dotted">
        <color indexed="64"/>
      </top>
      <bottom style="medium">
        <color indexed="64"/>
      </bottom>
      <diagonal/>
    </border>
    <border>
      <left/>
      <right style="hair">
        <color indexed="64"/>
      </right>
      <top style="dotted">
        <color indexed="64"/>
      </top>
      <bottom style="medium">
        <color indexed="64"/>
      </bottom>
      <diagonal/>
    </border>
    <border>
      <left style="hair">
        <color indexed="64"/>
      </left>
      <right style="thin">
        <color indexed="64"/>
      </right>
      <top style="dotted">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uble">
        <color indexed="64"/>
      </bottom>
      <diagonal/>
    </border>
    <border>
      <left/>
      <right style="double">
        <color indexed="64"/>
      </right>
      <top/>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6" fillId="0" borderId="0">
      <alignment vertical="center"/>
    </xf>
    <xf numFmtId="0" fontId="31" fillId="0" borderId="0">
      <alignment vertical="center"/>
    </xf>
    <xf numFmtId="38" fontId="31" fillId="0" borderId="0" applyFont="0" applyFill="0" applyBorder="0" applyAlignment="0" applyProtection="0">
      <alignment vertical="center"/>
    </xf>
  </cellStyleXfs>
  <cellXfs count="1214">
    <xf numFmtId="0" fontId="0" fillId="0" borderId="0" xfId="0">
      <alignment vertical="center"/>
    </xf>
    <xf numFmtId="0" fontId="18" fillId="0" borderId="0" xfId="0" applyFont="1">
      <alignment vertical="center"/>
    </xf>
    <xf numFmtId="0" fontId="0" fillId="0" borderId="0" xfId="0" applyBorder="1">
      <alignment vertical="center"/>
    </xf>
    <xf numFmtId="0" fontId="0" fillId="0" borderId="3" xfId="0" applyBorder="1">
      <alignment vertical="center"/>
    </xf>
    <xf numFmtId="0" fontId="0" fillId="0" borderId="7" xfId="0" applyBorder="1">
      <alignment vertical="center"/>
    </xf>
    <xf numFmtId="0" fontId="18" fillId="0" borderId="8"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8" fillId="0" borderId="2"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pplyProtection="1">
      <alignment vertical="center"/>
      <protection locked="0"/>
    </xf>
    <xf numFmtId="0" fontId="0" fillId="0" borderId="1" xfId="0" applyBorder="1" applyAlignment="1" applyProtection="1">
      <alignment vertical="center"/>
      <protection locked="0"/>
    </xf>
    <xf numFmtId="0" fontId="0" fillId="0" borderId="9" xfId="0" applyBorder="1" applyAlignment="1" applyProtection="1">
      <alignment vertical="center"/>
      <protection locked="0"/>
    </xf>
    <xf numFmtId="0" fontId="0" fillId="0" borderId="5" xfId="0" applyBorder="1" applyAlignment="1" applyProtection="1">
      <alignment vertical="center"/>
      <protection locked="0"/>
    </xf>
    <xf numFmtId="0" fontId="0" fillId="0" borderId="0" xfId="0" applyBorder="1" applyAlignment="1" applyProtection="1">
      <alignment vertical="center"/>
      <protection locked="0"/>
    </xf>
    <xf numFmtId="0" fontId="0" fillId="0" borderId="2" xfId="0" applyBorder="1" applyAlignment="1" applyProtection="1">
      <alignment vertical="center"/>
      <protection locked="0"/>
    </xf>
    <xf numFmtId="0" fontId="0" fillId="0" borderId="6"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0" fillId="0" borderId="0" xfId="0" applyProtection="1">
      <alignment vertical="center"/>
    </xf>
    <xf numFmtId="0" fontId="0" fillId="0" borderId="0" xfId="0" applyProtection="1">
      <alignment vertical="center"/>
      <protection hidden="1"/>
    </xf>
    <xf numFmtId="0" fontId="18" fillId="0" borderId="0" xfId="0" applyFont="1" applyBorder="1" applyAlignment="1" applyProtection="1">
      <alignment vertical="center"/>
      <protection hidden="1"/>
    </xf>
    <xf numFmtId="0" fontId="18" fillId="0" borderId="1" xfId="0" applyFont="1" applyBorder="1" applyAlignment="1" applyProtection="1">
      <alignment horizontal="left" vertical="center"/>
      <protection hidden="1"/>
    </xf>
    <xf numFmtId="0" fontId="18" fillId="0" borderId="5" xfId="0" applyFont="1" applyBorder="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0" fillId="0" borderId="0" xfId="0" applyBorder="1" applyProtection="1">
      <alignment vertical="center"/>
      <protection hidden="1"/>
    </xf>
    <xf numFmtId="0" fontId="18" fillId="0" borderId="2" xfId="0" applyFont="1" applyBorder="1" applyAlignment="1" applyProtection="1">
      <alignment horizontal="left" vertical="center"/>
      <protection hidden="1"/>
    </xf>
    <xf numFmtId="0" fontId="18" fillId="0" borderId="2" xfId="0" applyFont="1" applyBorder="1" applyAlignment="1" applyProtection="1">
      <alignment vertical="center"/>
      <protection hidden="1"/>
    </xf>
    <xf numFmtId="181" fontId="18" fillId="0" borderId="0" xfId="0" applyNumberFormat="1" applyFont="1" applyBorder="1" applyAlignment="1" applyProtection="1">
      <alignment vertical="center"/>
      <protection hidden="1"/>
    </xf>
    <xf numFmtId="0" fontId="18" fillId="0" borderId="6" xfId="0" applyFont="1" applyBorder="1" applyAlignment="1" applyProtection="1">
      <alignment horizontal="left" vertical="center"/>
      <protection hidden="1"/>
    </xf>
    <xf numFmtId="0" fontId="18" fillId="0" borderId="3" xfId="0" applyFont="1" applyBorder="1" applyAlignment="1" applyProtection="1">
      <alignment horizontal="left" vertical="center"/>
      <protection hidden="1"/>
    </xf>
    <xf numFmtId="0" fontId="0" fillId="0" borderId="3" xfId="0" applyBorder="1" applyProtection="1">
      <alignment vertical="center"/>
      <protection hidden="1"/>
    </xf>
    <xf numFmtId="38" fontId="18" fillId="0" borderId="0" xfId="2" applyFont="1" applyFill="1" applyBorder="1" applyAlignment="1" applyProtection="1">
      <alignment horizontal="right" vertical="center"/>
      <protection hidden="1"/>
    </xf>
    <xf numFmtId="38" fontId="0" fillId="0" borderId="0" xfId="2" applyFont="1" applyFill="1" applyBorder="1" applyProtection="1">
      <alignment vertical="center"/>
      <protection hidden="1"/>
    </xf>
    <xf numFmtId="192" fontId="0" fillId="0" borderId="0" xfId="0" applyNumberFormat="1" applyFont="1" applyBorder="1" applyAlignment="1" applyProtection="1">
      <alignment horizontal="right" vertical="center" shrinkToFit="1"/>
      <protection hidden="1"/>
    </xf>
    <xf numFmtId="0" fontId="0" fillId="0" borderId="0" xfId="0" applyBorder="1" applyAlignment="1" applyProtection="1">
      <alignment vertical="center"/>
      <protection hidden="1"/>
    </xf>
    <xf numFmtId="0" fontId="18" fillId="0" borderId="0" xfId="0" applyFont="1" applyProtection="1">
      <alignment vertical="center"/>
      <protection hidden="1"/>
    </xf>
    <xf numFmtId="0" fontId="20" fillId="0" borderId="0" xfId="0" applyFont="1" applyProtection="1">
      <alignment vertical="center"/>
      <protection hidden="1"/>
    </xf>
    <xf numFmtId="0" fontId="0" fillId="0" borderId="0" xfId="0" applyAlignment="1" applyProtection="1">
      <alignment vertical="center"/>
      <protection hidden="1"/>
    </xf>
    <xf numFmtId="177" fontId="21" fillId="0" borderId="0" xfId="0" applyNumberFormat="1" applyFont="1" applyBorder="1" applyAlignment="1" applyProtection="1">
      <alignment vertical="center"/>
      <protection hidden="1"/>
    </xf>
    <xf numFmtId="0" fontId="22" fillId="0" borderId="0" xfId="0" applyFont="1" applyProtection="1">
      <alignment vertical="center"/>
      <protection hidden="1"/>
    </xf>
    <xf numFmtId="0" fontId="0" fillId="0" borderId="0" xfId="0" applyBorder="1" applyAlignment="1" applyProtection="1">
      <alignment horizontal="left" vertical="center"/>
      <protection hidden="1"/>
    </xf>
    <xf numFmtId="0" fontId="0" fillId="0" borderId="25" xfId="0" applyBorder="1" applyProtection="1">
      <alignment vertical="center"/>
    </xf>
    <xf numFmtId="0" fontId="0" fillId="0" borderId="9" xfId="0" applyBorder="1" applyProtection="1">
      <alignment vertical="center"/>
      <protection hidden="1"/>
    </xf>
    <xf numFmtId="0" fontId="0" fillId="0" borderId="6" xfId="0" applyBorder="1" applyProtection="1">
      <alignment vertical="center"/>
      <protection hidden="1"/>
    </xf>
    <xf numFmtId="0" fontId="0" fillId="0" borderId="4" xfId="0" applyBorder="1" applyProtection="1">
      <alignment vertical="center"/>
      <protection hidden="1"/>
    </xf>
    <xf numFmtId="0" fontId="18" fillId="0" borderId="8" xfId="0" applyFont="1" applyBorder="1" applyAlignment="1" applyProtection="1">
      <alignment vertical="center"/>
      <protection hidden="1"/>
    </xf>
    <xf numFmtId="0" fontId="0" fillId="0" borderId="0"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26" xfId="0" applyBorder="1" applyAlignment="1" applyProtection="1">
      <alignment horizontal="center" vertical="center"/>
    </xf>
    <xf numFmtId="0" fontId="0" fillId="0" borderId="25"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Alignment="1">
      <alignment horizontal="right" vertical="center"/>
    </xf>
    <xf numFmtId="0" fontId="23" fillId="0" borderId="0" xfId="0" applyFont="1" applyProtection="1">
      <alignment vertical="center"/>
      <protection hidden="1"/>
    </xf>
    <xf numFmtId="0" fontId="18" fillId="0" borderId="8" xfId="0" applyFont="1" applyBorder="1" applyAlignment="1" applyProtection="1">
      <alignment horizontal="left" vertical="center"/>
      <protection hidden="1"/>
    </xf>
    <xf numFmtId="0" fontId="0" fillId="0" borderId="1" xfId="0" applyBorder="1" applyProtection="1">
      <alignment vertical="center"/>
      <protection hidden="1"/>
    </xf>
    <xf numFmtId="0" fontId="18" fillId="0" borderId="0" xfId="0" applyFont="1" applyBorder="1" applyProtection="1">
      <alignment vertical="center"/>
      <protection hidden="1"/>
    </xf>
    <xf numFmtId="0" fontId="23" fillId="0" borderId="5" xfId="0" applyFont="1" applyBorder="1" applyAlignment="1" applyProtection="1">
      <alignment vertical="center" wrapText="1"/>
      <protection hidden="1"/>
    </xf>
    <xf numFmtId="0" fontId="0" fillId="0" borderId="5" xfId="0" applyBorder="1" applyProtection="1">
      <alignment vertical="center"/>
      <protection hidden="1"/>
    </xf>
    <xf numFmtId="0" fontId="0" fillId="0" borderId="2" xfId="0" applyBorder="1" applyAlignment="1" applyProtection="1">
      <alignment vertical="center"/>
      <protection hidden="1"/>
    </xf>
    <xf numFmtId="182" fontId="18" fillId="0" borderId="0" xfId="0" applyNumberFormat="1" applyFont="1" applyFill="1" applyBorder="1" applyAlignment="1" applyProtection="1">
      <alignment vertical="center"/>
      <protection hidden="1"/>
    </xf>
    <xf numFmtId="0" fontId="0" fillId="0" borderId="26" xfId="0" applyBorder="1" applyAlignment="1" applyProtection="1">
      <alignment vertical="center"/>
      <protection hidden="1"/>
    </xf>
    <xf numFmtId="0" fontId="18" fillId="0" borderId="1" xfId="0" applyFont="1" applyBorder="1" applyAlignment="1" applyProtection="1">
      <alignment vertical="center"/>
      <protection hidden="1"/>
    </xf>
    <xf numFmtId="0" fontId="0" fillId="0" borderId="110" xfId="0" applyFill="1" applyBorder="1" applyAlignment="1" applyProtection="1">
      <alignment vertical="center"/>
      <protection hidden="1"/>
    </xf>
    <xf numFmtId="0" fontId="43" fillId="0" borderId="0" xfId="0" applyFont="1" applyBorder="1" applyAlignment="1" applyProtection="1">
      <alignment horizontal="right" vertical="center"/>
      <protection hidden="1"/>
    </xf>
    <xf numFmtId="0" fontId="18" fillId="0" borderId="0" xfId="0" applyFont="1" applyBorder="1" applyAlignment="1" applyProtection="1">
      <alignment horizontal="center" vertical="center" shrinkToFit="1"/>
      <protection hidden="1"/>
    </xf>
    <xf numFmtId="0" fontId="42" fillId="0" borderId="3" xfId="0" applyFont="1" applyBorder="1" applyAlignment="1" applyProtection="1">
      <alignment horizontal="right" vertical="center"/>
      <protection hidden="1"/>
    </xf>
    <xf numFmtId="0" fontId="18" fillId="0" borderId="0" xfId="0" applyFont="1" applyAlignment="1" applyProtection="1">
      <alignment vertical="center" shrinkToFit="1"/>
      <protection hidden="1"/>
    </xf>
    <xf numFmtId="0" fontId="18" fillId="0" borderId="8" xfId="0" applyFont="1" applyFill="1" applyBorder="1" applyAlignment="1" applyProtection="1">
      <alignment horizontal="left" vertical="center"/>
      <protection hidden="1"/>
    </xf>
    <xf numFmtId="0" fontId="18" fillId="0" borderId="1" xfId="0" applyFont="1" applyFill="1" applyBorder="1" applyAlignment="1" applyProtection="1">
      <alignment horizontal="left" vertical="center"/>
      <protection hidden="1"/>
    </xf>
    <xf numFmtId="0" fontId="18" fillId="0" borderId="9" xfId="0" applyFont="1" applyBorder="1" applyAlignment="1" applyProtection="1">
      <alignment horizontal="left" vertical="center"/>
      <protection hidden="1"/>
    </xf>
    <xf numFmtId="49" fontId="18" fillId="0" borderId="0" xfId="0" applyNumberFormat="1" applyFont="1" applyBorder="1" applyAlignment="1" applyProtection="1">
      <alignment horizontal="left" vertical="center"/>
      <protection hidden="1"/>
    </xf>
    <xf numFmtId="183" fontId="18" fillId="0" borderId="0" xfId="0" applyNumberFormat="1" applyFont="1" applyBorder="1" applyAlignment="1" applyProtection="1">
      <alignment horizontal="left" vertical="center"/>
      <protection hidden="1"/>
    </xf>
    <xf numFmtId="0" fontId="18" fillId="0" borderId="0" xfId="0" applyFont="1" applyFill="1" applyBorder="1" applyAlignment="1" applyProtection="1">
      <alignment horizontal="left" vertical="center"/>
      <protection hidden="1"/>
    </xf>
    <xf numFmtId="0" fontId="0" fillId="0" borderId="2" xfId="0" applyBorder="1" applyProtection="1">
      <alignment vertical="center"/>
      <protection hidden="1"/>
    </xf>
    <xf numFmtId="0" fontId="0" fillId="0" borderId="7" xfId="0" applyBorder="1" applyProtection="1">
      <alignment vertical="center"/>
      <protection hidden="1"/>
    </xf>
    <xf numFmtId="0" fontId="18" fillId="0" borderId="0" xfId="0" applyFont="1" applyBorder="1" applyAlignment="1" applyProtection="1">
      <alignment horizontal="right" vertical="center"/>
      <protection hidden="1"/>
    </xf>
    <xf numFmtId="0" fontId="42" fillId="0" borderId="0" xfId="0" applyFont="1" applyBorder="1" applyAlignment="1" applyProtection="1">
      <alignment horizontal="left" vertical="center"/>
      <protection hidden="1"/>
    </xf>
    <xf numFmtId="183" fontId="18" fillId="0" borderId="0" xfId="0" applyNumberFormat="1" applyFont="1" applyBorder="1" applyAlignment="1" applyProtection="1">
      <alignmen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4" borderId="26" xfId="0" applyFill="1" applyBorder="1" applyAlignment="1" applyProtection="1">
      <alignment horizontal="center" vertical="center" shrinkToFit="1"/>
      <protection hidden="1"/>
    </xf>
    <xf numFmtId="0" fontId="0" fillId="4" borderId="35" xfId="0" applyFill="1" applyBorder="1" applyAlignment="1" applyProtection="1">
      <alignment horizontal="center" vertical="center" shrinkToFit="1"/>
      <protection hidden="1"/>
    </xf>
    <xf numFmtId="0" fontId="0" fillId="4" borderId="25" xfId="0" applyFill="1"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0" xfId="0" applyAlignment="1" applyProtection="1">
      <alignment vertical="center" shrinkToFit="1"/>
      <protection hidden="1"/>
    </xf>
    <xf numFmtId="0" fontId="0" fillId="0" borderId="7" xfId="0" applyFill="1" applyBorder="1" applyAlignment="1" applyProtection="1">
      <alignment horizontal="center" vertical="center" shrinkToFit="1"/>
      <protection hidden="1"/>
    </xf>
    <xf numFmtId="0" fontId="0" fillId="0" borderId="0" xfId="0" applyProtection="1">
      <alignment vertical="center"/>
      <protection locked="0"/>
    </xf>
    <xf numFmtId="0" fontId="18" fillId="0" borderId="3" xfId="0" applyFont="1" applyBorder="1" applyAlignment="1" applyProtection="1">
      <alignment horizontal="left" vertical="center"/>
      <protection locked="0"/>
    </xf>
    <xf numFmtId="0" fontId="18" fillId="0" borderId="1" xfId="0" applyFont="1" applyBorder="1" applyAlignment="1" applyProtection="1">
      <alignment horizontal="left" vertical="center"/>
      <protection locked="0"/>
    </xf>
    <xf numFmtId="0" fontId="0" fillId="0" borderId="34" xfId="0" applyBorder="1" applyAlignment="1" applyProtection="1">
      <alignment horizontal="center" vertical="center"/>
    </xf>
    <xf numFmtId="187" fontId="0" fillId="10" borderId="7" xfId="0" applyNumberFormat="1" applyFill="1" applyBorder="1" applyProtection="1">
      <alignment vertical="center"/>
    </xf>
    <xf numFmtId="187" fontId="0" fillId="5" borderId="7" xfId="1" applyNumberFormat="1" applyFont="1" applyFill="1" applyBorder="1" applyProtection="1">
      <alignment vertical="center"/>
    </xf>
    <xf numFmtId="187" fontId="0" fillId="10" borderId="0" xfId="0" applyNumberFormat="1" applyFill="1" applyProtection="1">
      <alignment vertical="center"/>
    </xf>
    <xf numFmtId="187" fontId="0" fillId="5" borderId="0" xfId="1" applyNumberFormat="1" applyFont="1" applyFill="1" applyProtection="1">
      <alignment vertical="center"/>
    </xf>
    <xf numFmtId="187" fontId="0" fillId="11" borderId="0" xfId="0" applyNumberFormat="1" applyFill="1" applyProtection="1">
      <alignment vertical="center"/>
    </xf>
    <xf numFmtId="187" fontId="0" fillId="0" borderId="0" xfId="1" applyNumberFormat="1" applyFont="1">
      <alignment vertical="center"/>
    </xf>
    <xf numFmtId="187" fontId="0" fillId="5" borderId="0" xfId="1" applyNumberFormat="1" applyFont="1" applyFill="1">
      <alignment vertical="center"/>
    </xf>
    <xf numFmtId="187" fontId="0" fillId="10" borderId="0" xfId="1" applyNumberFormat="1" applyFont="1" applyFill="1">
      <alignment vertical="center"/>
    </xf>
    <xf numFmtId="187" fontId="0" fillId="11" borderId="0" xfId="1" applyNumberFormat="1" applyFont="1" applyFill="1">
      <alignment vertical="center"/>
    </xf>
    <xf numFmtId="187" fontId="0" fillId="0" borderId="0" xfId="0" applyNumberFormat="1">
      <alignment vertical="center"/>
    </xf>
    <xf numFmtId="9" fontId="0" fillId="0" borderId="0" xfId="1" applyFont="1" applyBorder="1" applyProtection="1">
      <alignment vertical="center"/>
      <protection hidden="1"/>
    </xf>
    <xf numFmtId="187" fontId="0" fillId="0" borderId="7" xfId="1" applyNumberFormat="1" applyFont="1" applyBorder="1" applyProtection="1">
      <alignment vertical="center"/>
      <protection hidden="1"/>
    </xf>
    <xf numFmtId="0" fontId="0" fillId="0" borderId="26" xfId="0" applyBorder="1" applyProtection="1">
      <alignment vertical="center"/>
      <protection hidden="1"/>
    </xf>
    <xf numFmtId="0" fontId="0" fillId="0" borderId="25" xfId="0" applyBorder="1" applyProtection="1">
      <alignment vertical="center"/>
      <protection hidden="1"/>
    </xf>
    <xf numFmtId="0" fontId="0" fillId="0" borderId="0" xfId="0" applyBorder="1" applyAlignment="1" applyProtection="1">
      <alignment horizontal="right" vertical="center"/>
      <protection hidden="1"/>
    </xf>
    <xf numFmtId="187" fontId="0" fillId="0" borderId="0" xfId="0" applyNumberFormat="1" applyBorder="1" applyProtection="1">
      <alignment vertical="center"/>
      <protection hidden="1"/>
    </xf>
    <xf numFmtId="0" fontId="0" fillId="0" borderId="29" xfId="0" applyBorder="1" applyProtection="1">
      <alignment vertical="center"/>
    </xf>
    <xf numFmtId="0" fontId="0" fillId="0" borderId="24" xfId="0" applyBorder="1" applyProtection="1">
      <alignment vertical="center"/>
    </xf>
    <xf numFmtId="0" fontId="0" fillId="0" borderId="26" xfId="0" applyBorder="1" applyProtection="1">
      <alignment vertical="center"/>
    </xf>
    <xf numFmtId="0" fontId="0" fillId="0" borderId="34" xfId="0" applyBorder="1" applyProtection="1">
      <alignment vertical="center"/>
    </xf>
    <xf numFmtId="0" fontId="0" fillId="0" borderId="7" xfId="0" applyBorder="1" applyProtection="1">
      <alignment vertical="center"/>
    </xf>
    <xf numFmtId="2" fontId="0" fillId="0" borderId="7" xfId="0" applyNumberFormat="1" applyBorder="1" applyProtection="1">
      <alignment vertical="center"/>
    </xf>
    <xf numFmtId="194" fontId="0" fillId="0" borderId="7" xfId="0" applyNumberFormat="1" applyBorder="1" applyProtection="1">
      <alignment vertical="center"/>
    </xf>
    <xf numFmtId="184" fontId="0" fillId="0" borderId="7" xfId="0" applyNumberFormat="1" applyBorder="1" applyProtection="1">
      <alignment vertical="center"/>
    </xf>
    <xf numFmtId="195" fontId="0" fillId="0" borderId="7" xfId="0" applyNumberFormat="1" applyBorder="1" applyProtection="1">
      <alignment vertical="center"/>
    </xf>
    <xf numFmtId="9" fontId="0" fillId="0" borderId="110" xfId="0" applyNumberFormat="1" applyBorder="1" applyProtection="1">
      <alignment vertical="center"/>
    </xf>
    <xf numFmtId="9" fontId="0" fillId="0" borderId="0" xfId="0" applyNumberFormat="1" applyBorder="1" applyProtection="1">
      <alignment vertical="center"/>
    </xf>
    <xf numFmtId="0" fontId="0" fillId="0" borderId="0" xfId="0" applyAlignment="1" applyProtection="1">
      <alignment horizontal="right" vertical="center"/>
    </xf>
    <xf numFmtId="2" fontId="0" fillId="0" borderId="7" xfId="0" applyNumberFormat="1" applyBorder="1">
      <alignment vertical="center"/>
    </xf>
    <xf numFmtId="0" fontId="0" fillId="0" borderId="26" xfId="0" applyBorder="1">
      <alignment vertical="center"/>
    </xf>
    <xf numFmtId="0" fontId="0" fillId="0" borderId="35" xfId="0" applyBorder="1">
      <alignment vertical="center"/>
    </xf>
    <xf numFmtId="0" fontId="0" fillId="0" borderId="25" xfId="0" applyBorder="1">
      <alignment vertical="center"/>
    </xf>
    <xf numFmtId="194" fontId="0" fillId="0" borderId="7" xfId="0" applyNumberFormat="1" applyBorder="1">
      <alignment vertical="center"/>
    </xf>
    <xf numFmtId="40" fontId="0" fillId="0" borderId="0" xfId="2" applyNumberFormat="1" applyFont="1" applyBorder="1" applyProtection="1">
      <alignment vertical="center"/>
      <protection hidden="1"/>
    </xf>
    <xf numFmtId="40" fontId="0" fillId="0" borderId="0" xfId="2" applyNumberFormat="1" applyFont="1" applyProtection="1">
      <alignment vertical="center"/>
      <protection hidden="1"/>
    </xf>
    <xf numFmtId="38" fontId="0" fillId="0" borderId="7" xfId="2" applyFont="1" applyBorder="1" applyProtection="1">
      <alignment vertical="center"/>
      <protection hidden="1"/>
    </xf>
    <xf numFmtId="181" fontId="0" fillId="0" borderId="0" xfId="0" applyNumberFormat="1" applyBorder="1" applyProtection="1">
      <alignment vertical="center"/>
      <protection hidden="1"/>
    </xf>
    <xf numFmtId="38" fontId="18" fillId="0" borderId="0" xfId="2" applyFont="1" applyBorder="1" applyAlignment="1" applyProtection="1">
      <alignment vertical="center"/>
      <protection hidden="1"/>
    </xf>
    <xf numFmtId="196" fontId="18" fillId="0" borderId="0" xfId="2" applyNumberFormat="1" applyFont="1" applyBorder="1" applyAlignment="1" applyProtection="1">
      <alignment horizontal="right" vertical="center"/>
      <protection hidden="1"/>
    </xf>
    <xf numFmtId="0" fontId="23" fillId="0" borderId="95" xfId="0" applyFont="1" applyBorder="1" applyAlignment="1" applyProtection="1">
      <alignment horizontal="center" vertical="center" wrapText="1" shrinkToFit="1"/>
      <protection locked="0"/>
    </xf>
    <xf numFmtId="0" fontId="17" fillId="0" borderId="0" xfId="0" applyFont="1" applyBorder="1" applyProtection="1">
      <alignment vertical="center"/>
      <protection hidden="1"/>
    </xf>
    <xf numFmtId="0" fontId="0" fillId="7" borderId="7" xfId="0" applyFill="1" applyBorder="1" applyAlignment="1">
      <alignment horizontal="center" vertical="center"/>
    </xf>
    <xf numFmtId="0" fontId="0" fillId="5" borderId="7" xfId="0" applyFill="1" applyBorder="1" applyAlignment="1">
      <alignment horizontal="center" vertical="center"/>
    </xf>
    <xf numFmtId="0" fontId="0" fillId="12" borderId="7" xfId="0" applyFill="1" applyBorder="1">
      <alignment vertical="center"/>
    </xf>
    <xf numFmtId="194" fontId="0" fillId="12" borderId="7" xfId="0" applyNumberFormat="1" applyFill="1" applyBorder="1">
      <alignment vertical="center"/>
    </xf>
    <xf numFmtId="2" fontId="0" fillId="12" borderId="7" xfId="0" applyNumberFormat="1" applyFill="1" applyBorder="1">
      <alignment vertical="center"/>
    </xf>
    <xf numFmtId="193" fontId="0" fillId="0" borderId="0" xfId="2" applyNumberFormat="1" applyFont="1" applyBorder="1" applyAlignment="1" applyProtection="1">
      <alignment vertical="center"/>
      <protection hidden="1"/>
    </xf>
    <xf numFmtId="0" fontId="18" fillId="0" borderId="1" xfId="0" applyFont="1" applyBorder="1" applyAlignment="1" applyProtection="1">
      <alignment horizontal="right" vertical="center"/>
      <protection hidden="1"/>
    </xf>
    <xf numFmtId="0" fontId="20" fillId="0" borderId="0" xfId="0" applyFont="1" applyBorder="1" applyProtection="1">
      <alignment vertical="center"/>
      <protection hidden="1"/>
    </xf>
    <xf numFmtId="38" fontId="0" fillId="0" borderId="1" xfId="2" applyFont="1" applyBorder="1" applyAlignment="1" applyProtection="1">
      <alignment vertical="center" shrinkToFit="1"/>
      <protection hidden="1"/>
    </xf>
    <xf numFmtId="0" fontId="18" fillId="0" borderId="94" xfId="0" applyFont="1" applyBorder="1" applyAlignment="1" applyProtection="1">
      <alignment horizontal="center" vertical="center"/>
      <protection hidden="1"/>
    </xf>
    <xf numFmtId="0" fontId="23" fillId="0" borderId="95" xfId="0" applyFont="1" applyBorder="1" applyAlignment="1" applyProtection="1">
      <alignment horizontal="center" vertical="center" wrapText="1" shrinkToFit="1"/>
      <protection hidden="1"/>
    </xf>
    <xf numFmtId="0" fontId="42" fillId="0" borderId="133" xfId="0" applyFont="1" applyBorder="1" applyAlignment="1" applyProtection="1">
      <alignment vertical="center" shrinkToFit="1"/>
      <protection hidden="1"/>
    </xf>
    <xf numFmtId="0" fontId="42" fillId="0" borderId="134" xfId="0" applyFont="1" applyBorder="1" applyAlignment="1" applyProtection="1">
      <alignment vertical="center" shrinkToFit="1"/>
      <protection hidden="1"/>
    </xf>
    <xf numFmtId="0" fontId="42" fillId="0" borderId="135" xfId="0" applyFont="1" applyBorder="1" applyAlignment="1" applyProtection="1">
      <alignment vertical="center" shrinkToFit="1"/>
      <protection hidden="1"/>
    </xf>
    <xf numFmtId="178" fontId="0" fillId="0" borderId="0" xfId="0" applyNumberFormat="1" applyFont="1" applyBorder="1" applyAlignment="1" applyProtection="1">
      <alignment vertical="center"/>
      <protection hidden="1"/>
    </xf>
    <xf numFmtId="0" fontId="42" fillId="0" borderId="1" xfId="0" applyFont="1" applyBorder="1" applyAlignment="1" applyProtection="1">
      <alignment horizontal="right" vertical="center"/>
      <protection hidden="1"/>
    </xf>
    <xf numFmtId="0" fontId="21" fillId="0" borderId="0" xfId="0" applyFont="1" applyBorder="1" applyAlignment="1" applyProtection="1">
      <alignment vertical="center"/>
      <protection hidden="1"/>
    </xf>
    <xf numFmtId="0" fontId="23" fillId="0" borderId="0" xfId="0" applyFont="1" applyBorder="1" applyAlignment="1" applyProtection="1">
      <alignment vertical="center" shrinkToFit="1"/>
      <protection hidden="1"/>
    </xf>
    <xf numFmtId="0" fontId="23" fillId="0" borderId="0" xfId="0" applyFont="1" applyBorder="1" applyAlignment="1" applyProtection="1">
      <alignment vertical="center" wrapText="1"/>
      <protection hidden="1"/>
    </xf>
    <xf numFmtId="0" fontId="23" fillId="0" borderId="93" xfId="0" applyFont="1" applyBorder="1" applyAlignment="1" applyProtection="1">
      <alignment horizontal="center" vertical="center" wrapText="1" shrinkToFit="1"/>
      <protection locked="0"/>
    </xf>
    <xf numFmtId="0" fontId="0" fillId="0" borderId="0" xfId="0" applyAlignment="1" applyProtection="1">
      <alignment horizontal="right" vertical="center"/>
      <protection hidden="1"/>
    </xf>
    <xf numFmtId="0" fontId="0" fillId="0" borderId="0" xfId="0" applyAlignment="1" applyProtection="1">
      <alignment vertical="center"/>
      <protection locked="0"/>
    </xf>
    <xf numFmtId="0" fontId="18" fillId="0" borderId="0" xfId="0" applyFont="1" applyProtection="1">
      <alignment vertical="center"/>
      <protection locked="0"/>
    </xf>
    <xf numFmtId="0" fontId="32" fillId="2" borderId="0" xfId="4" applyFont="1" applyFill="1" applyProtection="1">
      <alignment vertical="center"/>
      <protection hidden="1"/>
    </xf>
    <xf numFmtId="0" fontId="33" fillId="2" borderId="0" xfId="4" applyFont="1" applyFill="1" applyProtection="1">
      <alignment vertical="center"/>
      <protection hidden="1"/>
    </xf>
    <xf numFmtId="14" fontId="33" fillId="2" borderId="0" xfId="4" applyNumberFormat="1" applyFont="1" applyFill="1" applyProtection="1">
      <alignment vertical="center"/>
      <protection hidden="1"/>
    </xf>
    <xf numFmtId="179" fontId="34" fillId="2" borderId="0" xfId="4" applyNumberFormat="1" applyFont="1" applyFill="1" applyProtection="1">
      <alignment vertical="center"/>
      <protection hidden="1"/>
    </xf>
    <xf numFmtId="179" fontId="33" fillId="2" borderId="0" xfId="4" applyNumberFormat="1" applyFont="1" applyFill="1" applyProtection="1">
      <alignment vertical="center"/>
      <protection hidden="1"/>
    </xf>
    <xf numFmtId="188" fontId="33" fillId="2" borderId="0" xfId="4" applyNumberFormat="1" applyFont="1" applyFill="1" applyProtection="1">
      <alignment vertical="center"/>
      <protection hidden="1"/>
    </xf>
    <xf numFmtId="0" fontId="33" fillId="2" borderId="10" xfId="4" applyNumberFormat="1" applyFont="1" applyFill="1" applyBorder="1" applyAlignment="1" applyProtection="1">
      <alignment horizontal="right" vertical="center"/>
      <protection hidden="1"/>
    </xf>
    <xf numFmtId="0" fontId="31" fillId="0" borderId="0" xfId="4" applyProtection="1">
      <alignment vertical="center"/>
      <protection hidden="1"/>
    </xf>
    <xf numFmtId="0" fontId="33" fillId="2" borderId="11" xfId="4" applyFont="1" applyFill="1" applyBorder="1" applyProtection="1">
      <alignment vertical="center"/>
      <protection hidden="1"/>
    </xf>
    <xf numFmtId="0" fontId="33" fillId="2" borderId="14" xfId="4" applyFont="1" applyFill="1" applyBorder="1" applyProtection="1">
      <alignment vertical="center"/>
      <protection hidden="1"/>
    </xf>
    <xf numFmtId="0" fontId="35" fillId="2" borderId="175" xfId="3" applyFont="1" applyFill="1" applyBorder="1" applyAlignment="1" applyProtection="1">
      <alignment horizontal="center" vertical="center"/>
      <protection hidden="1"/>
    </xf>
    <xf numFmtId="0" fontId="35" fillId="2" borderId="174" xfId="3" applyFont="1" applyFill="1" applyBorder="1" applyAlignment="1" applyProtection="1">
      <alignment horizontal="center" vertical="center"/>
      <protection hidden="1"/>
    </xf>
    <xf numFmtId="0" fontId="35" fillId="2" borderId="15" xfId="3" applyFont="1" applyFill="1" applyBorder="1" applyAlignment="1" applyProtection="1">
      <alignment horizontal="center" vertical="center" shrinkToFit="1"/>
      <protection hidden="1"/>
    </xf>
    <xf numFmtId="0" fontId="35" fillId="2" borderId="15" xfId="3" applyFont="1" applyFill="1" applyBorder="1" applyAlignment="1" applyProtection="1">
      <alignment horizontal="center" vertical="center" wrapText="1"/>
      <protection hidden="1"/>
    </xf>
    <xf numFmtId="0" fontId="35" fillId="2" borderId="146" xfId="3" applyFont="1" applyFill="1" applyBorder="1" applyAlignment="1" applyProtection="1">
      <alignment horizontal="center" vertical="center" wrapText="1"/>
      <protection hidden="1"/>
    </xf>
    <xf numFmtId="0" fontId="35" fillId="2" borderId="150" xfId="3" applyFont="1" applyFill="1" applyBorder="1" applyAlignment="1" applyProtection="1">
      <alignment horizontal="center" vertical="center" wrapText="1"/>
      <protection hidden="1"/>
    </xf>
    <xf numFmtId="0" fontId="35" fillId="2" borderId="57" xfId="3" applyFont="1" applyFill="1" applyBorder="1" applyAlignment="1" applyProtection="1">
      <alignment horizontal="center" vertical="center" wrapText="1"/>
      <protection hidden="1"/>
    </xf>
    <xf numFmtId="0" fontId="33" fillId="2" borderId="16" xfId="4" applyFont="1" applyFill="1" applyBorder="1" applyProtection="1">
      <alignment vertical="center"/>
      <protection hidden="1"/>
    </xf>
    <xf numFmtId="0" fontId="35" fillId="2" borderId="19" xfId="3" applyFont="1" applyFill="1" applyBorder="1" applyAlignment="1" applyProtection="1">
      <alignment horizontal="center" vertical="center" wrapText="1"/>
      <protection hidden="1"/>
    </xf>
    <xf numFmtId="0" fontId="35" fillId="2" borderId="18" xfId="3" applyFont="1" applyFill="1" applyBorder="1" applyAlignment="1" applyProtection="1">
      <alignment horizontal="center" vertical="center" wrapText="1"/>
      <protection hidden="1"/>
    </xf>
    <xf numFmtId="0" fontId="35" fillId="2" borderId="20" xfId="3" applyFont="1" applyFill="1" applyBorder="1" applyAlignment="1" applyProtection="1">
      <alignment horizontal="center" vertical="center" wrapText="1"/>
      <protection hidden="1"/>
    </xf>
    <xf numFmtId="0" fontId="35" fillId="2" borderId="149" xfId="3" applyFont="1" applyFill="1" applyBorder="1" applyAlignment="1" applyProtection="1">
      <alignment horizontal="center" vertical="center" wrapText="1"/>
      <protection hidden="1"/>
    </xf>
    <xf numFmtId="0" fontId="35" fillId="2" borderId="59" xfId="3" applyFont="1" applyFill="1" applyBorder="1" applyAlignment="1" applyProtection="1">
      <alignment horizontal="center" vertical="center" wrapText="1"/>
      <protection hidden="1"/>
    </xf>
    <xf numFmtId="0" fontId="35" fillId="2" borderId="21" xfId="3" applyFont="1" applyFill="1" applyBorder="1" applyAlignment="1" applyProtection="1">
      <alignment horizontal="distributed" vertical="center" justifyLastLine="1"/>
      <protection hidden="1"/>
    </xf>
    <xf numFmtId="0" fontId="35" fillId="2" borderId="21" xfId="3" applyFont="1" applyFill="1" applyBorder="1" applyAlignment="1" applyProtection="1">
      <alignment horizontal="center" vertical="center"/>
      <protection hidden="1"/>
    </xf>
    <xf numFmtId="0" fontId="35" fillId="2" borderId="60" xfId="3" applyFont="1" applyFill="1" applyBorder="1" applyAlignment="1" applyProtection="1">
      <alignment horizontal="center" vertical="center" wrapText="1"/>
      <protection hidden="1"/>
    </xf>
    <xf numFmtId="0" fontId="35" fillId="2" borderId="22" xfId="3" applyFont="1" applyFill="1" applyBorder="1" applyAlignment="1" applyProtection="1">
      <alignment horizontal="center" vertical="center" wrapText="1"/>
      <protection hidden="1"/>
    </xf>
    <xf numFmtId="180" fontId="35" fillId="2" borderId="23" xfId="3" applyNumberFormat="1" applyFont="1" applyFill="1" applyBorder="1" applyAlignment="1" applyProtection="1">
      <alignment horizontal="center" vertical="center" wrapText="1"/>
      <protection hidden="1"/>
    </xf>
    <xf numFmtId="189" fontId="35" fillId="2" borderId="21" xfId="3" applyNumberFormat="1" applyFont="1" applyFill="1" applyBorder="1" applyAlignment="1" applyProtection="1">
      <alignment horizontal="center" vertical="center" wrapText="1"/>
      <protection hidden="1"/>
    </xf>
    <xf numFmtId="180" fontId="35" fillId="2" borderId="80" xfId="3" applyNumberFormat="1" applyFont="1" applyFill="1" applyBorder="1" applyAlignment="1" applyProtection="1">
      <alignment horizontal="center" vertical="center" shrinkToFit="1"/>
      <protection hidden="1"/>
    </xf>
    <xf numFmtId="180" fontId="35" fillId="2" borderId="58" xfId="3" applyNumberFormat="1" applyFont="1" applyFill="1" applyBorder="1" applyAlignment="1" applyProtection="1">
      <alignment horizontal="center" vertical="center" shrinkToFit="1"/>
      <protection hidden="1"/>
    </xf>
    <xf numFmtId="0" fontId="35" fillId="2" borderId="26" xfId="3" applyFont="1" applyFill="1" applyBorder="1" applyAlignment="1" applyProtection="1">
      <alignment horizontal="distributed" vertical="center" justifyLastLine="1"/>
      <protection hidden="1"/>
    </xf>
    <xf numFmtId="0" fontId="35" fillId="2" borderId="26" xfId="3" applyFont="1" applyFill="1" applyBorder="1" applyAlignment="1" applyProtection="1">
      <alignment horizontal="center" vertical="center"/>
      <protection hidden="1"/>
    </xf>
    <xf numFmtId="0" fontId="35" fillId="2" borderId="35" xfId="3" applyFont="1" applyFill="1" applyBorder="1" applyAlignment="1" applyProtection="1">
      <alignment horizontal="center" vertical="center" wrapText="1"/>
      <protection hidden="1"/>
    </xf>
    <xf numFmtId="0" fontId="35" fillId="2" borderId="25" xfId="3" applyFont="1" applyFill="1" applyBorder="1" applyAlignment="1" applyProtection="1">
      <alignment horizontal="center" vertical="center" wrapText="1"/>
      <protection hidden="1"/>
    </xf>
    <xf numFmtId="180" fontId="35" fillId="2" borderId="7" xfId="3" applyNumberFormat="1" applyFont="1" applyFill="1" applyBorder="1" applyAlignment="1" applyProtection="1">
      <alignment horizontal="center" vertical="center" wrapText="1"/>
      <protection hidden="1"/>
    </xf>
    <xf numFmtId="189" fontId="35" fillId="2" borderId="26" xfId="3" applyNumberFormat="1" applyFont="1" applyFill="1" applyBorder="1" applyAlignment="1" applyProtection="1">
      <alignment horizontal="center" vertical="center" wrapText="1"/>
      <protection hidden="1"/>
    </xf>
    <xf numFmtId="180" fontId="35" fillId="2" borderId="150" xfId="3" applyNumberFormat="1" applyFont="1" applyFill="1" applyBorder="1" applyAlignment="1" applyProtection="1">
      <alignment horizontal="center" vertical="center" shrinkToFit="1"/>
      <protection hidden="1"/>
    </xf>
    <xf numFmtId="180" fontId="35" fillId="2" borderId="57" xfId="3" applyNumberFormat="1" applyFont="1" applyFill="1" applyBorder="1" applyAlignment="1" applyProtection="1">
      <alignment horizontal="center" vertical="center" shrinkToFit="1"/>
      <protection hidden="1"/>
    </xf>
    <xf numFmtId="0" fontId="35" fillId="2" borderId="69" xfId="3" applyFont="1" applyFill="1" applyBorder="1" applyAlignment="1" applyProtection="1">
      <alignment horizontal="distributed" vertical="center" justifyLastLine="1"/>
      <protection hidden="1"/>
    </xf>
    <xf numFmtId="0" fontId="37" fillId="2" borderId="69" xfId="3" applyFont="1" applyFill="1" applyBorder="1" applyAlignment="1" applyProtection="1">
      <alignment horizontal="center" vertical="center"/>
      <protection hidden="1"/>
    </xf>
    <xf numFmtId="0" fontId="35" fillId="2" borderId="70" xfId="3" applyFont="1" applyFill="1" applyBorder="1" applyAlignment="1" applyProtection="1">
      <alignment horizontal="center" vertical="center" wrapText="1"/>
      <protection hidden="1"/>
    </xf>
    <xf numFmtId="0" fontId="37" fillId="2" borderId="170" xfId="3" applyFont="1" applyFill="1" applyBorder="1" applyAlignment="1" applyProtection="1">
      <alignment horizontal="center" vertical="center" wrapText="1"/>
      <protection hidden="1"/>
    </xf>
    <xf numFmtId="180" fontId="35" fillId="2" borderId="165" xfId="3" applyNumberFormat="1" applyFont="1" applyFill="1" applyBorder="1" applyAlignment="1" applyProtection="1">
      <alignment horizontal="center" vertical="center" shrinkToFit="1"/>
      <protection hidden="1"/>
    </xf>
    <xf numFmtId="180" fontId="35" fillId="2" borderId="48" xfId="3" applyNumberFormat="1" applyFont="1" applyFill="1" applyBorder="1" applyAlignment="1" applyProtection="1">
      <alignment horizontal="center" vertical="center" shrinkToFit="1"/>
      <protection hidden="1"/>
    </xf>
    <xf numFmtId="0" fontId="33" fillId="2" borderId="16" xfId="4" applyFont="1" applyFill="1" applyBorder="1" applyAlignment="1" applyProtection="1">
      <alignment vertical="center" wrapText="1"/>
      <protection hidden="1"/>
    </xf>
    <xf numFmtId="180" fontId="35" fillId="2" borderId="37" xfId="3" applyNumberFormat="1" applyFont="1" applyFill="1" applyBorder="1" applyAlignment="1" applyProtection="1">
      <alignment horizontal="center" vertical="center"/>
      <protection hidden="1"/>
    </xf>
    <xf numFmtId="190" fontId="35" fillId="2" borderId="148" xfId="3" applyNumberFormat="1" applyFont="1" applyFill="1" applyBorder="1" applyAlignment="1" applyProtection="1">
      <alignment horizontal="center" vertical="center" wrapText="1"/>
      <protection hidden="1"/>
    </xf>
    <xf numFmtId="180" fontId="33" fillId="2" borderId="151" xfId="4" applyNumberFormat="1" applyFont="1" applyFill="1" applyBorder="1" applyAlignment="1" applyProtection="1">
      <alignment horizontal="center" vertical="center" shrinkToFit="1"/>
      <protection hidden="1"/>
    </xf>
    <xf numFmtId="180" fontId="33" fillId="2" borderId="83" xfId="4" applyNumberFormat="1" applyFont="1" applyFill="1" applyBorder="1" applyAlignment="1" applyProtection="1">
      <alignment horizontal="center" vertical="center" shrinkToFit="1"/>
      <protection hidden="1"/>
    </xf>
    <xf numFmtId="0" fontId="35" fillId="2" borderId="24" xfId="3" applyFont="1" applyFill="1" applyBorder="1" applyAlignment="1" applyProtection="1">
      <alignment vertical="center" textRotation="255"/>
      <protection hidden="1"/>
    </xf>
    <xf numFmtId="0" fontId="35" fillId="2" borderId="5" xfId="3" applyFont="1" applyFill="1" applyBorder="1" applyAlignment="1" applyProtection="1">
      <alignment horizontal="distributed" vertical="center" indent="1"/>
      <protection hidden="1"/>
    </xf>
    <xf numFmtId="0" fontId="35" fillId="2" borderId="5" xfId="3" applyFont="1" applyFill="1" applyBorder="1" applyAlignment="1" applyProtection="1">
      <alignment horizontal="center" vertical="center"/>
      <protection hidden="1"/>
    </xf>
    <xf numFmtId="0" fontId="35" fillId="2" borderId="0" xfId="3" applyFont="1" applyFill="1" applyBorder="1" applyAlignment="1" applyProtection="1">
      <alignment horizontal="center" vertical="center"/>
      <protection hidden="1"/>
    </xf>
    <xf numFmtId="0" fontId="35" fillId="2" borderId="2" xfId="3" applyFont="1" applyFill="1" applyBorder="1" applyAlignment="1" applyProtection="1">
      <alignment horizontal="center" vertical="center"/>
      <protection hidden="1"/>
    </xf>
    <xf numFmtId="4" fontId="35" fillId="2" borderId="5" xfId="3" applyNumberFormat="1" applyFont="1" applyFill="1" applyBorder="1" applyAlignment="1" applyProtection="1">
      <alignment horizontal="center" vertical="center"/>
      <protection hidden="1"/>
    </xf>
    <xf numFmtId="190" fontId="35" fillId="2" borderId="5" xfId="3" applyNumberFormat="1" applyFont="1" applyFill="1" applyBorder="1" applyAlignment="1" applyProtection="1">
      <alignment horizontal="center" vertical="center" wrapText="1"/>
      <protection hidden="1"/>
    </xf>
    <xf numFmtId="180" fontId="33" fillId="2" borderId="152" xfId="4" applyNumberFormat="1" applyFont="1" applyFill="1" applyBorder="1" applyAlignment="1" applyProtection="1">
      <alignment horizontal="center" vertical="center"/>
      <protection hidden="1"/>
    </xf>
    <xf numFmtId="180" fontId="33" fillId="2" borderId="84" xfId="4" applyNumberFormat="1" applyFont="1" applyFill="1" applyBorder="1" applyAlignment="1" applyProtection="1">
      <alignment horizontal="center" vertical="center"/>
      <protection hidden="1"/>
    </xf>
    <xf numFmtId="0" fontId="37" fillId="2" borderId="53" xfId="3" applyFont="1" applyFill="1" applyBorder="1" applyAlignment="1" applyProtection="1">
      <alignment horizontal="center" vertical="center"/>
      <protection hidden="1"/>
    </xf>
    <xf numFmtId="0" fontId="35" fillId="2" borderId="54" xfId="3" applyFont="1" applyFill="1" applyBorder="1" applyAlignment="1" applyProtection="1">
      <alignment horizontal="center" vertical="center"/>
      <protection hidden="1"/>
    </xf>
    <xf numFmtId="0" fontId="37" fillId="2" borderId="55" xfId="3" applyFont="1" applyFill="1" applyBorder="1" applyAlignment="1" applyProtection="1">
      <alignment horizontal="center" vertical="center"/>
      <protection hidden="1"/>
    </xf>
    <xf numFmtId="180" fontId="35" fillId="2" borderId="53" xfId="3" applyNumberFormat="1" applyFont="1" applyFill="1" applyBorder="1" applyAlignment="1" applyProtection="1">
      <alignment horizontal="center" vertical="center" wrapText="1"/>
      <protection hidden="1"/>
    </xf>
    <xf numFmtId="188" fontId="35" fillId="2" borderId="53" xfId="3" applyNumberFormat="1" applyFont="1" applyFill="1" applyBorder="1" applyAlignment="1" applyProtection="1">
      <alignment horizontal="center" vertical="center" wrapText="1"/>
      <protection hidden="1"/>
    </xf>
    <xf numFmtId="180" fontId="35" fillId="2" borderId="110" xfId="3" applyNumberFormat="1" applyFont="1" applyFill="1" applyBorder="1" applyAlignment="1" applyProtection="1">
      <alignment horizontal="center" vertical="center" shrinkToFit="1"/>
      <protection hidden="1"/>
    </xf>
    <xf numFmtId="180" fontId="35" fillId="2" borderId="52" xfId="3" applyNumberFormat="1" applyFont="1" applyFill="1" applyBorder="1" applyAlignment="1" applyProtection="1">
      <alignment horizontal="center" vertical="center" shrinkToFit="1"/>
      <protection hidden="1"/>
    </xf>
    <xf numFmtId="0" fontId="33" fillId="2" borderId="36" xfId="4" applyFont="1" applyFill="1" applyBorder="1" applyAlignment="1" applyProtection="1">
      <alignment vertical="center"/>
      <protection hidden="1"/>
    </xf>
    <xf numFmtId="180" fontId="35" fillId="2" borderId="148" xfId="3" applyNumberFormat="1" applyFont="1" applyFill="1" applyBorder="1" applyAlignment="1" applyProtection="1">
      <alignment vertical="center"/>
      <protection hidden="1"/>
    </xf>
    <xf numFmtId="180" fontId="35" fillId="2" borderId="82" xfId="3" applyNumberFormat="1" applyFont="1" applyFill="1" applyBorder="1" applyAlignment="1" applyProtection="1">
      <alignment vertical="center"/>
      <protection hidden="1"/>
    </xf>
    <xf numFmtId="180" fontId="35" fillId="2" borderId="153" xfId="3" applyNumberFormat="1" applyFont="1" applyFill="1" applyBorder="1" applyAlignment="1" applyProtection="1">
      <alignment vertical="center"/>
      <protection hidden="1"/>
    </xf>
    <xf numFmtId="180" fontId="35" fillId="2" borderId="53" xfId="3" applyNumberFormat="1" applyFont="1" applyFill="1" applyBorder="1" applyAlignment="1" applyProtection="1">
      <alignment horizontal="center" vertical="center"/>
      <protection hidden="1"/>
    </xf>
    <xf numFmtId="0" fontId="31" fillId="0" borderId="51" xfId="4" applyBorder="1" applyAlignment="1" applyProtection="1">
      <alignment vertical="center"/>
      <protection hidden="1"/>
    </xf>
    <xf numFmtId="0" fontId="31" fillId="0" borderId="85" xfId="4" applyBorder="1" applyAlignment="1" applyProtection="1">
      <alignment vertical="center"/>
      <protection hidden="1"/>
    </xf>
    <xf numFmtId="0" fontId="35" fillId="2" borderId="13" xfId="3" applyFont="1" applyFill="1" applyBorder="1" applyAlignment="1" applyProtection="1">
      <alignment vertical="center" textRotation="90" wrapText="1"/>
      <protection hidden="1"/>
    </xf>
    <xf numFmtId="0" fontId="35" fillId="2" borderId="24" xfId="3" applyFont="1" applyFill="1" applyBorder="1" applyAlignment="1" applyProtection="1">
      <alignment vertical="center" textRotation="90" wrapText="1"/>
      <protection hidden="1"/>
    </xf>
    <xf numFmtId="0" fontId="35" fillId="2" borderId="56" xfId="3" applyFont="1" applyFill="1" applyBorder="1" applyAlignment="1" applyProtection="1">
      <alignment vertical="center" textRotation="90" wrapText="1"/>
      <protection hidden="1"/>
    </xf>
    <xf numFmtId="0" fontId="0" fillId="0" borderId="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18" fillId="0" borderId="1" xfId="2" applyNumberFormat="1" applyFont="1" applyBorder="1" applyAlignment="1" applyProtection="1">
      <alignment vertical="center"/>
      <protection hidden="1"/>
    </xf>
    <xf numFmtId="0" fontId="18" fillId="8" borderId="0" xfId="0" applyFont="1" applyFill="1" applyBorder="1" applyAlignment="1" applyProtection="1">
      <alignment horizontal="center" vertical="center"/>
      <protection hidden="1"/>
    </xf>
    <xf numFmtId="0" fontId="42" fillId="0" borderId="9" xfId="0" applyFont="1" applyBorder="1" applyAlignment="1" applyProtection="1">
      <alignment horizontal="right" vertical="center"/>
      <protection hidden="1"/>
    </xf>
    <xf numFmtId="191" fontId="33" fillId="12" borderId="110" xfId="4" applyNumberFormat="1" applyFont="1" applyFill="1" applyBorder="1" applyAlignment="1" applyProtection="1">
      <alignment horizontal="center" vertical="center" shrinkToFit="1"/>
      <protection hidden="1"/>
    </xf>
    <xf numFmtId="191" fontId="33" fillId="12" borderId="87" xfId="4" applyNumberFormat="1" applyFont="1" applyFill="1" applyBorder="1" applyAlignment="1" applyProtection="1">
      <alignment horizontal="center" vertical="center" shrinkToFit="1"/>
      <protection hidden="1"/>
    </xf>
    <xf numFmtId="0" fontId="35" fillId="12" borderId="176" xfId="3" applyFont="1" applyFill="1" applyBorder="1" applyAlignment="1" applyProtection="1">
      <alignment horizontal="center" vertical="center"/>
      <protection hidden="1"/>
    </xf>
    <xf numFmtId="0" fontId="35" fillId="12" borderId="175" xfId="3" applyFont="1" applyFill="1" applyBorder="1" applyAlignment="1" applyProtection="1">
      <alignment horizontal="center" vertical="center"/>
      <protection hidden="1"/>
    </xf>
    <xf numFmtId="0" fontId="35" fillId="12" borderId="177" xfId="3" applyFont="1" applyFill="1" applyBorder="1" applyAlignment="1" applyProtection="1">
      <alignment horizontal="center" vertical="center"/>
      <protection hidden="1"/>
    </xf>
    <xf numFmtId="197" fontId="35" fillId="0" borderId="156" xfId="5" applyNumberFormat="1" applyFont="1" applyFill="1" applyBorder="1" applyAlignment="1" applyProtection="1">
      <alignment horizontal="center" vertical="center" shrinkToFit="1"/>
      <protection locked="0"/>
    </xf>
    <xf numFmtId="197" fontId="35" fillId="0" borderId="157" xfId="3" applyNumberFormat="1" applyFont="1" applyFill="1" applyBorder="1" applyAlignment="1" applyProtection="1">
      <alignment horizontal="center" vertical="center" shrinkToFit="1"/>
      <protection locked="0"/>
    </xf>
    <xf numFmtId="197" fontId="35" fillId="0" borderId="158" xfId="3" applyNumberFormat="1" applyFont="1" applyFill="1" applyBorder="1" applyAlignment="1" applyProtection="1">
      <alignment horizontal="center" vertical="center" shrinkToFit="1"/>
      <protection locked="0"/>
    </xf>
    <xf numFmtId="197" fontId="35" fillId="0" borderId="159" xfId="5" applyNumberFormat="1" applyFont="1" applyFill="1" applyBorder="1" applyAlignment="1" applyProtection="1">
      <alignment horizontal="center" vertical="center" shrinkToFit="1"/>
      <protection locked="0"/>
    </xf>
    <xf numFmtId="197" fontId="35" fillId="0" borderId="160" xfId="3" applyNumberFormat="1" applyFont="1" applyFill="1" applyBorder="1" applyAlignment="1" applyProtection="1">
      <alignment horizontal="center" vertical="center" shrinkToFit="1"/>
      <protection locked="0"/>
    </xf>
    <xf numFmtId="197" fontId="35" fillId="0" borderId="161" xfId="3" applyNumberFormat="1" applyFont="1" applyFill="1" applyBorder="1" applyAlignment="1" applyProtection="1">
      <alignment horizontal="center" vertical="center" shrinkToFit="1"/>
      <protection locked="0"/>
    </xf>
    <xf numFmtId="197" fontId="35" fillId="0" borderId="167" xfId="5" applyNumberFormat="1" applyFont="1" applyFill="1" applyBorder="1" applyAlignment="1" applyProtection="1">
      <alignment horizontal="center" vertical="center" shrinkToFit="1"/>
      <protection locked="0"/>
    </xf>
    <xf numFmtId="197" fontId="35" fillId="0" borderId="168" xfId="3" applyNumberFormat="1" applyFont="1" applyFill="1" applyBorder="1" applyAlignment="1" applyProtection="1">
      <alignment horizontal="center" vertical="center" shrinkToFit="1"/>
      <protection locked="0"/>
    </xf>
    <xf numFmtId="197" fontId="35" fillId="0" borderId="169" xfId="3" applyNumberFormat="1" applyFont="1" applyFill="1" applyBorder="1" applyAlignment="1" applyProtection="1">
      <alignment horizontal="center" vertical="center" shrinkToFit="1"/>
      <protection locked="0"/>
    </xf>
    <xf numFmtId="197" fontId="35" fillId="2" borderId="154" xfId="5" applyNumberFormat="1" applyFont="1" applyFill="1" applyBorder="1" applyAlignment="1" applyProtection="1">
      <alignment horizontal="center" vertical="center"/>
      <protection hidden="1"/>
    </xf>
    <xf numFmtId="197" fontId="35" fillId="2" borderId="0" xfId="3" applyNumberFormat="1" applyFont="1" applyFill="1" applyBorder="1" applyAlignment="1" applyProtection="1">
      <alignment horizontal="center" vertical="center"/>
      <protection hidden="1"/>
    </xf>
    <xf numFmtId="197" fontId="35" fillId="2" borderId="155" xfId="3" applyNumberFormat="1" applyFont="1" applyFill="1" applyBorder="1" applyAlignment="1" applyProtection="1">
      <alignment horizontal="center" vertical="center"/>
      <protection hidden="1"/>
    </xf>
    <xf numFmtId="197" fontId="35" fillId="0" borderId="162" xfId="5" applyNumberFormat="1" applyFont="1" applyFill="1" applyBorder="1" applyAlignment="1" applyProtection="1">
      <alignment horizontal="center" vertical="center" shrinkToFit="1"/>
      <protection locked="0"/>
    </xf>
    <xf numFmtId="197" fontId="35" fillId="2" borderId="163" xfId="3" applyNumberFormat="1" applyFont="1" applyFill="1" applyBorder="1" applyAlignment="1" applyProtection="1">
      <alignment horizontal="center" vertical="center" shrinkToFit="1"/>
      <protection locked="0"/>
    </xf>
    <xf numFmtId="197" fontId="35" fillId="2" borderId="164" xfId="3" applyNumberFormat="1" applyFont="1" applyFill="1" applyBorder="1" applyAlignment="1" applyProtection="1">
      <alignment horizontal="center" vertical="center" shrinkToFit="1"/>
      <protection locked="0"/>
    </xf>
    <xf numFmtId="187" fontId="0" fillId="0" borderId="7" xfId="0" applyNumberFormat="1" applyBorder="1" applyProtection="1">
      <alignment vertical="center"/>
      <protection hidden="1"/>
    </xf>
    <xf numFmtId="0" fontId="0" fillId="0" borderId="29" xfId="0" applyBorder="1" applyProtection="1">
      <alignment vertical="center"/>
      <protection hidden="1"/>
    </xf>
    <xf numFmtId="0" fontId="0" fillId="0" borderId="24" xfId="0" applyBorder="1" applyProtection="1">
      <alignment vertical="center"/>
      <protection hidden="1"/>
    </xf>
    <xf numFmtId="40" fontId="0" fillId="0" borderId="24" xfId="2" applyNumberFormat="1" applyFont="1" applyBorder="1" applyProtection="1">
      <alignment vertical="center"/>
      <protection hidden="1"/>
    </xf>
    <xf numFmtId="0" fontId="0" fillId="0" borderId="34" xfId="0" applyBorder="1" applyProtection="1">
      <alignment vertical="center"/>
      <protection hidden="1"/>
    </xf>
    <xf numFmtId="0" fontId="31" fillId="0" borderId="68" xfId="4" applyBorder="1" applyProtection="1">
      <alignment vertical="center"/>
      <protection hidden="1"/>
    </xf>
    <xf numFmtId="0" fontId="0" fillId="0" borderId="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23" fillId="0" borderId="1" xfId="0" applyFont="1" applyBorder="1" applyAlignment="1" applyProtection="1">
      <alignment horizontal="right" vertical="center"/>
      <protection hidden="1"/>
    </xf>
    <xf numFmtId="0" fontId="0" fillId="0" borderId="1" xfId="0" applyBorder="1" applyAlignment="1" applyProtection="1">
      <alignment horizontal="center" vertical="center"/>
      <protection hidden="1"/>
    </xf>
    <xf numFmtId="0" fontId="18" fillId="0" borderId="92" xfId="0" applyFont="1" applyBorder="1" applyAlignment="1" applyProtection="1">
      <alignment horizontal="center" vertical="center"/>
      <protection hidden="1"/>
    </xf>
    <xf numFmtId="0" fontId="18" fillId="0" borderId="96" xfId="0" applyFont="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Border="1" applyAlignment="1" applyProtection="1">
      <alignment horizontal="right" vertical="center"/>
      <protection hidden="1"/>
    </xf>
    <xf numFmtId="0" fontId="0" fillId="0" borderId="0" xfId="0" applyBorder="1" applyAlignment="1" applyProtection="1">
      <alignment horizontal="center" vertical="center"/>
      <protection hidden="1"/>
    </xf>
    <xf numFmtId="0" fontId="0" fillId="0" borderId="7" xfId="0"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4" borderId="26" xfId="0" applyFill="1" applyBorder="1" applyAlignment="1" applyProtection="1">
      <alignment horizontal="center" vertical="center" shrinkToFit="1"/>
      <protection hidden="1"/>
    </xf>
    <xf numFmtId="0" fontId="0" fillId="4" borderId="35" xfId="0" applyFill="1" applyBorder="1" applyAlignment="1" applyProtection="1">
      <alignment horizontal="center" vertical="center" shrinkToFit="1"/>
      <protection hidden="1"/>
    </xf>
    <xf numFmtId="0" fontId="0" fillId="4" borderId="25" xfId="0" applyFill="1" applyBorder="1" applyAlignment="1" applyProtection="1">
      <alignment horizontal="center" vertical="center" shrinkToFit="1"/>
      <protection hidden="1"/>
    </xf>
    <xf numFmtId="0" fontId="0" fillId="0" borderId="1" xfId="0" applyBorder="1" applyAlignment="1" applyProtection="1">
      <alignment horizontal="left" vertical="center"/>
      <protection hidden="1"/>
    </xf>
    <xf numFmtId="0" fontId="0" fillId="0" borderId="5" xfId="0"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26" xfId="0" applyBorder="1" applyAlignment="1" applyProtection="1">
      <alignment horizontal="center" vertical="center"/>
      <protection hidden="1"/>
    </xf>
    <xf numFmtId="0" fontId="18"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21" fillId="0" borderId="0" xfId="0" applyFont="1" applyProtection="1">
      <alignment vertical="center"/>
      <protection hidden="1"/>
    </xf>
    <xf numFmtId="0" fontId="18" fillId="0" borderId="26" xfId="0" applyFont="1" applyBorder="1" applyAlignment="1" applyProtection="1">
      <alignment vertical="center" wrapText="1"/>
      <protection hidden="1"/>
    </xf>
    <xf numFmtId="0" fontId="18" fillId="0" borderId="26" xfId="0" applyFont="1" applyBorder="1" applyAlignment="1" applyProtection="1">
      <alignment horizontal="left" vertical="center"/>
      <protection hidden="1"/>
    </xf>
    <xf numFmtId="0" fontId="18" fillId="0" borderId="5" xfId="0" applyFont="1" applyBorder="1" applyAlignment="1" applyProtection="1">
      <alignment horizontal="center" vertical="center" shrinkToFit="1"/>
      <protection hidden="1"/>
    </xf>
    <xf numFmtId="0" fontId="18" fillId="0" borderId="0" xfId="0" applyFont="1" applyBorder="1" applyAlignment="1" applyProtection="1">
      <alignment horizontal="center" vertical="center" wrapText="1"/>
      <protection hidden="1"/>
    </xf>
    <xf numFmtId="0" fontId="0" fillId="0" borderId="35" xfId="0" applyBorder="1" applyProtection="1">
      <alignment vertical="center"/>
      <protection hidden="1"/>
    </xf>
    <xf numFmtId="0" fontId="0" fillId="0" borderId="35" xfId="0" applyBorder="1" applyAlignment="1" applyProtection="1">
      <alignment vertical="center"/>
      <protection hidden="1"/>
    </xf>
    <xf numFmtId="184" fontId="0" fillId="0" borderId="0" xfId="0" applyNumberFormat="1" applyAlignment="1" applyProtection="1">
      <alignment horizontal="center" vertical="center"/>
      <protection hidden="1"/>
    </xf>
    <xf numFmtId="178" fontId="0" fillId="0" borderId="0" xfId="0" applyNumberFormat="1" applyAlignment="1" applyProtection="1">
      <alignment horizontal="center" vertical="center"/>
      <protection hidden="1"/>
    </xf>
    <xf numFmtId="0" fontId="25" fillId="0" borderId="49" xfId="0" applyFont="1" applyBorder="1" applyAlignment="1" applyProtection="1">
      <alignment vertical="center"/>
      <protection hidden="1"/>
    </xf>
    <xf numFmtId="0" fontId="25" fillId="0" borderId="49" xfId="0" applyFont="1" applyBorder="1" applyAlignment="1" applyProtection="1">
      <alignment vertical="center" wrapText="1"/>
      <protection hidden="1"/>
    </xf>
    <xf numFmtId="0" fontId="25" fillId="0" borderId="49" xfId="0" applyFont="1" applyBorder="1" applyProtection="1">
      <alignment vertical="center"/>
      <protection hidden="1"/>
    </xf>
    <xf numFmtId="0" fontId="25" fillId="0" borderId="49" xfId="0" applyFont="1" applyBorder="1" applyAlignment="1" applyProtection="1">
      <alignment horizontal="center" vertical="center"/>
      <protection hidden="1"/>
    </xf>
    <xf numFmtId="0" fontId="24" fillId="0" borderId="0" xfId="0" applyFont="1" applyProtection="1">
      <alignment vertical="center"/>
      <protection hidden="1"/>
    </xf>
    <xf numFmtId="0" fontId="24" fillId="0" borderId="34" xfId="0" applyFont="1" applyBorder="1" applyAlignment="1" applyProtection="1">
      <alignment vertical="center"/>
      <protection hidden="1"/>
    </xf>
    <xf numFmtId="0" fontId="24" fillId="0" borderId="34" xfId="0" applyFont="1" applyBorder="1" applyAlignment="1" applyProtection="1">
      <alignment vertical="center" wrapText="1"/>
      <protection hidden="1"/>
    </xf>
    <xf numFmtId="0" fontId="24" fillId="0" borderId="50" xfId="0" applyFont="1" applyBorder="1" applyAlignment="1" applyProtection="1">
      <alignment vertical="center"/>
      <protection hidden="1"/>
    </xf>
    <xf numFmtId="0" fontId="24" fillId="0" borderId="34" xfId="0" applyFont="1" applyBorder="1" applyProtection="1">
      <alignment vertical="center"/>
      <protection hidden="1"/>
    </xf>
    <xf numFmtId="0" fontId="24" fillId="0" borderId="34" xfId="0" applyFont="1" applyBorder="1" applyAlignment="1" applyProtection="1">
      <alignment horizontal="center" vertical="center"/>
      <protection hidden="1"/>
    </xf>
    <xf numFmtId="0" fontId="24" fillId="0" borderId="7" xfId="0" applyFont="1" applyBorder="1" applyAlignment="1" applyProtection="1">
      <alignment vertical="center"/>
      <protection hidden="1"/>
    </xf>
    <xf numFmtId="0" fontId="24" fillId="0" borderId="7" xfId="0" applyFont="1" applyBorder="1" applyAlignment="1" applyProtection="1">
      <alignment vertical="center" wrapText="1"/>
      <protection hidden="1"/>
    </xf>
    <xf numFmtId="0" fontId="24" fillId="0" borderId="26" xfId="0" applyFont="1" applyBorder="1" applyAlignment="1" applyProtection="1">
      <alignment vertical="center"/>
      <protection hidden="1"/>
    </xf>
    <xf numFmtId="0" fontId="24" fillId="0" borderId="7" xfId="0" applyFont="1" applyBorder="1" applyProtection="1">
      <alignment vertical="center"/>
      <protection hidden="1"/>
    </xf>
    <xf numFmtId="0" fontId="24" fillId="0" borderId="7" xfId="0" applyFont="1" applyBorder="1" applyAlignment="1" applyProtection="1">
      <alignment horizontal="center" vertical="center"/>
      <protection hidden="1"/>
    </xf>
    <xf numFmtId="0" fontId="24" fillId="0" borderId="7" xfId="0" applyFont="1" applyBorder="1" applyAlignment="1" applyProtection="1">
      <alignment horizontal="center" vertical="center" wrapText="1"/>
      <protection hidden="1"/>
    </xf>
    <xf numFmtId="0" fontId="0" fillId="0" borderId="0" xfId="0" applyBorder="1" applyAlignment="1" applyProtection="1">
      <alignment vertical="center" shrinkToFit="1"/>
      <protection hidden="1"/>
    </xf>
    <xf numFmtId="176" fontId="21" fillId="0" borderId="0" xfId="0" applyNumberFormat="1" applyFont="1" applyBorder="1" applyAlignment="1" applyProtection="1">
      <alignment horizontal="center" vertical="center"/>
      <protection hidden="1"/>
    </xf>
    <xf numFmtId="12" fontId="21" fillId="0" borderId="0" xfId="0" applyNumberFormat="1" applyFont="1" applyBorder="1" applyAlignment="1" applyProtection="1">
      <alignment horizontal="center" vertical="center"/>
      <protection hidden="1"/>
    </xf>
    <xf numFmtId="176" fontId="18" fillId="0" borderId="0" xfId="0" applyNumberFormat="1" applyFont="1" applyBorder="1" applyAlignment="1" applyProtection="1">
      <alignment horizontal="left" vertical="center"/>
      <protection hidden="1"/>
    </xf>
    <xf numFmtId="0" fontId="18" fillId="0" borderId="0" xfId="0" applyFont="1" applyBorder="1" applyAlignment="1" applyProtection="1">
      <alignment horizontal="center"/>
      <protection hidden="1"/>
    </xf>
    <xf numFmtId="0" fontId="18" fillId="0" borderId="0" xfId="0" applyFont="1" applyAlignment="1" applyProtection="1">
      <alignment horizontal="left" vertical="center" shrinkToFit="1"/>
      <protection hidden="1"/>
    </xf>
    <xf numFmtId="0" fontId="18" fillId="0" borderId="0" xfId="0" applyFont="1" applyBorder="1" applyAlignment="1" applyProtection="1">
      <alignment horizontal="left" vertical="center" shrinkToFit="1"/>
      <protection hidden="1"/>
    </xf>
    <xf numFmtId="0" fontId="18" fillId="0" borderId="0" xfId="0" applyFont="1" applyBorder="1" applyAlignment="1" applyProtection="1">
      <alignment vertical="center" wrapText="1"/>
      <protection hidden="1"/>
    </xf>
    <xf numFmtId="0" fontId="18" fillId="0" borderId="0" xfId="0" applyFont="1" applyAlignment="1" applyProtection="1">
      <alignment vertical="center" wrapText="1"/>
      <protection hidden="1"/>
    </xf>
    <xf numFmtId="177" fontId="0" fillId="0" borderId="0" xfId="0" applyNumberFormat="1" applyBorder="1" applyAlignment="1" applyProtection="1">
      <alignment horizontal="center" vertical="center" wrapText="1"/>
      <protection hidden="1"/>
    </xf>
    <xf numFmtId="177" fontId="0" fillId="0" borderId="181" xfId="0" applyNumberForma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9" fillId="0" borderId="0" xfId="0" applyFont="1" applyBorder="1" applyAlignment="1" applyProtection="1">
      <alignment horizontal="center" vertical="center"/>
      <protection hidden="1"/>
    </xf>
    <xf numFmtId="0" fontId="0" fillId="0" borderId="0" xfId="0" applyFont="1" applyProtection="1">
      <alignment vertical="center"/>
      <protection hidden="1"/>
    </xf>
    <xf numFmtId="0" fontId="0" fillId="0" borderId="3" xfId="0" applyFill="1" applyBorder="1" applyAlignment="1" applyProtection="1">
      <alignment vertical="center" wrapText="1"/>
      <protection hidden="1"/>
    </xf>
    <xf numFmtId="0" fontId="0" fillId="0" borderId="8" xfId="0" applyBorder="1" applyAlignment="1" applyProtection="1">
      <alignment horizontal="left" vertical="center"/>
      <protection hidden="1"/>
    </xf>
    <xf numFmtId="0" fontId="0" fillId="0" borderId="9" xfId="0" applyBorder="1" applyAlignment="1" applyProtection="1">
      <alignment horizontal="left" vertical="center"/>
      <protection hidden="1"/>
    </xf>
    <xf numFmtId="0" fontId="0" fillId="0" borderId="5" xfId="0" applyFont="1" applyBorder="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vertical="center"/>
      <protection hidden="1"/>
    </xf>
    <xf numFmtId="0" fontId="18" fillId="0" borderId="39" xfId="0" applyFont="1" applyBorder="1" applyAlignment="1" applyProtection="1">
      <alignment horizontal="left" vertical="center"/>
      <protection hidden="1"/>
    </xf>
    <xf numFmtId="0" fontId="18" fillId="0" borderId="40" xfId="0" applyFont="1" applyBorder="1" applyAlignment="1" applyProtection="1">
      <alignment horizontal="left" vertical="center"/>
      <protection hidden="1"/>
    </xf>
    <xf numFmtId="0" fontId="18" fillId="0" borderId="41" xfId="0" applyFont="1" applyBorder="1" applyAlignment="1" applyProtection="1">
      <alignment horizontal="left" vertical="center"/>
      <protection hidden="1"/>
    </xf>
    <xf numFmtId="0" fontId="0" fillId="0" borderId="42" xfId="0" applyBorder="1" applyProtection="1">
      <alignment vertical="center"/>
      <protection hidden="1"/>
    </xf>
    <xf numFmtId="0" fontId="18" fillId="0" borderId="42" xfId="0" applyFont="1" applyBorder="1" applyAlignment="1" applyProtection="1">
      <alignment horizontal="left" vertical="center"/>
      <protection hidden="1"/>
    </xf>
    <xf numFmtId="0" fontId="18" fillId="0" borderId="43" xfId="0" applyFont="1" applyBorder="1" applyAlignment="1" applyProtection="1">
      <alignment horizontal="left" vertical="center"/>
      <protection hidden="1"/>
    </xf>
    <xf numFmtId="0" fontId="0" fillId="0" borderId="42" xfId="0" applyBorder="1" applyAlignment="1" applyProtection="1">
      <alignment horizontal="left" vertical="center"/>
      <protection hidden="1"/>
    </xf>
    <xf numFmtId="181" fontId="18" fillId="0" borderId="0" xfId="0" applyNumberFormat="1" applyFont="1" applyBorder="1" applyAlignment="1" applyProtection="1">
      <alignment horizontal="left" vertical="center"/>
      <protection hidden="1"/>
    </xf>
    <xf numFmtId="181" fontId="0" fillId="0" borderId="0" xfId="0" applyNumberFormat="1" applyBorder="1" applyAlignment="1" applyProtection="1">
      <alignment horizontal="left" vertical="center"/>
      <protection hidden="1"/>
    </xf>
    <xf numFmtId="0" fontId="0" fillId="0" borderId="43" xfId="0" applyBorder="1" applyAlignment="1" applyProtection="1">
      <alignment horizontal="left" vertical="center"/>
      <protection hidden="1"/>
    </xf>
    <xf numFmtId="0" fontId="18" fillId="0" borderId="44" xfId="0" applyFont="1" applyBorder="1" applyAlignment="1" applyProtection="1">
      <alignment horizontal="left" vertical="center"/>
      <protection hidden="1"/>
    </xf>
    <xf numFmtId="0" fontId="18" fillId="0" borderId="45" xfId="0" applyFont="1" applyBorder="1" applyAlignment="1" applyProtection="1">
      <alignment horizontal="left" vertical="center"/>
      <protection hidden="1"/>
    </xf>
    <xf numFmtId="0" fontId="18" fillId="0" borderId="46" xfId="0" applyFont="1" applyBorder="1" applyAlignment="1" applyProtection="1">
      <alignment horizontal="left" vertical="center"/>
      <protection hidden="1"/>
    </xf>
    <xf numFmtId="0" fontId="0" fillId="0" borderId="195" xfId="0" applyBorder="1" applyProtection="1">
      <alignment vertical="center"/>
      <protection hidden="1"/>
    </xf>
    <xf numFmtId="177" fontId="21" fillId="0" borderId="0" xfId="0" applyNumberFormat="1" applyFont="1" applyBorder="1" applyAlignment="1" applyProtection="1">
      <alignment horizontal="center" vertical="center"/>
      <protection hidden="1"/>
    </xf>
    <xf numFmtId="0" fontId="21" fillId="0" borderId="0" xfId="0" applyFont="1" applyBorder="1" applyAlignment="1" applyProtection="1">
      <alignment horizontal="center" vertical="center"/>
      <protection hidden="1"/>
    </xf>
    <xf numFmtId="0" fontId="0" fillId="0" borderId="0" xfId="0" applyBorder="1" applyProtection="1">
      <alignment vertical="center"/>
      <protection locked="0" hidden="1"/>
    </xf>
    <xf numFmtId="0" fontId="18" fillId="0" borderId="0" xfId="0" applyFont="1" applyBorder="1" applyAlignment="1" applyProtection="1">
      <alignment horizontal="left" vertical="center"/>
      <protection hidden="1"/>
    </xf>
    <xf numFmtId="0" fontId="0" fillId="0" borderId="0" xfId="0" applyProtection="1">
      <alignment vertical="center"/>
      <protection locked="0" hidden="1"/>
    </xf>
    <xf numFmtId="177" fontId="24" fillId="0" borderId="0" xfId="0" applyNumberFormat="1" applyFont="1" applyBorder="1" applyAlignment="1" applyProtection="1">
      <alignment horizontal="center" vertical="center" wrapText="1"/>
      <protection hidden="1"/>
    </xf>
    <xf numFmtId="0" fontId="0" fillId="0" borderId="10" xfId="0" applyBorder="1" applyProtection="1">
      <alignment vertical="center"/>
      <protection hidden="1"/>
    </xf>
    <xf numFmtId="0" fontId="18" fillId="0" borderId="0" xfId="0" applyFont="1" applyBorder="1" applyAlignment="1" applyProtection="1">
      <alignment horizontal="center"/>
      <protection hidden="1"/>
    </xf>
    <xf numFmtId="0" fontId="0" fillId="0" borderId="0" xfId="0" applyBorder="1" applyAlignment="1" applyProtection="1">
      <alignment horizontal="center" vertical="center"/>
      <protection hidden="1"/>
    </xf>
    <xf numFmtId="0" fontId="0" fillId="0" borderId="0" xfId="0" applyAlignment="1" applyProtection="1">
      <alignment horizontal="center" vertical="center"/>
      <protection hidden="1"/>
    </xf>
    <xf numFmtId="0" fontId="18" fillId="0" borderId="0" xfId="0" applyFont="1" applyAlignment="1" applyProtection="1">
      <alignment horizontal="left" vertical="center" shrinkToFit="1"/>
      <protection hidden="1"/>
    </xf>
    <xf numFmtId="0" fontId="18" fillId="0" borderId="0" xfId="0" applyFont="1" applyBorder="1" applyAlignment="1" applyProtection="1">
      <alignment horizontal="left" vertical="center"/>
      <protection hidden="1"/>
    </xf>
    <xf numFmtId="0" fontId="21" fillId="0" borderId="0" xfId="0" applyFont="1" applyAlignment="1" applyProtection="1">
      <alignment horizontal="center" vertical="center" wrapText="1"/>
      <protection hidden="1"/>
    </xf>
    <xf numFmtId="0" fontId="18" fillId="0" borderId="26" xfId="0" applyFont="1" applyBorder="1" applyAlignment="1" applyProtection="1">
      <alignment horizontal="center" vertical="center"/>
      <protection hidden="1"/>
    </xf>
    <xf numFmtId="0" fontId="18" fillId="0" borderId="35" xfId="0" applyFont="1" applyBorder="1" applyAlignment="1" applyProtection="1">
      <alignment horizontal="center" vertical="center"/>
      <protection hidden="1"/>
    </xf>
    <xf numFmtId="0" fontId="18" fillId="0" borderId="25" xfId="0" applyFont="1" applyBorder="1" applyAlignment="1" applyProtection="1">
      <alignment horizontal="center" vertical="center"/>
      <protection hidden="1"/>
    </xf>
    <xf numFmtId="0" fontId="18" fillId="0" borderId="8"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18" fillId="0" borderId="5"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6"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24" fillId="0" borderId="27" xfId="0" applyFont="1" applyBorder="1" applyAlignment="1" applyProtection="1">
      <alignment horizontal="center" vertical="center" wrapText="1"/>
      <protection hidden="1"/>
    </xf>
    <xf numFmtId="0" fontId="24" fillId="0" borderId="35" xfId="0" applyFont="1" applyBorder="1" applyAlignment="1" applyProtection="1">
      <alignment horizontal="center" vertical="center" wrapText="1"/>
      <protection hidden="1"/>
    </xf>
    <xf numFmtId="0" fontId="24" fillId="0" borderId="25" xfId="0" applyFont="1" applyBorder="1" applyAlignment="1" applyProtection="1">
      <alignment horizontal="center" vertical="center" wrapText="1"/>
      <protection hidden="1"/>
    </xf>
    <xf numFmtId="176" fontId="23" fillId="0" borderId="26" xfId="0" applyNumberFormat="1" applyFont="1" applyBorder="1" applyAlignment="1" applyProtection="1">
      <alignment horizontal="center" vertical="center" wrapText="1"/>
      <protection locked="0"/>
    </xf>
    <xf numFmtId="176" fontId="23" fillId="0" borderId="35" xfId="0" applyNumberFormat="1" applyFont="1" applyBorder="1" applyAlignment="1" applyProtection="1">
      <alignment horizontal="center" vertical="center" wrapText="1"/>
      <protection locked="0"/>
    </xf>
    <xf numFmtId="0" fontId="18" fillId="0" borderId="26"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0" fillId="0" borderId="35" xfId="0" applyBorder="1" applyAlignment="1" applyProtection="1">
      <alignment horizontal="center" vertical="center"/>
      <protection hidden="1"/>
    </xf>
    <xf numFmtId="0" fontId="0" fillId="0" borderId="35" xfId="0" applyBorder="1" applyAlignment="1" applyProtection="1">
      <alignment horizontal="center" vertical="center" shrinkToFit="1"/>
      <protection locked="0"/>
    </xf>
    <xf numFmtId="0" fontId="18" fillId="0" borderId="99" xfId="0" applyFont="1" applyBorder="1" applyAlignment="1" applyProtection="1">
      <alignment horizontal="center" vertical="center"/>
      <protection locked="0"/>
    </xf>
    <xf numFmtId="0" fontId="0" fillId="0" borderId="3" xfId="0" applyBorder="1" applyAlignment="1" applyProtection="1">
      <alignment horizontal="left" vertical="center"/>
      <protection hidden="1"/>
    </xf>
    <xf numFmtId="0" fontId="18" fillId="0" borderId="7" xfId="0" applyFont="1" applyBorder="1" applyAlignment="1" applyProtection="1">
      <alignment horizontal="center" vertical="center" shrinkToFit="1"/>
      <protection hidden="1"/>
    </xf>
    <xf numFmtId="0" fontId="18" fillId="0" borderId="26" xfId="0" applyFont="1" applyBorder="1" applyAlignment="1" applyProtection="1">
      <alignment vertical="center" shrinkToFit="1"/>
      <protection locked="0"/>
    </xf>
    <xf numFmtId="0" fontId="18" fillId="0" borderId="35" xfId="0" applyFont="1" applyBorder="1" applyAlignment="1" applyProtection="1">
      <alignment vertical="center" shrinkToFit="1"/>
      <protection locked="0"/>
    </xf>
    <xf numFmtId="0" fontId="18" fillId="0" borderId="25" xfId="0" applyFont="1" applyBorder="1" applyAlignment="1" applyProtection="1">
      <alignment vertical="center" shrinkToFit="1"/>
      <protection locked="0"/>
    </xf>
    <xf numFmtId="0" fontId="18" fillId="0" borderId="26"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8" fillId="0" borderId="25"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protection hidden="1"/>
    </xf>
    <xf numFmtId="0" fontId="18" fillId="0" borderId="8" xfId="0" applyFont="1" applyBorder="1" applyAlignment="1" applyProtection="1">
      <alignment horizontal="center" vertical="center"/>
      <protection hidden="1"/>
    </xf>
    <xf numFmtId="0" fontId="18" fillId="0" borderId="1" xfId="0" applyFont="1" applyBorder="1" applyAlignment="1" applyProtection="1">
      <alignment horizontal="center" vertical="center"/>
      <protection hidden="1"/>
    </xf>
    <xf numFmtId="0" fontId="18" fillId="0" borderId="9" xfId="0" applyFont="1" applyBorder="1" applyAlignment="1" applyProtection="1">
      <alignment horizontal="center" vertical="center"/>
      <protection hidden="1"/>
    </xf>
    <xf numFmtId="0" fontId="18" fillId="0" borderId="6" xfId="0" applyFont="1" applyBorder="1" applyAlignment="1" applyProtection="1">
      <alignment horizontal="center" vertical="center"/>
      <protection hidden="1"/>
    </xf>
    <xf numFmtId="0" fontId="18" fillId="0" borderId="3" xfId="0" applyFont="1" applyBorder="1" applyAlignment="1" applyProtection="1">
      <alignment horizontal="center" vertical="center"/>
      <protection hidden="1"/>
    </xf>
    <xf numFmtId="0" fontId="18" fillId="0" borderId="4" xfId="0" applyFont="1" applyBorder="1" applyAlignment="1" applyProtection="1">
      <alignment horizontal="center" vertical="center"/>
      <protection hidden="1"/>
    </xf>
    <xf numFmtId="0" fontId="0" fillId="0" borderId="8"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18" fillId="0" borderId="5" xfId="0" applyFont="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0" borderId="2" xfId="0" applyFont="1" applyBorder="1" applyAlignment="1" applyProtection="1">
      <alignment horizontal="center" vertical="center"/>
      <protection hidden="1"/>
    </xf>
    <xf numFmtId="0" fontId="18" fillId="0" borderId="26" xfId="0" applyFont="1" applyBorder="1" applyAlignment="1" applyProtection="1">
      <alignment horizontal="left" vertical="center" wrapText="1"/>
      <protection locked="0"/>
    </xf>
    <xf numFmtId="0" fontId="18" fillId="0" borderId="35" xfId="0" applyFont="1" applyBorder="1" applyAlignment="1" applyProtection="1">
      <alignment horizontal="left" vertical="center" wrapText="1"/>
      <protection locked="0"/>
    </xf>
    <xf numFmtId="0" fontId="18" fillId="0" borderId="8" xfId="0" applyFont="1" applyBorder="1" applyAlignment="1" applyProtection="1">
      <alignment horizontal="center" vertical="center" textRotation="255" wrapText="1"/>
      <protection hidden="1"/>
    </xf>
    <xf numFmtId="0" fontId="18" fillId="0" borderId="9" xfId="0" applyFont="1" applyBorder="1" applyAlignment="1" applyProtection="1">
      <alignment horizontal="center" vertical="center" textRotation="255" wrapText="1"/>
      <protection hidden="1"/>
    </xf>
    <xf numFmtId="0" fontId="18" fillId="0" borderId="6" xfId="0" applyFont="1" applyBorder="1" applyAlignment="1" applyProtection="1">
      <alignment horizontal="center" vertical="center" textRotation="255" wrapText="1"/>
      <protection hidden="1"/>
    </xf>
    <xf numFmtId="0" fontId="18" fillId="0" borderId="4" xfId="0" applyFont="1" applyBorder="1" applyAlignment="1" applyProtection="1">
      <alignment horizontal="center" vertical="center" textRotation="255" wrapText="1"/>
      <protection hidden="1"/>
    </xf>
    <xf numFmtId="0" fontId="18" fillId="0" borderId="35" xfId="0" applyFont="1" applyBorder="1" applyAlignment="1" applyProtection="1">
      <alignment horizontal="center" vertical="center" wrapText="1"/>
      <protection hidden="1"/>
    </xf>
    <xf numFmtId="0" fontId="18" fillId="0" borderId="25" xfId="0" applyFont="1" applyBorder="1" applyAlignment="1" applyProtection="1">
      <alignment horizontal="center" vertical="center" wrapText="1"/>
      <protection hidden="1"/>
    </xf>
    <xf numFmtId="0" fontId="18" fillId="0" borderId="26" xfId="0" applyFont="1" applyBorder="1" applyAlignment="1" applyProtection="1">
      <alignment horizontal="left" vertical="center" shrinkToFit="1"/>
      <protection locked="0"/>
    </xf>
    <xf numFmtId="0" fontId="18" fillId="0" borderId="35" xfId="0" applyFont="1" applyBorder="1" applyAlignment="1" applyProtection="1">
      <alignment horizontal="left" vertical="center" shrinkToFit="1"/>
      <protection locked="0"/>
    </xf>
    <xf numFmtId="0" fontId="18" fillId="0" borderId="25" xfId="0" applyFont="1" applyBorder="1" applyAlignment="1" applyProtection="1">
      <alignment horizontal="left" vertical="center" shrinkToFit="1"/>
      <protection locked="0"/>
    </xf>
    <xf numFmtId="0" fontId="18" fillId="0" borderId="8"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9" xfId="0" applyFont="1" applyBorder="1" applyAlignment="1" applyProtection="1">
      <alignment horizontal="center" vertical="center" wrapText="1"/>
      <protection hidden="1"/>
    </xf>
    <xf numFmtId="0" fontId="18" fillId="0" borderId="6"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8" fillId="0" borderId="4" xfId="0" applyFont="1" applyBorder="1" applyAlignment="1" applyProtection="1">
      <alignment horizontal="center" vertical="center" wrapText="1"/>
      <protection hidden="1"/>
    </xf>
    <xf numFmtId="0" fontId="18" fillId="0" borderId="35" xfId="0" applyFont="1" applyBorder="1" applyAlignment="1" applyProtection="1">
      <alignment horizontal="left" vertical="center"/>
      <protection locked="0"/>
    </xf>
    <xf numFmtId="0" fontId="18" fillId="0" borderId="25" xfId="0" applyFont="1" applyBorder="1" applyAlignment="1" applyProtection="1">
      <alignment horizontal="left" vertical="center"/>
      <protection locked="0"/>
    </xf>
    <xf numFmtId="49" fontId="18" fillId="0" borderId="26" xfId="0" applyNumberFormat="1" applyFont="1" applyBorder="1" applyAlignment="1" applyProtection="1">
      <alignment horizontal="left" vertical="center" wrapText="1"/>
      <protection locked="0"/>
    </xf>
    <xf numFmtId="49" fontId="18" fillId="0" borderId="35" xfId="0" applyNumberFormat="1" applyFont="1" applyBorder="1" applyAlignment="1" applyProtection="1">
      <alignment horizontal="left" vertical="center" wrapText="1"/>
      <protection locked="0"/>
    </xf>
    <xf numFmtId="49" fontId="18" fillId="0" borderId="25" xfId="0" applyNumberFormat="1" applyFont="1" applyBorder="1" applyAlignment="1" applyProtection="1">
      <alignment horizontal="left" vertical="center" wrapText="1"/>
      <protection locked="0"/>
    </xf>
    <xf numFmtId="0" fontId="23" fillId="0" borderId="26" xfId="0" applyFont="1" applyBorder="1" applyAlignment="1" applyProtection="1">
      <alignment horizontal="center" vertical="center" wrapText="1"/>
      <protection hidden="1"/>
    </xf>
    <xf numFmtId="0" fontId="23" fillId="0" borderId="25" xfId="0" applyFont="1" applyBorder="1" applyAlignment="1" applyProtection="1">
      <alignment horizontal="center" vertical="center" wrapText="1"/>
      <protection hidden="1"/>
    </xf>
    <xf numFmtId="0" fontId="18" fillId="0" borderId="26" xfId="0" applyFont="1" applyBorder="1" applyAlignment="1" applyProtection="1">
      <alignment horizontal="left" vertical="center"/>
      <protection locked="0"/>
    </xf>
    <xf numFmtId="0" fontId="18" fillId="0" borderId="8"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8" fillId="0" borderId="9"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0" fillId="0" borderId="26" xfId="0"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24" fillId="0" borderId="26" xfId="0" applyFont="1" applyBorder="1" applyAlignment="1" applyProtection="1">
      <alignment horizontal="center" vertical="center" wrapText="1"/>
      <protection hidden="1"/>
    </xf>
    <xf numFmtId="0" fontId="0" fillId="16" borderId="26" xfId="0" applyFont="1" applyFill="1" applyBorder="1" applyAlignment="1" applyProtection="1">
      <alignment horizontal="center" vertical="center" wrapText="1"/>
      <protection locked="0"/>
    </xf>
    <xf numFmtId="0" fontId="0" fillId="16" borderId="35" xfId="0" applyFont="1" applyFill="1" applyBorder="1" applyAlignment="1" applyProtection="1">
      <alignment horizontal="center" vertical="center" wrapText="1"/>
      <protection locked="0"/>
    </xf>
    <xf numFmtId="0" fontId="23" fillId="0" borderId="26" xfId="0" applyFont="1" applyBorder="1" applyAlignment="1" applyProtection="1">
      <alignment horizontal="left" vertical="center" wrapText="1" shrinkToFit="1"/>
      <protection hidden="1"/>
    </xf>
    <xf numFmtId="0" fontId="23" fillId="0" borderId="35" xfId="0" applyFont="1" applyBorder="1" applyAlignment="1" applyProtection="1">
      <alignment horizontal="left" vertical="center" wrapText="1" shrinkToFit="1"/>
      <protection hidden="1"/>
    </xf>
    <xf numFmtId="0" fontId="23" fillId="0" borderId="119" xfId="0" applyFont="1" applyBorder="1" applyAlignment="1" applyProtection="1">
      <alignment horizontal="center" vertical="center" wrapText="1" shrinkToFit="1"/>
      <protection hidden="1"/>
    </xf>
    <xf numFmtId="0" fontId="23" fillId="0" borderId="7" xfId="0" applyFont="1" applyBorder="1" applyAlignment="1" applyProtection="1">
      <alignment horizontal="center" vertical="center" wrapText="1" shrinkToFit="1"/>
      <protection hidden="1"/>
    </xf>
    <xf numFmtId="0" fontId="23" fillId="0" borderId="7" xfId="0" applyFont="1" applyBorder="1" applyAlignment="1" applyProtection="1">
      <alignment horizontal="left" vertical="center" wrapText="1" shrinkToFit="1"/>
      <protection locked="0"/>
    </xf>
    <xf numFmtId="0" fontId="24" fillId="0" borderId="7" xfId="0" applyFont="1" applyBorder="1" applyAlignment="1" applyProtection="1">
      <alignment horizontal="center" vertical="center" wrapText="1"/>
      <protection hidden="1"/>
    </xf>
    <xf numFmtId="0" fontId="23" fillId="0" borderId="25" xfId="0" applyFont="1" applyBorder="1" applyAlignment="1" applyProtection="1">
      <alignment horizontal="left" vertical="center" wrapText="1" shrinkToFit="1"/>
      <protection hidden="1"/>
    </xf>
    <xf numFmtId="0" fontId="0" fillId="0" borderId="26" xfId="0" applyFont="1" applyBorder="1" applyAlignment="1" applyProtection="1">
      <alignment horizontal="center" vertical="center" wrapText="1"/>
      <protection locked="0"/>
    </xf>
    <xf numFmtId="0" fontId="0" fillId="0" borderId="25" xfId="0" applyFont="1" applyBorder="1" applyAlignment="1" applyProtection="1">
      <alignment horizontal="center" vertical="center" wrapText="1"/>
      <protection locked="0"/>
    </xf>
    <xf numFmtId="0" fontId="23" fillId="0" borderId="8" xfId="0" applyFont="1" applyBorder="1" applyAlignment="1" applyProtection="1">
      <alignment horizontal="left" vertical="center" wrapText="1"/>
      <protection hidden="1"/>
    </xf>
    <xf numFmtId="0" fontId="23" fillId="0" borderId="1" xfId="0" applyFont="1" applyBorder="1" applyAlignment="1" applyProtection="1">
      <alignment horizontal="left" vertical="center" wrapText="1"/>
      <protection hidden="1"/>
    </xf>
    <xf numFmtId="0" fontId="23" fillId="0" borderId="9" xfId="0" applyFont="1" applyBorder="1" applyAlignment="1" applyProtection="1">
      <alignment horizontal="left" vertical="center" wrapText="1"/>
      <protection hidden="1"/>
    </xf>
    <xf numFmtId="0" fontId="23" fillId="0" borderId="5" xfId="0" applyFont="1" applyBorder="1" applyAlignment="1" applyProtection="1">
      <alignment horizontal="left" vertical="center" wrapText="1"/>
      <protection hidden="1"/>
    </xf>
    <xf numFmtId="0" fontId="23" fillId="0" borderId="0" xfId="0" applyFont="1" applyBorder="1" applyAlignment="1" applyProtection="1">
      <alignment horizontal="left" vertical="center" wrapText="1"/>
      <protection hidden="1"/>
    </xf>
    <xf numFmtId="0" fontId="23" fillId="0" borderId="2" xfId="0" applyFont="1" applyBorder="1" applyAlignment="1" applyProtection="1">
      <alignment horizontal="left" vertical="center" wrapText="1"/>
      <protection hidden="1"/>
    </xf>
    <xf numFmtId="0" fontId="23" fillId="0" borderId="6" xfId="0" applyFont="1" applyBorder="1" applyAlignment="1" applyProtection="1">
      <alignment horizontal="left" vertical="center" wrapText="1"/>
      <protection hidden="1"/>
    </xf>
    <xf numFmtId="0" fontId="23" fillId="0" borderId="3" xfId="0" applyFont="1" applyBorder="1" applyAlignment="1" applyProtection="1">
      <alignment horizontal="left" vertical="center" wrapText="1"/>
      <protection hidden="1"/>
    </xf>
    <xf numFmtId="0" fontId="23" fillId="0" borderId="4" xfId="0" applyFont="1" applyBorder="1" applyAlignment="1" applyProtection="1">
      <alignment horizontal="left" vertical="center" wrapText="1"/>
      <protection hidden="1"/>
    </xf>
    <xf numFmtId="0" fontId="0" fillId="0" borderId="7" xfId="0" applyBorder="1" applyAlignment="1" applyProtection="1">
      <alignment horizontal="center" vertical="center" wrapText="1"/>
      <protection locked="0"/>
    </xf>
    <xf numFmtId="0" fontId="23" fillId="0" borderId="8" xfId="0" applyFont="1" applyBorder="1" applyAlignment="1" applyProtection="1">
      <alignment horizontal="left" vertical="center" wrapText="1" shrinkToFit="1"/>
      <protection hidden="1"/>
    </xf>
    <xf numFmtId="0" fontId="23" fillId="0" borderId="1" xfId="0" applyFont="1" applyBorder="1" applyAlignment="1" applyProtection="1">
      <alignment horizontal="left" vertical="center" wrapText="1" shrinkToFit="1"/>
      <protection hidden="1"/>
    </xf>
    <xf numFmtId="0" fontId="18" fillId="0" borderId="25" xfId="0" applyFont="1" applyBorder="1" applyAlignment="1" applyProtection="1">
      <alignment horizontal="left" vertical="center" wrapText="1"/>
      <protection locked="0"/>
    </xf>
    <xf numFmtId="177" fontId="56" fillId="9" borderId="178" xfId="0" applyNumberFormat="1" applyFont="1" applyFill="1" applyBorder="1" applyAlignment="1" applyProtection="1">
      <alignment horizontal="center" vertical="center" wrapText="1"/>
      <protection hidden="1"/>
    </xf>
    <xf numFmtId="177" fontId="56" fillId="9" borderId="180" xfId="0" applyNumberFormat="1" applyFont="1" applyFill="1" applyBorder="1" applyAlignment="1" applyProtection="1">
      <alignment horizontal="center" vertical="center" wrapText="1"/>
      <protection hidden="1"/>
    </xf>
    <xf numFmtId="177" fontId="56" fillId="9" borderId="179" xfId="0" applyNumberFormat="1" applyFont="1" applyFill="1" applyBorder="1" applyAlignment="1" applyProtection="1">
      <alignment horizontal="center" vertical="center" wrapText="1"/>
      <protection hidden="1"/>
    </xf>
    <xf numFmtId="177" fontId="0" fillId="15" borderId="188" xfId="0" applyNumberFormat="1" applyFill="1" applyBorder="1" applyAlignment="1" applyProtection="1">
      <alignment horizontal="center" vertical="center" wrapText="1"/>
      <protection hidden="1"/>
    </xf>
    <xf numFmtId="177" fontId="0" fillId="15" borderId="189" xfId="0" applyNumberFormat="1" applyFill="1" applyBorder="1" applyAlignment="1" applyProtection="1">
      <alignment horizontal="center" vertical="center" wrapText="1"/>
      <protection hidden="1"/>
    </xf>
    <xf numFmtId="177" fontId="0" fillId="13" borderId="189" xfId="0" applyNumberFormat="1" applyFill="1" applyBorder="1" applyAlignment="1" applyProtection="1">
      <alignment horizontal="center" vertical="center" wrapText="1"/>
      <protection hidden="1"/>
    </xf>
    <xf numFmtId="177" fontId="0" fillId="13" borderId="190" xfId="0" applyNumberFormat="1" applyFill="1" applyBorder="1" applyAlignment="1" applyProtection="1">
      <alignment horizontal="center" vertical="center" wrapText="1"/>
      <protection hidden="1"/>
    </xf>
    <xf numFmtId="0" fontId="18" fillId="0" borderId="191" xfId="0" applyFont="1" applyBorder="1" applyAlignment="1" applyProtection="1">
      <alignment horizontal="center" vertical="center"/>
      <protection hidden="1"/>
    </xf>
    <xf numFmtId="0" fontId="18" fillId="0" borderId="189" xfId="0" applyFont="1" applyBorder="1" applyAlignment="1" applyProtection="1">
      <alignment horizontal="center" vertical="center"/>
      <protection hidden="1"/>
    </xf>
    <xf numFmtId="177" fontId="24" fillId="0" borderId="189" xfId="0" applyNumberFormat="1" applyFont="1" applyBorder="1" applyAlignment="1" applyProtection="1">
      <alignment horizontal="center" vertical="center" wrapText="1"/>
      <protection hidden="1"/>
    </xf>
    <xf numFmtId="177" fontId="24" fillId="0" borderId="192" xfId="0" applyNumberFormat="1" applyFont="1" applyBorder="1" applyAlignment="1" applyProtection="1">
      <alignment horizontal="center" vertical="center" wrapText="1"/>
      <protection hidden="1"/>
    </xf>
    <xf numFmtId="177" fontId="18" fillId="0" borderId="8" xfId="0" applyNumberFormat="1" applyFont="1" applyBorder="1" applyAlignment="1" applyProtection="1">
      <alignment horizontal="center" vertical="center" wrapText="1"/>
      <protection hidden="1"/>
    </xf>
    <xf numFmtId="177" fontId="18" fillId="0" borderId="1" xfId="0" applyNumberFormat="1" applyFont="1" applyBorder="1" applyAlignment="1" applyProtection="1">
      <alignment horizontal="center" vertical="center" wrapText="1"/>
      <protection hidden="1"/>
    </xf>
    <xf numFmtId="177" fontId="18" fillId="0" borderId="9" xfId="0" applyNumberFormat="1" applyFont="1" applyBorder="1" applyAlignment="1" applyProtection="1">
      <alignment horizontal="center" vertical="center" wrapText="1"/>
      <protection hidden="1"/>
    </xf>
    <xf numFmtId="177" fontId="18" fillId="0" borderId="37" xfId="0" applyNumberFormat="1" applyFont="1" applyBorder="1" applyAlignment="1" applyProtection="1">
      <alignment horizontal="center" vertical="center" wrapText="1"/>
      <protection hidden="1"/>
    </xf>
    <xf numFmtId="177" fontId="18" fillId="0" borderId="10" xfId="0" applyNumberFormat="1" applyFont="1" applyBorder="1" applyAlignment="1" applyProtection="1">
      <alignment horizontal="center" vertical="center" wrapText="1"/>
      <protection hidden="1"/>
    </xf>
    <xf numFmtId="177" fontId="18" fillId="0" borderId="67" xfId="0" applyNumberFormat="1" applyFont="1" applyBorder="1" applyAlignment="1" applyProtection="1">
      <alignment horizontal="center" vertical="center" wrapText="1"/>
      <protection hidden="1"/>
    </xf>
    <xf numFmtId="177" fontId="24" fillId="0" borderId="1" xfId="0" applyNumberFormat="1" applyFont="1" applyBorder="1" applyAlignment="1" applyProtection="1">
      <alignment horizontal="center" vertical="center" wrapText="1"/>
      <protection hidden="1"/>
    </xf>
    <xf numFmtId="177" fontId="24" fillId="0" borderId="1" xfId="0" applyNumberFormat="1" applyFont="1" applyBorder="1" applyAlignment="1" applyProtection="1">
      <alignment horizontal="left" vertical="center" wrapText="1"/>
      <protection hidden="1"/>
    </xf>
    <xf numFmtId="0" fontId="47" fillId="0" borderId="0" xfId="0" applyFont="1" applyAlignment="1" applyProtection="1">
      <alignment horizontal="left" vertical="center" shrinkToFit="1"/>
      <protection hidden="1"/>
    </xf>
    <xf numFmtId="177" fontId="0" fillId="0" borderId="7" xfId="0" applyNumberFormat="1" applyBorder="1" applyAlignment="1" applyProtection="1">
      <alignment horizontal="center" vertical="center" wrapText="1"/>
      <protection hidden="1"/>
    </xf>
    <xf numFmtId="177" fontId="0" fillId="0" borderId="26" xfId="0" applyNumberFormat="1" applyBorder="1" applyAlignment="1" applyProtection="1">
      <alignment horizontal="center" vertical="center" wrapText="1"/>
      <protection hidden="1"/>
    </xf>
    <xf numFmtId="177" fontId="0" fillId="0" borderId="35" xfId="0" applyNumberFormat="1" applyBorder="1" applyAlignment="1" applyProtection="1">
      <alignment horizontal="center" vertical="center" wrapText="1"/>
      <protection hidden="1"/>
    </xf>
    <xf numFmtId="0" fontId="18" fillId="0" borderId="0" xfId="0" applyFont="1" applyAlignment="1" applyProtection="1">
      <alignment horizontal="center" vertical="center"/>
      <protection hidden="1"/>
    </xf>
    <xf numFmtId="0" fontId="0" fillId="0" borderId="7" xfId="0" applyBorder="1" applyAlignment="1" applyProtection="1">
      <alignment horizontal="center" vertical="center" shrinkToFit="1"/>
      <protection hidden="1"/>
    </xf>
    <xf numFmtId="0" fontId="0" fillId="0" borderId="7" xfId="0" applyBorder="1" applyAlignment="1" applyProtection="1">
      <alignment horizontal="center" vertical="center"/>
      <protection hidden="1"/>
    </xf>
    <xf numFmtId="0" fontId="18" fillId="0" borderId="5" xfId="0" applyFont="1" applyBorder="1" applyAlignment="1" applyProtection="1">
      <alignment horizontal="center" wrapText="1"/>
      <protection hidden="1"/>
    </xf>
    <xf numFmtId="0" fontId="18" fillId="0" borderId="0" xfId="0" applyFont="1" applyBorder="1" applyAlignment="1" applyProtection="1">
      <alignment horizontal="center"/>
      <protection hidden="1"/>
    </xf>
    <xf numFmtId="0" fontId="18" fillId="0" borderId="5" xfId="0" applyFont="1" applyBorder="1" applyAlignment="1" applyProtection="1">
      <alignment horizontal="center"/>
      <protection hidden="1"/>
    </xf>
    <xf numFmtId="0" fontId="27" fillId="0" borderId="26" xfId="0" applyFont="1" applyBorder="1" applyAlignment="1" applyProtection="1">
      <alignment horizontal="left" vertical="center"/>
      <protection locked="0"/>
    </xf>
    <xf numFmtId="0" fontId="27" fillId="0" borderId="35" xfId="0" applyFont="1" applyBorder="1" applyAlignment="1" applyProtection="1">
      <alignment horizontal="left" vertical="center"/>
      <protection locked="0"/>
    </xf>
    <xf numFmtId="0" fontId="27" fillId="0" borderId="25" xfId="0" applyFont="1" applyBorder="1" applyAlignment="1" applyProtection="1">
      <alignment horizontal="left" vertical="center"/>
      <protection locked="0"/>
    </xf>
    <xf numFmtId="176" fontId="18" fillId="0" borderId="26" xfId="0" applyNumberFormat="1" applyFont="1" applyFill="1" applyBorder="1" applyAlignment="1" applyProtection="1">
      <alignment horizontal="center" vertical="center"/>
      <protection locked="0"/>
    </xf>
    <xf numFmtId="176" fontId="18" fillId="0" borderId="35" xfId="0" applyNumberFormat="1" applyFont="1" applyFill="1" applyBorder="1" applyAlignment="1" applyProtection="1">
      <alignment horizontal="center" vertical="center"/>
      <protection locked="0"/>
    </xf>
    <xf numFmtId="176" fontId="18" fillId="0" borderId="25" xfId="0" applyNumberFormat="1" applyFont="1" applyFill="1" applyBorder="1" applyAlignment="1" applyProtection="1">
      <alignment horizontal="center" vertical="center"/>
      <protection locked="0"/>
    </xf>
    <xf numFmtId="176" fontId="18" fillId="0" borderId="7" xfId="0" applyNumberFormat="1" applyFont="1" applyFill="1" applyBorder="1" applyAlignment="1" applyProtection="1">
      <alignment horizontal="right" vertical="center"/>
      <protection hidden="1"/>
    </xf>
    <xf numFmtId="176" fontId="18" fillId="0" borderId="7" xfId="0" applyNumberFormat="1" applyFont="1" applyFill="1" applyBorder="1" applyAlignment="1" applyProtection="1">
      <alignment horizontal="right" vertical="center"/>
      <protection locked="0"/>
    </xf>
    <xf numFmtId="176" fontId="18" fillId="0" borderId="30" xfId="0" applyNumberFormat="1" applyFont="1" applyFill="1" applyBorder="1" applyAlignment="1" applyProtection="1">
      <alignment horizontal="right" vertical="center"/>
      <protection hidden="1"/>
    </xf>
    <xf numFmtId="176" fontId="18" fillId="3" borderId="19" xfId="0" applyNumberFormat="1" applyFont="1" applyFill="1" applyBorder="1" applyAlignment="1" applyProtection="1">
      <alignment horizontal="center" vertical="center"/>
      <protection hidden="1"/>
    </xf>
    <xf numFmtId="176" fontId="18" fillId="3" borderId="17" xfId="0" applyNumberFormat="1" applyFont="1" applyFill="1" applyBorder="1" applyAlignment="1" applyProtection="1">
      <alignment horizontal="center" vertical="center"/>
      <protection hidden="1"/>
    </xf>
    <xf numFmtId="176" fontId="18" fillId="3" borderId="18" xfId="0" applyNumberFormat="1" applyFont="1" applyFill="1" applyBorder="1" applyAlignment="1" applyProtection="1">
      <alignment horizontal="center" vertical="center"/>
      <protection hidden="1"/>
    </xf>
    <xf numFmtId="176" fontId="18" fillId="3" borderId="24" xfId="0" applyNumberFormat="1" applyFont="1" applyFill="1" applyBorder="1" applyAlignment="1" applyProtection="1">
      <alignment horizontal="center" vertical="center"/>
      <protection hidden="1"/>
    </xf>
    <xf numFmtId="176" fontId="18" fillId="3" borderId="38" xfId="0" applyNumberFormat="1" applyFont="1" applyFill="1" applyBorder="1" applyAlignment="1" applyProtection="1">
      <alignment horizontal="center" vertical="center"/>
      <protection hidden="1"/>
    </xf>
    <xf numFmtId="176" fontId="18" fillId="14" borderId="38" xfId="0" applyNumberFormat="1" applyFont="1" applyFill="1" applyBorder="1" applyAlignment="1" applyProtection="1">
      <alignment horizontal="right" vertical="center"/>
      <protection hidden="1"/>
    </xf>
    <xf numFmtId="176" fontId="18" fillId="0" borderId="31" xfId="0" applyNumberFormat="1" applyFont="1" applyFill="1" applyBorder="1" applyAlignment="1" applyProtection="1">
      <alignment horizontal="center" vertical="center"/>
      <protection locked="0"/>
    </xf>
    <xf numFmtId="0" fontId="27" fillId="0" borderId="72" xfId="0" applyFont="1" applyBorder="1" applyAlignment="1" applyProtection="1">
      <alignment horizontal="center" vertical="center"/>
      <protection hidden="1"/>
    </xf>
    <xf numFmtId="0" fontId="27" fillId="0" borderId="54" xfId="0" applyFont="1" applyBorder="1" applyAlignment="1" applyProtection="1">
      <alignment horizontal="center" vertical="center"/>
      <protection hidden="1"/>
    </xf>
    <xf numFmtId="0" fontId="27" fillId="0" borderId="28" xfId="0" applyFont="1" applyBorder="1" applyAlignment="1" applyProtection="1">
      <alignment horizontal="center" vertical="center"/>
      <protection hidden="1"/>
    </xf>
    <xf numFmtId="0" fontId="27" fillId="0" borderId="3" xfId="0" applyFont="1" applyBorder="1" applyAlignment="1" applyProtection="1">
      <alignment horizontal="center" vertical="center"/>
      <protection hidden="1"/>
    </xf>
    <xf numFmtId="176" fontId="18" fillId="0" borderId="34" xfId="0" applyNumberFormat="1" applyFont="1" applyFill="1" applyBorder="1" applyAlignment="1" applyProtection="1">
      <alignment horizontal="center" vertical="center"/>
      <protection locked="0"/>
    </xf>
    <xf numFmtId="0" fontId="27" fillId="0" borderId="27" xfId="0" applyFont="1" applyBorder="1" applyAlignment="1" applyProtection="1">
      <alignment horizontal="center" vertical="center"/>
      <protection hidden="1"/>
    </xf>
    <xf numFmtId="0" fontId="27" fillId="0" borderId="35" xfId="0" applyFont="1" applyBorder="1" applyAlignment="1" applyProtection="1">
      <alignment horizontal="center" vertical="center"/>
      <protection hidden="1"/>
    </xf>
    <xf numFmtId="0" fontId="27" fillId="14" borderId="197" xfId="0" applyFont="1" applyFill="1" applyBorder="1" applyAlignment="1" applyProtection="1">
      <alignment horizontal="center" vertical="center"/>
      <protection hidden="1"/>
    </xf>
    <xf numFmtId="0" fontId="27" fillId="14" borderId="71" xfId="0" applyFont="1" applyFill="1" applyBorder="1" applyAlignment="1" applyProtection="1">
      <alignment horizontal="center" vertical="center"/>
      <protection hidden="1"/>
    </xf>
    <xf numFmtId="0" fontId="27" fillId="14" borderId="198" xfId="0" applyFont="1" applyFill="1" applyBorder="1" applyAlignment="1" applyProtection="1">
      <alignment horizontal="center" vertical="center"/>
      <protection hidden="1"/>
    </xf>
    <xf numFmtId="0" fontId="58" fillId="0" borderId="26" xfId="0" applyFont="1" applyBorder="1" applyAlignment="1" applyProtection="1">
      <alignment horizontal="center" vertical="center" wrapText="1" shrinkToFit="1"/>
      <protection hidden="1"/>
    </xf>
    <xf numFmtId="0" fontId="58" fillId="0" borderId="35" xfId="0" applyFont="1" applyBorder="1" applyAlignment="1" applyProtection="1">
      <alignment horizontal="center" vertical="center" shrinkToFit="1"/>
      <protection hidden="1"/>
    </xf>
    <xf numFmtId="0" fontId="26" fillId="0" borderId="66" xfId="0" applyFont="1" applyBorder="1" applyAlignment="1" applyProtection="1">
      <alignment horizontal="center" vertical="center" wrapText="1"/>
      <protection hidden="1"/>
    </xf>
    <xf numFmtId="0" fontId="26" fillId="0" borderId="68" xfId="0" applyFont="1" applyBorder="1" applyAlignment="1" applyProtection="1">
      <alignment horizontal="center" vertical="center" wrapText="1"/>
      <protection hidden="1"/>
    </xf>
    <xf numFmtId="0" fontId="26" fillId="0" borderId="36" xfId="0" applyFont="1" applyBorder="1" applyAlignment="1" applyProtection="1">
      <alignment horizontal="center" vertical="center" wrapText="1"/>
      <protection hidden="1"/>
    </xf>
    <xf numFmtId="0" fontId="27" fillId="0" borderId="26" xfId="0" applyFont="1" applyBorder="1" applyAlignment="1" applyProtection="1">
      <alignment horizontal="center" vertical="center"/>
      <protection hidden="1"/>
    </xf>
    <xf numFmtId="176" fontId="18" fillId="0" borderId="23" xfId="0" applyNumberFormat="1" applyFont="1" applyFill="1" applyBorder="1" applyAlignment="1" applyProtection="1">
      <alignment horizontal="right" vertical="center"/>
      <protection locked="0"/>
    </xf>
    <xf numFmtId="176" fontId="18" fillId="0" borderId="13" xfId="0" applyNumberFormat="1" applyFont="1" applyFill="1" applyBorder="1" applyAlignment="1" applyProtection="1">
      <alignment horizontal="right" vertical="center"/>
      <protection hidden="1"/>
    </xf>
    <xf numFmtId="176" fontId="18" fillId="0" borderId="61" xfId="0" applyNumberFormat="1" applyFont="1" applyFill="1" applyBorder="1" applyAlignment="1" applyProtection="1">
      <alignment horizontal="right" vertical="center"/>
      <protection hidden="1"/>
    </xf>
    <xf numFmtId="176" fontId="18" fillId="0" borderId="24" xfId="0" applyNumberFormat="1" applyFont="1" applyFill="1" applyBorder="1" applyAlignment="1" applyProtection="1">
      <alignment horizontal="right" vertical="center"/>
      <protection hidden="1"/>
    </xf>
    <xf numFmtId="176" fontId="18" fillId="3" borderId="21" xfId="0" applyNumberFormat="1" applyFont="1" applyFill="1" applyBorder="1" applyAlignment="1" applyProtection="1">
      <alignment horizontal="center" vertical="center"/>
      <protection hidden="1"/>
    </xf>
    <xf numFmtId="176" fontId="18" fillId="3" borderId="60" xfId="0" applyNumberFormat="1" applyFont="1" applyFill="1" applyBorder="1" applyAlignment="1" applyProtection="1">
      <alignment horizontal="center" vertical="center"/>
      <protection hidden="1"/>
    </xf>
    <xf numFmtId="176" fontId="18" fillId="3" borderId="22" xfId="0" applyNumberFormat="1" applyFont="1" applyFill="1" applyBorder="1" applyAlignment="1" applyProtection="1">
      <alignment horizontal="center" vertical="center"/>
      <protection hidden="1"/>
    </xf>
    <xf numFmtId="176" fontId="18" fillId="14" borderId="193" xfId="0" applyNumberFormat="1" applyFont="1" applyFill="1" applyBorder="1" applyAlignment="1" applyProtection="1">
      <alignment horizontal="right" vertical="center"/>
      <protection hidden="1"/>
    </xf>
    <xf numFmtId="176" fontId="18" fillId="0" borderId="23" xfId="0" applyNumberFormat="1" applyFont="1" applyFill="1" applyBorder="1" applyAlignment="1" applyProtection="1">
      <alignment horizontal="right" vertical="center"/>
      <protection hidden="1"/>
    </xf>
    <xf numFmtId="176" fontId="18" fillId="0" borderId="58" xfId="0" applyNumberFormat="1" applyFont="1" applyFill="1" applyBorder="1" applyAlignment="1" applyProtection="1">
      <alignment horizontal="right" vertical="center"/>
      <protection hidden="1"/>
    </xf>
    <xf numFmtId="176" fontId="18" fillId="0" borderId="69" xfId="0" applyNumberFormat="1" applyFont="1" applyFill="1" applyBorder="1" applyAlignment="1" applyProtection="1">
      <alignment horizontal="center" vertical="center"/>
      <protection locked="0"/>
    </xf>
    <xf numFmtId="176" fontId="18" fillId="0" borderId="170" xfId="0" applyNumberFormat="1" applyFont="1" applyFill="1" applyBorder="1" applyAlignment="1" applyProtection="1">
      <alignment horizontal="center" vertical="center"/>
      <protection locked="0"/>
    </xf>
    <xf numFmtId="176" fontId="18" fillId="0" borderId="51" xfId="0" applyNumberFormat="1" applyFont="1" applyFill="1" applyBorder="1" applyAlignment="1" applyProtection="1">
      <alignment horizontal="right" vertical="center"/>
      <protection hidden="1"/>
    </xf>
    <xf numFmtId="176" fontId="18" fillId="0" borderId="52" xfId="0" applyNumberFormat="1" applyFont="1" applyFill="1" applyBorder="1" applyAlignment="1" applyProtection="1">
      <alignment horizontal="right" vertical="center"/>
      <protection hidden="1"/>
    </xf>
    <xf numFmtId="176" fontId="18" fillId="3" borderId="53" xfId="0" applyNumberFormat="1" applyFont="1" applyFill="1" applyBorder="1" applyAlignment="1" applyProtection="1">
      <alignment horizontal="center" vertical="center"/>
      <protection hidden="1"/>
    </xf>
    <xf numFmtId="176" fontId="18" fillId="3" borderId="54" xfId="0" applyNumberFormat="1" applyFont="1" applyFill="1" applyBorder="1" applyAlignment="1" applyProtection="1">
      <alignment horizontal="center" vertical="center"/>
      <protection hidden="1"/>
    </xf>
    <xf numFmtId="176" fontId="18" fillId="3" borderId="55" xfId="0" applyNumberFormat="1" applyFont="1" applyFill="1" applyBorder="1" applyAlignment="1" applyProtection="1">
      <alignment horizontal="center" vertical="center"/>
      <protection hidden="1"/>
    </xf>
    <xf numFmtId="0" fontId="18" fillId="0" borderId="0" xfId="0" applyFont="1" applyAlignment="1" applyProtection="1">
      <alignment horizontal="left" vertical="center" shrinkToFit="1"/>
      <protection hidden="1"/>
    </xf>
    <xf numFmtId="0" fontId="27" fillId="14" borderId="37" xfId="0" applyFont="1" applyFill="1" applyBorder="1" applyAlignment="1" applyProtection="1">
      <alignment horizontal="center" vertical="center"/>
      <protection hidden="1"/>
    </xf>
    <xf numFmtId="0" fontId="27" fillId="14" borderId="10" xfId="0" applyFont="1" applyFill="1" applyBorder="1" applyAlignment="1" applyProtection="1">
      <alignment horizontal="center" vertical="center"/>
      <protection hidden="1"/>
    </xf>
    <xf numFmtId="176" fontId="18" fillId="0" borderId="194" xfId="0" applyNumberFormat="1" applyFont="1" applyFill="1" applyBorder="1" applyAlignment="1" applyProtection="1">
      <alignment horizontal="right" vertical="center"/>
      <protection hidden="1"/>
    </xf>
    <xf numFmtId="176" fontId="18" fillId="0" borderId="31" xfId="0" applyNumberFormat="1" applyFont="1" applyFill="1" applyBorder="1" applyAlignment="1" applyProtection="1">
      <alignment horizontal="right" vertical="center"/>
      <protection locked="0"/>
    </xf>
    <xf numFmtId="176" fontId="18" fillId="0" borderId="31" xfId="0" applyNumberFormat="1" applyFont="1" applyFill="1" applyBorder="1" applyAlignment="1" applyProtection="1">
      <alignment horizontal="right" vertical="center"/>
      <protection hidden="1"/>
    </xf>
    <xf numFmtId="176" fontId="18" fillId="0" borderId="48" xfId="0" applyNumberFormat="1" applyFont="1" applyFill="1" applyBorder="1" applyAlignment="1" applyProtection="1">
      <alignment horizontal="right" vertical="center"/>
      <protection hidden="1"/>
    </xf>
    <xf numFmtId="176" fontId="18" fillId="0" borderId="20" xfId="0" applyNumberFormat="1" applyFont="1" applyFill="1" applyBorder="1" applyAlignment="1" applyProtection="1">
      <alignment horizontal="right" vertical="center"/>
      <protection hidden="1"/>
    </xf>
    <xf numFmtId="176" fontId="18" fillId="0" borderId="59" xfId="0" applyNumberFormat="1" applyFont="1" applyFill="1" applyBorder="1" applyAlignment="1" applyProtection="1">
      <alignment horizontal="right" vertical="center"/>
      <protection hidden="1"/>
    </xf>
    <xf numFmtId="0" fontId="27" fillId="0" borderId="21" xfId="0" applyFont="1" applyBorder="1" applyAlignment="1" applyProtection="1">
      <alignment horizontal="center" vertical="center"/>
      <protection hidden="1"/>
    </xf>
    <xf numFmtId="0" fontId="27" fillId="0" borderId="60" xfId="0" applyFont="1" applyBorder="1" applyAlignment="1" applyProtection="1">
      <alignment horizontal="center" vertical="center"/>
      <protection hidden="1"/>
    </xf>
    <xf numFmtId="176" fontId="18" fillId="14" borderId="56" xfId="0" applyNumberFormat="1" applyFont="1" applyFill="1" applyBorder="1" applyAlignment="1" applyProtection="1">
      <alignment horizontal="right" vertical="center"/>
      <protection hidden="1"/>
    </xf>
    <xf numFmtId="176" fontId="18" fillId="14" borderId="83" xfId="0" applyNumberFormat="1" applyFont="1" applyFill="1" applyBorder="1" applyAlignment="1" applyProtection="1">
      <alignment horizontal="right" vertical="center"/>
      <protection hidden="1"/>
    </xf>
    <xf numFmtId="176" fontId="18" fillId="14" borderId="37" xfId="0" applyNumberFormat="1" applyFont="1" applyFill="1" applyBorder="1" applyAlignment="1" applyProtection="1">
      <alignment horizontal="center" vertical="center"/>
      <protection hidden="1"/>
    </xf>
    <xf numFmtId="176" fontId="18" fillId="14" borderId="10" xfId="0" applyNumberFormat="1" applyFont="1" applyFill="1" applyBorder="1" applyAlignment="1" applyProtection="1">
      <alignment horizontal="center" vertical="center"/>
      <protection hidden="1"/>
    </xf>
    <xf numFmtId="176" fontId="18" fillId="14" borderId="67" xfId="0" applyNumberFormat="1" applyFont="1" applyFill="1" applyBorder="1" applyAlignment="1" applyProtection="1">
      <alignment horizontal="center" vertical="center"/>
      <protection hidden="1"/>
    </xf>
    <xf numFmtId="176" fontId="18" fillId="0" borderId="69" xfId="0" applyNumberFormat="1" applyFont="1" applyFill="1" applyBorder="1" applyAlignment="1" applyProtection="1">
      <alignment horizontal="right" vertical="center"/>
      <protection hidden="1"/>
    </xf>
    <xf numFmtId="176" fontId="18" fillId="0" borderId="70" xfId="0" applyNumberFormat="1" applyFont="1" applyFill="1" applyBorder="1" applyAlignment="1" applyProtection="1">
      <alignment horizontal="right" vertical="center"/>
      <protection hidden="1"/>
    </xf>
    <xf numFmtId="176" fontId="18" fillId="0" borderId="196" xfId="0" applyNumberFormat="1" applyFont="1" applyFill="1" applyBorder="1" applyAlignment="1" applyProtection="1">
      <alignment horizontal="right" vertical="center"/>
      <protection hidden="1"/>
    </xf>
    <xf numFmtId="176" fontId="18" fillId="0" borderId="34" xfId="0" applyNumberFormat="1" applyFont="1" applyFill="1" applyBorder="1" applyAlignment="1" applyProtection="1">
      <alignment horizontal="right" vertical="center"/>
      <protection locked="0"/>
    </xf>
    <xf numFmtId="176" fontId="18" fillId="0" borderId="21" xfId="0" applyNumberFormat="1" applyFont="1" applyFill="1" applyBorder="1" applyAlignment="1" applyProtection="1">
      <alignment horizontal="right" vertical="center"/>
      <protection hidden="1"/>
    </xf>
    <xf numFmtId="176" fontId="18" fillId="0" borderId="60" xfId="0" applyNumberFormat="1" applyFont="1" applyFill="1" applyBorder="1" applyAlignment="1" applyProtection="1">
      <alignment horizontal="right" vertical="center"/>
      <protection hidden="1"/>
    </xf>
    <xf numFmtId="176" fontId="18" fillId="0" borderId="22" xfId="0" applyNumberFormat="1" applyFont="1" applyFill="1" applyBorder="1" applyAlignment="1" applyProtection="1">
      <alignment horizontal="right" vertical="center"/>
      <protection hidden="1"/>
    </xf>
    <xf numFmtId="176" fontId="18" fillId="0" borderId="5" xfId="0" applyNumberFormat="1" applyFont="1" applyBorder="1" applyAlignment="1" applyProtection="1">
      <alignment horizontal="center" vertical="center"/>
      <protection hidden="1"/>
    </xf>
    <xf numFmtId="176" fontId="18" fillId="0" borderId="0" xfId="0" applyNumberFormat="1" applyFont="1" applyBorder="1" applyAlignment="1" applyProtection="1">
      <alignment horizontal="center" vertical="center"/>
      <protection hidden="1"/>
    </xf>
    <xf numFmtId="176" fontId="18" fillId="0" borderId="2" xfId="0" applyNumberFormat="1" applyFont="1" applyBorder="1" applyAlignment="1" applyProtection="1">
      <alignment horizontal="center" vertical="center"/>
      <protection hidden="1"/>
    </xf>
    <xf numFmtId="176" fontId="18" fillId="0" borderId="37" xfId="0" applyNumberFormat="1" applyFont="1" applyBorder="1" applyAlignment="1" applyProtection="1">
      <alignment horizontal="center" vertical="center"/>
      <protection hidden="1"/>
    </xf>
    <xf numFmtId="176" fontId="18" fillId="0" borderId="10" xfId="0" applyNumberFormat="1" applyFont="1" applyBorder="1" applyAlignment="1" applyProtection="1">
      <alignment horizontal="center" vertical="center"/>
      <protection hidden="1"/>
    </xf>
    <xf numFmtId="176" fontId="18" fillId="0" borderId="67" xfId="0" applyNumberFormat="1" applyFont="1" applyBorder="1" applyAlignment="1" applyProtection="1">
      <alignment horizontal="center" vertical="center"/>
      <protection hidden="1"/>
    </xf>
    <xf numFmtId="176" fontId="18" fillId="0" borderId="63" xfId="0" applyNumberFormat="1" applyFont="1" applyBorder="1" applyAlignment="1" applyProtection="1">
      <alignment horizontal="center" vertical="center"/>
      <protection hidden="1"/>
    </xf>
    <xf numFmtId="176" fontId="18" fillId="0" borderId="12" xfId="0" applyNumberFormat="1" applyFont="1" applyBorder="1" applyAlignment="1" applyProtection="1">
      <alignment horizontal="center" vertical="center"/>
      <protection hidden="1"/>
    </xf>
    <xf numFmtId="176" fontId="18" fillId="0" borderId="65" xfId="0" applyNumberFormat="1" applyFont="1" applyBorder="1" applyAlignment="1" applyProtection="1">
      <alignment horizontal="center" vertical="center"/>
      <protection hidden="1"/>
    </xf>
    <xf numFmtId="176" fontId="18" fillId="0" borderId="20" xfId="0" applyNumberFormat="1" applyFont="1" applyBorder="1" applyAlignment="1" applyProtection="1">
      <alignment horizontal="center" vertical="center"/>
      <protection hidden="1"/>
    </xf>
    <xf numFmtId="176" fontId="18" fillId="0" borderId="19" xfId="0" applyNumberFormat="1" applyFont="1" applyBorder="1" applyAlignment="1" applyProtection="1">
      <alignment horizontal="center" vertical="center"/>
      <protection hidden="1"/>
    </xf>
    <xf numFmtId="0" fontId="27" fillId="0" borderId="6"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6" fillId="0" borderId="66" xfId="0" applyFont="1" applyBorder="1" applyAlignment="1" applyProtection="1">
      <alignment horizontal="center" vertical="center"/>
      <protection hidden="1"/>
    </xf>
    <xf numFmtId="0" fontId="26" fillId="0" borderId="63" xfId="0" applyFont="1" applyBorder="1" applyAlignment="1" applyProtection="1">
      <alignment horizontal="center" vertical="center"/>
      <protection hidden="1"/>
    </xf>
    <xf numFmtId="0" fontId="26" fillId="0" borderId="64" xfId="0" applyFont="1" applyBorder="1" applyAlignment="1" applyProtection="1">
      <alignment horizontal="center" vertical="center"/>
      <protection hidden="1"/>
    </xf>
    <xf numFmtId="0" fontId="26" fillId="0" borderId="36" xfId="0" applyFont="1" applyBorder="1" applyAlignment="1" applyProtection="1">
      <alignment horizontal="center" vertical="center"/>
      <protection hidden="1"/>
    </xf>
    <xf numFmtId="0" fontId="26" fillId="0" borderId="10" xfId="0" applyFont="1" applyBorder="1" applyAlignment="1" applyProtection="1">
      <alignment horizontal="center" vertical="center"/>
      <protection hidden="1"/>
    </xf>
    <xf numFmtId="0" fontId="26" fillId="0" borderId="67" xfId="0" applyFont="1" applyBorder="1" applyAlignment="1" applyProtection="1">
      <alignment horizontal="center" vertical="center"/>
      <protection hidden="1"/>
    </xf>
    <xf numFmtId="0" fontId="26" fillId="0" borderId="11" xfId="0" applyFont="1" applyBorder="1" applyAlignment="1" applyProtection="1">
      <alignment horizontal="center" vertical="center" wrapText="1"/>
      <protection hidden="1"/>
    </xf>
    <xf numFmtId="0" fontId="26" fillId="0" borderId="14" xfId="0" applyFont="1" applyBorder="1" applyAlignment="1" applyProtection="1">
      <alignment horizontal="center" vertical="center" wrapText="1"/>
      <protection hidden="1"/>
    </xf>
    <xf numFmtId="0" fontId="26" fillId="0" borderId="16" xfId="0" applyFont="1" applyBorder="1" applyAlignment="1" applyProtection="1">
      <alignment horizontal="center" vertical="center" wrapText="1"/>
      <protection hidden="1"/>
    </xf>
    <xf numFmtId="0" fontId="27" fillId="0" borderId="69" xfId="0" applyFont="1" applyBorder="1" applyAlignment="1" applyProtection="1">
      <alignment horizontal="left" vertical="center"/>
      <protection locked="0"/>
    </xf>
    <xf numFmtId="0" fontId="27" fillId="0" borderId="70" xfId="0" applyFont="1" applyBorder="1" applyAlignment="1" applyProtection="1">
      <alignment horizontal="left" vertical="center"/>
      <protection locked="0"/>
    </xf>
    <xf numFmtId="0" fontId="27" fillId="0" borderId="170" xfId="0" applyFont="1" applyBorder="1" applyAlignment="1" applyProtection="1">
      <alignment horizontal="left" vertical="center"/>
      <protection locked="0"/>
    </xf>
    <xf numFmtId="176" fontId="21" fillId="0" borderId="7" xfId="0" applyNumberFormat="1" applyFont="1" applyBorder="1" applyAlignment="1" applyProtection="1">
      <alignment horizontal="center" vertical="center"/>
      <protection hidden="1"/>
    </xf>
    <xf numFmtId="0" fontId="0" fillId="0" borderId="0" xfId="0" applyAlignment="1" applyProtection="1">
      <alignment horizontal="center" vertical="center"/>
      <protection hidden="1"/>
    </xf>
    <xf numFmtId="12" fontId="21" fillId="0" borderId="26" xfId="0" applyNumberFormat="1" applyFont="1" applyBorder="1" applyAlignment="1" applyProtection="1">
      <alignment horizontal="center" vertical="center"/>
      <protection hidden="1"/>
    </xf>
    <xf numFmtId="12" fontId="21" fillId="0" borderId="35" xfId="0" applyNumberFormat="1" applyFont="1" applyBorder="1" applyAlignment="1" applyProtection="1">
      <alignment horizontal="center" vertical="center"/>
      <protection hidden="1"/>
    </xf>
    <xf numFmtId="12" fontId="21" fillId="0" borderId="25" xfId="0" applyNumberFormat="1" applyFont="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176" fontId="21" fillId="0" borderId="26" xfId="0" applyNumberFormat="1" applyFont="1" applyBorder="1" applyAlignment="1" applyProtection="1">
      <alignment horizontal="center" vertical="center"/>
      <protection hidden="1"/>
    </xf>
    <xf numFmtId="0" fontId="0" fillId="0" borderId="106"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0" fillId="0" borderId="107" xfId="0" applyBorder="1" applyAlignment="1" applyProtection="1">
      <alignment horizontal="center" vertical="center"/>
      <protection hidden="1"/>
    </xf>
    <xf numFmtId="176" fontId="21" fillId="0" borderId="137" xfId="0" applyNumberFormat="1" applyFont="1" applyBorder="1" applyAlignment="1" applyProtection="1">
      <alignment horizontal="center" vertical="center"/>
      <protection hidden="1"/>
    </xf>
    <xf numFmtId="176" fontId="21" fillId="0" borderId="1" xfId="0" applyNumberFormat="1" applyFont="1" applyBorder="1" applyAlignment="1" applyProtection="1">
      <alignment horizontal="center" vertical="center"/>
      <protection hidden="1"/>
    </xf>
    <xf numFmtId="176" fontId="21" fillId="0" borderId="138" xfId="0" applyNumberFormat="1" applyFont="1" applyBorder="1" applyAlignment="1" applyProtection="1">
      <alignment horizontal="center" vertical="center"/>
      <protection hidden="1"/>
    </xf>
    <xf numFmtId="176" fontId="21" fillId="0" borderId="36" xfId="0" applyNumberFormat="1" applyFont="1" applyBorder="1" applyAlignment="1" applyProtection="1">
      <alignment horizontal="center" vertical="center"/>
      <protection hidden="1"/>
    </xf>
    <xf numFmtId="176" fontId="21" fillId="0" borderId="10" xfId="0" applyNumberFormat="1" applyFont="1" applyBorder="1" applyAlignment="1" applyProtection="1">
      <alignment horizontal="center" vertical="center"/>
      <protection hidden="1"/>
    </xf>
    <xf numFmtId="176" fontId="21" fillId="0" borderId="47" xfId="0" applyNumberFormat="1" applyFont="1" applyBorder="1" applyAlignment="1" applyProtection="1">
      <alignment horizontal="center" vertical="center"/>
      <protection hidden="1"/>
    </xf>
    <xf numFmtId="0" fontId="18" fillId="0" borderId="81" xfId="0" applyFont="1" applyBorder="1" applyAlignment="1" applyProtection="1">
      <alignment horizontal="center" vertical="center" shrinkToFit="1"/>
      <protection hidden="1"/>
    </xf>
    <xf numFmtId="0" fontId="18" fillId="0" borderId="23" xfId="0" applyFont="1" applyBorder="1" applyAlignment="1" applyProtection="1">
      <alignment horizontal="center" vertical="center" shrinkToFit="1"/>
      <protection hidden="1"/>
    </xf>
    <xf numFmtId="0" fontId="18" fillId="0" borderId="58" xfId="0" applyFont="1" applyBorder="1" applyAlignment="1" applyProtection="1">
      <alignment horizontal="center" vertical="center" shrinkToFit="1"/>
      <protection hidden="1"/>
    </xf>
    <xf numFmtId="0" fontId="61" fillId="17" borderId="199" xfId="0" applyFont="1" applyFill="1" applyBorder="1" applyAlignment="1" applyProtection="1">
      <alignment horizontal="center" vertical="center"/>
      <protection locked="0" hidden="1"/>
    </xf>
    <xf numFmtId="0" fontId="61" fillId="17" borderId="7" xfId="0" applyFont="1" applyFill="1" applyBorder="1" applyAlignment="1" applyProtection="1">
      <alignment horizontal="center" vertical="center"/>
      <protection locked="0" hidden="1"/>
    </xf>
    <xf numFmtId="0" fontId="61" fillId="17" borderId="30" xfId="0" applyFont="1" applyFill="1" applyBorder="1" applyAlignment="1" applyProtection="1">
      <alignment horizontal="center" vertical="center"/>
      <protection locked="0" hidden="1"/>
    </xf>
    <xf numFmtId="0" fontId="61" fillId="17" borderId="200" xfId="0" applyFont="1" applyFill="1" applyBorder="1" applyAlignment="1" applyProtection="1">
      <alignment horizontal="center" vertical="center"/>
      <protection locked="0" hidden="1"/>
    </xf>
    <xf numFmtId="0" fontId="61" fillId="17" borderId="20" xfId="0" applyFont="1" applyFill="1" applyBorder="1" applyAlignment="1" applyProtection="1">
      <alignment horizontal="center" vertical="center"/>
      <protection locked="0" hidden="1"/>
    </xf>
    <xf numFmtId="0" fontId="61" fillId="17" borderId="59" xfId="0" applyFont="1" applyFill="1" applyBorder="1" applyAlignment="1" applyProtection="1">
      <alignment horizontal="center" vertical="center"/>
      <protection locked="0" hidden="1"/>
    </xf>
    <xf numFmtId="0" fontId="21" fillId="0" borderId="7" xfId="0" applyFont="1" applyBorder="1" applyAlignment="1" applyProtection="1">
      <alignment horizontal="center" vertical="center"/>
      <protection hidden="1"/>
    </xf>
    <xf numFmtId="0" fontId="21" fillId="0" borderId="26" xfId="0" applyFont="1" applyBorder="1" applyAlignment="1" applyProtection="1">
      <alignment horizontal="center" vertical="center"/>
      <protection hidden="1"/>
    </xf>
    <xf numFmtId="178" fontId="21" fillId="0" borderId="7" xfId="0" applyNumberFormat="1" applyFont="1" applyBorder="1" applyAlignment="1" applyProtection="1">
      <alignment horizontal="center" vertical="center"/>
      <protection hidden="1"/>
    </xf>
    <xf numFmtId="178" fontId="21" fillId="0" borderId="26" xfId="0" applyNumberFormat="1"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177" fontId="21" fillId="0" borderId="7" xfId="0" applyNumberFormat="1" applyFont="1" applyBorder="1" applyAlignment="1" applyProtection="1">
      <alignment horizontal="center" vertical="center"/>
      <protection hidden="1"/>
    </xf>
    <xf numFmtId="177" fontId="21" fillId="0" borderId="26" xfId="0" applyNumberFormat="1" applyFont="1" applyBorder="1" applyAlignment="1" applyProtection="1">
      <alignment horizontal="center" vertical="center"/>
      <protection hidden="1"/>
    </xf>
    <xf numFmtId="0" fontId="18" fillId="0" borderId="0" xfId="0" applyFont="1" applyAlignment="1" applyProtection="1">
      <alignment horizontal="left" vertical="center" wrapText="1"/>
      <protection hidden="1"/>
    </xf>
    <xf numFmtId="0" fontId="18" fillId="0" borderId="7" xfId="0" applyFont="1" applyBorder="1" applyAlignment="1" applyProtection="1">
      <alignment horizontal="center" vertical="center"/>
      <protection locked="0"/>
    </xf>
    <xf numFmtId="198" fontId="22" fillId="0" borderId="117" xfId="0" applyNumberFormat="1" applyFont="1" applyBorder="1" applyAlignment="1" applyProtection="1">
      <alignment horizontal="center" vertical="center" wrapText="1"/>
      <protection hidden="1"/>
    </xf>
    <xf numFmtId="198" fontId="22" fillId="0" borderId="118" xfId="0" applyNumberFormat="1" applyFont="1" applyBorder="1" applyAlignment="1" applyProtection="1">
      <alignment horizontal="center" vertical="center" wrapText="1"/>
      <protection hidden="1"/>
    </xf>
    <xf numFmtId="198" fontId="22" fillId="0" borderId="117" xfId="0" applyNumberFormat="1" applyFont="1" applyBorder="1" applyAlignment="1" applyProtection="1">
      <alignment horizontal="center" vertical="center" wrapText="1"/>
      <protection locked="0"/>
    </xf>
    <xf numFmtId="198" fontId="22" fillId="0" borderId="118" xfId="0" applyNumberFormat="1" applyFont="1" applyBorder="1" applyAlignment="1" applyProtection="1">
      <alignment horizontal="center" vertical="center" wrapText="1"/>
      <protection locked="0"/>
    </xf>
    <xf numFmtId="176" fontId="0" fillId="0" borderId="7" xfId="0" applyNumberFormat="1" applyBorder="1" applyAlignment="1" applyProtection="1">
      <alignment horizontal="center" vertical="center" wrapText="1"/>
      <protection hidden="1"/>
    </xf>
    <xf numFmtId="198" fontId="22" fillId="0" borderId="118" xfId="0" applyNumberFormat="1" applyFont="1" applyBorder="1" applyAlignment="1" applyProtection="1">
      <alignment horizontal="center" vertical="center"/>
      <protection hidden="1"/>
    </xf>
    <xf numFmtId="198" fontId="22" fillId="0" borderId="186" xfId="0" applyNumberFormat="1" applyFont="1" applyBorder="1" applyAlignment="1" applyProtection="1">
      <alignment horizontal="center" vertical="center"/>
      <protection hidden="1"/>
    </xf>
    <xf numFmtId="198" fontId="22" fillId="0" borderId="183" xfId="0" applyNumberFormat="1" applyFont="1" applyBorder="1" applyAlignment="1" applyProtection="1">
      <alignment horizontal="center" vertical="center" wrapText="1"/>
      <protection hidden="1"/>
    </xf>
    <xf numFmtId="198" fontId="22" fillId="0" borderId="119" xfId="0" applyNumberFormat="1" applyFont="1" applyBorder="1" applyAlignment="1" applyProtection="1">
      <alignment horizontal="center" vertical="center"/>
      <protection hidden="1"/>
    </xf>
    <xf numFmtId="198" fontId="22" fillId="0" borderId="118" xfId="0" applyNumberFormat="1" applyFont="1" applyBorder="1" applyAlignment="1" applyProtection="1">
      <alignment horizontal="center" vertical="center"/>
      <protection locked="0"/>
    </xf>
    <xf numFmtId="198" fontId="22" fillId="0" borderId="186" xfId="0" applyNumberFormat="1" applyFont="1" applyBorder="1" applyAlignment="1" applyProtection="1">
      <alignment horizontal="center" vertical="center"/>
      <protection locked="0"/>
    </xf>
    <xf numFmtId="198" fontId="22" fillId="0" borderId="184" xfId="0" applyNumberFormat="1" applyFont="1" applyBorder="1" applyAlignment="1" applyProtection="1">
      <alignment horizontal="center" vertical="center"/>
      <protection locked="0"/>
    </xf>
    <xf numFmtId="198" fontId="22" fillId="0" borderId="187" xfId="0" applyNumberFormat="1" applyFont="1" applyBorder="1" applyAlignment="1" applyProtection="1">
      <alignment horizontal="center" vertical="center"/>
      <protection locked="0"/>
    </xf>
    <xf numFmtId="198" fontId="22" fillId="0" borderId="103" xfId="0" applyNumberFormat="1" applyFont="1" applyBorder="1" applyAlignment="1" applyProtection="1">
      <alignment horizontal="center" vertical="center" wrapText="1"/>
      <protection locked="0"/>
    </xf>
    <xf numFmtId="198" fontId="22" fillId="0" borderId="112" xfId="0" applyNumberFormat="1" applyFont="1" applyBorder="1" applyAlignment="1" applyProtection="1">
      <alignment horizontal="center" vertical="center" wrapText="1"/>
      <protection locked="0"/>
    </xf>
    <xf numFmtId="198" fontId="22" fillId="0" borderId="112" xfId="0" applyNumberFormat="1" applyFont="1" applyBorder="1" applyAlignment="1" applyProtection="1">
      <alignment horizontal="center" vertical="center"/>
      <protection locked="0"/>
    </xf>
    <xf numFmtId="198" fontId="22" fillId="0" borderId="113" xfId="0" applyNumberFormat="1" applyFont="1" applyBorder="1" applyAlignment="1" applyProtection="1">
      <alignment horizontal="center" vertical="center"/>
      <protection locked="0"/>
    </xf>
    <xf numFmtId="198" fontId="22" fillId="0" borderId="183" xfId="0" applyNumberFormat="1" applyFont="1" applyBorder="1" applyAlignment="1" applyProtection="1">
      <alignment horizontal="center" vertical="center" wrapText="1"/>
      <protection locked="0"/>
    </xf>
    <xf numFmtId="198" fontId="22" fillId="0" borderId="119" xfId="0" applyNumberFormat="1" applyFont="1" applyBorder="1" applyAlignment="1" applyProtection="1">
      <alignment horizontal="center" vertical="center"/>
      <protection locked="0"/>
    </xf>
    <xf numFmtId="198" fontId="22" fillId="0" borderId="26" xfId="0" applyNumberFormat="1" applyFont="1" applyBorder="1" applyAlignment="1" applyProtection="1">
      <alignment horizontal="center" vertical="center" wrapText="1"/>
      <protection hidden="1"/>
    </xf>
    <xf numFmtId="198" fontId="22" fillId="0" borderId="35" xfId="0" applyNumberFormat="1" applyFont="1" applyBorder="1" applyAlignment="1" applyProtection="1">
      <alignment horizontal="center" vertical="center" wrapText="1"/>
      <protection hidden="1"/>
    </xf>
    <xf numFmtId="176" fontId="0" fillId="0" borderId="29" xfId="0" applyNumberFormat="1" applyBorder="1" applyAlignment="1" applyProtection="1">
      <alignment horizontal="center" vertical="center" wrapText="1"/>
      <protection hidden="1"/>
    </xf>
    <xf numFmtId="0" fontId="18" fillId="0" borderId="33" xfId="0" applyFont="1" applyBorder="1" applyAlignment="1" applyProtection="1">
      <alignment horizontal="center" vertical="center"/>
      <protection hidden="1"/>
    </xf>
    <xf numFmtId="198" fontId="0" fillId="0" borderId="33" xfId="0" applyNumberFormat="1" applyBorder="1" applyAlignment="1" applyProtection="1">
      <alignment horizontal="center" vertical="center" wrapText="1"/>
      <protection hidden="1"/>
    </xf>
    <xf numFmtId="198" fontId="0" fillId="0" borderId="33" xfId="0" applyNumberFormat="1" applyFont="1" applyBorder="1" applyAlignment="1" applyProtection="1">
      <alignment horizontal="center" vertical="center"/>
      <protection hidden="1"/>
    </xf>
    <xf numFmtId="198" fontId="0" fillId="0" borderId="182" xfId="0" applyNumberFormat="1" applyFont="1" applyBorder="1" applyAlignment="1" applyProtection="1">
      <alignment horizontal="center" vertical="center"/>
      <protection hidden="1"/>
    </xf>
    <xf numFmtId="198" fontId="0" fillId="0" borderId="185" xfId="0" applyNumberFormat="1" applyBorder="1" applyAlignment="1" applyProtection="1">
      <alignment horizontal="center" vertical="center" wrapText="1"/>
      <protection hidden="1"/>
    </xf>
    <xf numFmtId="198" fontId="0" fillId="0" borderId="51" xfId="0" applyNumberFormat="1" applyBorder="1" applyAlignment="1" applyProtection="1">
      <alignment horizontal="center" vertical="center" wrapText="1"/>
      <protection hidden="1"/>
    </xf>
    <xf numFmtId="198" fontId="0" fillId="0" borderId="52" xfId="0" applyNumberFormat="1" applyBorder="1" applyAlignment="1" applyProtection="1">
      <alignment horizontal="center" vertical="center" wrapText="1"/>
      <protection hidden="1"/>
    </xf>
    <xf numFmtId="198" fontId="18" fillId="0" borderId="185" xfId="0" applyNumberFormat="1" applyFont="1" applyBorder="1" applyAlignment="1" applyProtection="1">
      <alignment horizontal="center" vertical="center"/>
      <protection hidden="1"/>
    </xf>
    <xf numFmtId="198" fontId="18" fillId="0" borderId="51" xfId="0" applyNumberFormat="1" applyFont="1" applyBorder="1" applyAlignment="1" applyProtection="1">
      <alignment horizontal="center" vertical="center"/>
      <protection hidden="1"/>
    </xf>
    <xf numFmtId="198" fontId="18" fillId="0" borderId="52" xfId="0" applyNumberFormat="1" applyFont="1" applyBorder="1" applyAlignment="1" applyProtection="1">
      <alignment horizontal="center" vertical="center"/>
      <protection hidden="1"/>
    </xf>
    <xf numFmtId="0" fontId="18" fillId="0" borderId="0" xfId="0" applyFont="1" applyBorder="1" applyAlignment="1" applyProtection="1">
      <alignment vertical="center"/>
      <protection hidden="1"/>
    </xf>
    <xf numFmtId="0" fontId="18" fillId="0" borderId="29" xfId="0" applyFont="1" applyBorder="1" applyAlignment="1" applyProtection="1">
      <alignment horizontal="center" vertical="center"/>
      <protection locked="0"/>
    </xf>
    <xf numFmtId="0" fontId="22" fillId="10" borderId="8" xfId="0" applyFont="1" applyFill="1" applyBorder="1" applyAlignment="1" applyProtection="1">
      <alignment horizontal="center" vertical="center"/>
      <protection hidden="1"/>
    </xf>
    <xf numFmtId="0" fontId="22" fillId="10" borderId="1" xfId="0" applyFont="1" applyFill="1" applyBorder="1" applyAlignment="1" applyProtection="1">
      <alignment horizontal="center" vertical="center"/>
      <protection hidden="1"/>
    </xf>
    <xf numFmtId="0" fontId="22" fillId="10" borderId="9" xfId="0" applyFont="1" applyFill="1" applyBorder="1" applyAlignment="1" applyProtection="1">
      <alignment horizontal="center" vertical="center"/>
      <protection hidden="1"/>
    </xf>
    <xf numFmtId="0" fontId="22" fillId="10" borderId="37" xfId="0" applyFont="1" applyFill="1" applyBorder="1" applyAlignment="1" applyProtection="1">
      <alignment horizontal="center" vertical="center"/>
      <protection hidden="1"/>
    </xf>
    <xf numFmtId="0" fontId="22" fillId="10" borderId="10" xfId="0" applyFont="1" applyFill="1" applyBorder="1" applyAlignment="1" applyProtection="1">
      <alignment horizontal="center" vertical="center"/>
      <protection hidden="1"/>
    </xf>
    <xf numFmtId="0" fontId="22" fillId="10" borderId="67" xfId="0" applyFont="1" applyFill="1" applyBorder="1" applyAlignment="1" applyProtection="1">
      <alignment horizontal="center" vertical="center"/>
      <protection hidden="1"/>
    </xf>
    <xf numFmtId="198" fontId="22" fillId="0" borderId="111" xfId="0" applyNumberFormat="1" applyFont="1" applyBorder="1" applyAlignment="1" applyProtection="1">
      <alignment horizontal="center" vertical="center" wrapText="1"/>
      <protection locked="0"/>
    </xf>
    <xf numFmtId="0" fontId="18" fillId="0" borderId="26" xfId="0" applyFont="1" applyBorder="1" applyAlignment="1">
      <alignment horizontal="center" vertical="center"/>
    </xf>
    <xf numFmtId="0" fontId="18" fillId="0" borderId="35" xfId="0" applyFont="1" applyBorder="1" applyAlignment="1">
      <alignment horizontal="center" vertical="center"/>
    </xf>
    <xf numFmtId="0" fontId="18" fillId="0" borderId="25" xfId="0" applyFont="1" applyBorder="1" applyAlignment="1">
      <alignment horizontal="center" vertical="center"/>
    </xf>
    <xf numFmtId="0" fontId="0" fillId="0" borderId="1"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26" xfId="0" applyBorder="1" applyAlignment="1" applyProtection="1">
      <alignment horizontal="left" vertical="center"/>
      <protection hidden="1"/>
    </xf>
    <xf numFmtId="0" fontId="0" fillId="0" borderId="35" xfId="0" applyBorder="1" applyAlignment="1" applyProtection="1">
      <alignment horizontal="left" vertical="center"/>
      <protection hidden="1"/>
    </xf>
    <xf numFmtId="0" fontId="0" fillId="0" borderId="25" xfId="0" applyBorder="1" applyAlignment="1" applyProtection="1">
      <alignment horizontal="left" vertical="center"/>
      <protection hidden="1"/>
    </xf>
    <xf numFmtId="0" fontId="19" fillId="0" borderId="26" xfId="0" applyFont="1" applyBorder="1" applyAlignment="1" applyProtection="1">
      <alignment horizontal="center" vertical="center"/>
      <protection locked="0"/>
    </xf>
    <xf numFmtId="0" fontId="19" fillId="0" borderId="35"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0" fillId="0" borderId="8" xfId="0" applyBorder="1" applyAlignment="1" applyProtection="1">
      <alignment horizontal="left" vertical="center"/>
      <protection hidden="1"/>
    </xf>
    <xf numFmtId="0" fontId="0" fillId="0" borderId="1" xfId="0" applyBorder="1" applyAlignment="1" applyProtection="1">
      <alignment horizontal="left" vertical="center"/>
      <protection hidden="1"/>
    </xf>
    <xf numFmtId="0" fontId="0" fillId="0" borderId="9"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19" fillId="0" borderId="8"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hidden="1"/>
    </xf>
    <xf numFmtId="177" fontId="22" fillId="0" borderId="7" xfId="0" applyNumberFormat="1" applyFont="1" applyBorder="1" applyAlignment="1" applyProtection="1">
      <alignment horizontal="center" vertical="center" shrinkToFit="1"/>
      <protection hidden="1"/>
    </xf>
    <xf numFmtId="0" fontId="0" fillId="0" borderId="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0" fillId="0" borderId="0" xfId="0" applyAlignment="1" applyProtection="1">
      <alignment horizontal="left" vertical="center"/>
      <protection hidden="1"/>
    </xf>
    <xf numFmtId="0" fontId="17" fillId="0" borderId="0" xfId="0" applyFont="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44" fillId="0" borderId="5" xfId="0" applyFont="1" applyBorder="1" applyAlignment="1" applyProtection="1">
      <alignment horizontal="center" vertical="center" wrapText="1"/>
      <protection hidden="1"/>
    </xf>
    <xf numFmtId="0" fontId="44" fillId="0" borderId="0" xfId="0" applyFont="1" applyAlignment="1" applyProtection="1">
      <alignment horizontal="center" vertical="center" wrapText="1"/>
      <protection hidden="1"/>
    </xf>
    <xf numFmtId="0" fontId="21" fillId="0" borderId="7"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0" fillId="0" borderId="0" xfId="0" applyFill="1" applyBorder="1" applyAlignment="1" applyProtection="1">
      <alignment horizontal="left" vertical="center" wrapText="1"/>
      <protection hidden="1"/>
    </xf>
    <xf numFmtId="0" fontId="18" fillId="0" borderId="8" xfId="0" applyFont="1" applyBorder="1" applyAlignment="1" applyProtection="1">
      <alignment horizontal="left" vertical="center" wrapText="1"/>
      <protection hidden="1"/>
    </xf>
    <xf numFmtId="0" fontId="18" fillId="0" borderId="1" xfId="0" applyFont="1" applyBorder="1" applyAlignment="1" applyProtection="1">
      <alignment horizontal="left" vertical="center" wrapText="1"/>
      <protection hidden="1"/>
    </xf>
    <xf numFmtId="0" fontId="18" fillId="0" borderId="9" xfId="0" applyFont="1" applyBorder="1" applyAlignment="1" applyProtection="1">
      <alignment horizontal="left" vertical="center" wrapText="1"/>
      <protection hidden="1"/>
    </xf>
    <xf numFmtId="0" fontId="18" fillId="0" borderId="5" xfId="0" applyFont="1" applyBorder="1" applyAlignment="1" applyProtection="1">
      <alignment horizontal="left" vertical="center" wrapText="1"/>
      <protection hidden="1"/>
    </xf>
    <xf numFmtId="0" fontId="18" fillId="0" borderId="0" xfId="0" applyFont="1" applyBorder="1" applyAlignment="1" applyProtection="1">
      <alignment horizontal="left" vertical="center" wrapText="1"/>
      <protection hidden="1"/>
    </xf>
    <xf numFmtId="0" fontId="18" fillId="0" borderId="2" xfId="0" applyFont="1" applyBorder="1" applyAlignment="1" applyProtection="1">
      <alignment horizontal="left" vertical="center" wrapText="1"/>
      <protection hidden="1"/>
    </xf>
    <xf numFmtId="0" fontId="28" fillId="0" borderId="8"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2"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1" fillId="17" borderId="7" xfId="0" applyFont="1" applyFill="1" applyBorder="1" applyAlignment="1" applyProtection="1">
      <alignment horizontal="center" vertical="center"/>
      <protection locked="0" hidden="1"/>
    </xf>
    <xf numFmtId="0" fontId="22" fillId="0" borderId="7" xfId="0" applyFont="1" applyBorder="1" applyAlignment="1" applyProtection="1">
      <alignment horizontal="center" vertical="center"/>
    </xf>
    <xf numFmtId="0" fontId="17" fillId="0" borderId="0" xfId="0" applyFont="1" applyBorder="1" applyAlignment="1" applyProtection="1">
      <alignment horizontal="left" vertical="center"/>
      <protection hidden="1"/>
    </xf>
    <xf numFmtId="0" fontId="17" fillId="0" borderId="2" xfId="0" applyFont="1" applyBorder="1" applyAlignment="1" applyProtection="1">
      <alignment horizontal="left" vertical="center"/>
      <protection hidden="1"/>
    </xf>
    <xf numFmtId="0" fontId="33" fillId="2" borderId="68" xfId="4" applyFont="1" applyFill="1" applyBorder="1" applyAlignment="1" applyProtection="1">
      <alignment vertical="center" textRotation="255"/>
      <protection hidden="1"/>
    </xf>
    <xf numFmtId="0" fontId="33" fillId="2" borderId="14" xfId="4" applyFont="1" applyFill="1" applyBorder="1" applyAlignment="1" applyProtection="1">
      <alignment vertical="center" textRotation="255"/>
      <protection hidden="1"/>
    </xf>
    <xf numFmtId="14" fontId="35" fillId="2" borderId="11" xfId="3" applyNumberFormat="1" applyFont="1" applyFill="1" applyBorder="1" applyAlignment="1" applyProtection="1">
      <alignment horizontal="center" vertical="center" textRotation="255" wrapText="1"/>
      <protection hidden="1"/>
    </xf>
    <xf numFmtId="14" fontId="35" fillId="2" borderId="14" xfId="3" applyNumberFormat="1" applyFont="1" applyFill="1" applyBorder="1" applyAlignment="1" applyProtection="1">
      <alignment horizontal="center" vertical="center" textRotation="255" wrapText="1"/>
      <protection hidden="1"/>
    </xf>
    <xf numFmtId="0" fontId="35" fillId="2" borderId="153" xfId="3" applyFont="1" applyFill="1" applyBorder="1" applyAlignment="1" applyProtection="1">
      <alignment horizontal="center" vertical="center"/>
      <protection hidden="1"/>
    </xf>
    <xf numFmtId="0" fontId="35" fillId="2" borderId="166" xfId="3" applyFont="1" applyFill="1" applyBorder="1" applyAlignment="1" applyProtection="1">
      <alignment horizontal="center" vertical="center"/>
      <protection hidden="1"/>
    </xf>
    <xf numFmtId="0" fontId="35" fillId="2" borderId="72" xfId="3" applyFont="1" applyFill="1" applyBorder="1" applyAlignment="1" applyProtection="1">
      <alignment horizontal="distributed" vertical="center" justifyLastLine="1"/>
      <protection hidden="1"/>
    </xf>
    <xf numFmtId="0" fontId="35" fillId="2" borderId="54" xfId="3" applyFont="1" applyFill="1" applyBorder="1" applyAlignment="1" applyProtection="1">
      <alignment horizontal="distributed" vertical="center" justifyLastLine="1"/>
      <protection hidden="1"/>
    </xf>
    <xf numFmtId="0" fontId="33" fillId="12" borderId="72" xfId="4" applyFont="1" applyFill="1" applyBorder="1" applyAlignment="1" applyProtection="1">
      <alignment horizontal="center" vertical="center" justifyLastLine="1"/>
      <protection hidden="1"/>
    </xf>
    <xf numFmtId="0" fontId="33" fillId="12" borderId="54" xfId="4" applyFont="1" applyFill="1" applyBorder="1" applyAlignment="1" applyProtection="1">
      <alignment horizontal="center" vertical="center" justifyLastLine="1"/>
      <protection hidden="1"/>
    </xf>
    <xf numFmtId="0" fontId="33" fillId="12" borderId="55" xfId="4" applyFont="1" applyFill="1" applyBorder="1" applyAlignment="1" applyProtection="1">
      <alignment horizontal="center" vertical="center" justifyLastLine="1"/>
      <protection hidden="1"/>
    </xf>
    <xf numFmtId="197" fontId="35" fillId="2" borderId="171" xfId="5" applyNumberFormat="1" applyFont="1" applyFill="1" applyBorder="1" applyAlignment="1" applyProtection="1">
      <alignment horizontal="center" vertical="center"/>
      <protection hidden="1"/>
    </xf>
    <xf numFmtId="197" fontId="35" fillId="2" borderId="172" xfId="5" applyNumberFormat="1" applyFont="1" applyFill="1" applyBorder="1" applyAlignment="1" applyProtection="1">
      <alignment horizontal="center" vertical="center"/>
      <protection hidden="1"/>
    </xf>
    <xf numFmtId="197" fontId="35" fillId="2" borderId="173" xfId="5" applyNumberFormat="1" applyFont="1" applyFill="1" applyBorder="1" applyAlignment="1" applyProtection="1">
      <alignment horizontal="center" vertical="center"/>
      <protection hidden="1"/>
    </xf>
    <xf numFmtId="180" fontId="33" fillId="2" borderId="85" xfId="4" applyNumberFormat="1" applyFont="1" applyFill="1" applyBorder="1" applyAlignment="1" applyProtection="1">
      <alignment horizontal="center" vertical="center"/>
      <protection hidden="1"/>
    </xf>
    <xf numFmtId="180" fontId="33" fillId="2" borderId="86" xfId="4" applyNumberFormat="1" applyFont="1" applyFill="1" applyBorder="1" applyAlignment="1" applyProtection="1">
      <alignment horizontal="center" vertical="center"/>
      <protection hidden="1"/>
    </xf>
    <xf numFmtId="0" fontId="45" fillId="12" borderId="106" xfId="3" applyFont="1" applyFill="1" applyBorder="1" applyAlignment="1" applyProtection="1">
      <alignment horizontal="center" vertical="center" wrapText="1"/>
      <protection hidden="1"/>
    </xf>
    <xf numFmtId="0" fontId="45" fillId="12" borderId="60" xfId="3" applyFont="1" applyFill="1" applyBorder="1" applyAlignment="1" applyProtection="1">
      <alignment horizontal="center" vertical="center" wrapText="1"/>
      <protection hidden="1"/>
    </xf>
    <xf numFmtId="0" fontId="45" fillId="12" borderId="107" xfId="3" applyFont="1" applyFill="1" applyBorder="1" applyAlignment="1" applyProtection="1">
      <alignment horizontal="center" vertical="center" wrapText="1"/>
      <protection hidden="1"/>
    </xf>
    <xf numFmtId="0" fontId="35" fillId="2" borderId="37" xfId="3" applyFont="1" applyFill="1" applyBorder="1" applyAlignment="1" applyProtection="1">
      <alignment horizontal="center" vertical="center"/>
      <protection hidden="1"/>
    </xf>
    <xf numFmtId="0" fontId="35" fillId="2" borderId="10" xfId="3" applyFont="1" applyFill="1" applyBorder="1" applyAlignment="1" applyProtection="1">
      <alignment horizontal="center" vertical="center"/>
      <protection hidden="1"/>
    </xf>
    <xf numFmtId="0" fontId="35" fillId="2" borderId="13" xfId="3" applyFont="1" applyFill="1" applyBorder="1" applyAlignment="1" applyProtection="1">
      <alignment horizontal="center" vertical="center"/>
      <protection hidden="1"/>
    </xf>
    <xf numFmtId="0" fontId="35" fillId="2" borderId="145" xfId="3" applyFont="1" applyFill="1" applyBorder="1" applyAlignment="1" applyProtection="1">
      <alignment horizontal="center" vertical="center"/>
      <protection hidden="1"/>
    </xf>
    <xf numFmtId="0" fontId="35" fillId="0" borderId="13" xfId="3" applyFont="1" applyFill="1" applyBorder="1" applyAlignment="1" applyProtection="1">
      <alignment horizontal="center" vertical="center" wrapText="1"/>
      <protection hidden="1"/>
    </xf>
    <xf numFmtId="0" fontId="35" fillId="0" borderId="145" xfId="3" applyFont="1" applyFill="1" applyBorder="1" applyAlignment="1" applyProtection="1">
      <alignment horizontal="center" vertical="center" wrapText="1"/>
      <protection hidden="1"/>
    </xf>
    <xf numFmtId="0" fontId="35" fillId="6" borderId="62" xfId="3" applyFont="1" applyFill="1" applyBorder="1" applyAlignment="1" applyProtection="1">
      <alignment horizontal="center" vertical="center" wrapText="1"/>
      <protection hidden="1"/>
    </xf>
    <xf numFmtId="0" fontId="35" fillId="6" borderId="143" xfId="3" applyFont="1" applyFill="1" applyBorder="1" applyAlignment="1" applyProtection="1">
      <alignment horizontal="center" vertical="center" wrapText="1"/>
      <protection hidden="1"/>
    </xf>
    <xf numFmtId="0" fontId="35" fillId="2" borderId="146" xfId="3" applyFont="1" applyFill="1" applyBorder="1" applyAlignment="1" applyProtection="1">
      <alignment horizontal="center" vertical="center" wrapText="1"/>
      <protection hidden="1"/>
    </xf>
    <xf numFmtId="0" fontId="35" fillId="2" borderId="147" xfId="3" applyFont="1" applyFill="1" applyBorder="1" applyAlignment="1" applyProtection="1">
      <alignment horizontal="center" vertical="center" wrapText="1"/>
      <protection hidden="1"/>
    </xf>
    <xf numFmtId="0" fontId="45" fillId="2" borderId="13" xfId="3" applyFont="1" applyFill="1" applyBorder="1" applyAlignment="1" applyProtection="1">
      <alignment horizontal="center" vertical="center" wrapText="1"/>
      <protection hidden="1"/>
    </xf>
    <xf numFmtId="0" fontId="45" fillId="2" borderId="24" xfId="3" applyFont="1" applyFill="1" applyBorder="1" applyAlignment="1" applyProtection="1">
      <alignment horizontal="center" vertical="center" wrapText="1"/>
      <protection hidden="1"/>
    </xf>
    <xf numFmtId="0" fontId="45" fillId="2" borderId="56" xfId="3" applyFont="1" applyFill="1" applyBorder="1" applyAlignment="1" applyProtection="1">
      <alignment horizontal="center" vertical="center" wrapText="1"/>
      <protection hidden="1"/>
    </xf>
    <xf numFmtId="0" fontId="35" fillId="0" borderId="62" xfId="3" applyFont="1" applyFill="1" applyBorder="1" applyAlignment="1" applyProtection="1">
      <alignment horizontal="center" vertical="center" wrapText="1"/>
      <protection hidden="1"/>
    </xf>
    <xf numFmtId="0" fontId="35" fillId="0" borderId="64" xfId="3" applyFont="1" applyFill="1" applyBorder="1" applyAlignment="1" applyProtection="1">
      <alignment horizontal="center" vertical="center" wrapText="1"/>
      <protection hidden="1"/>
    </xf>
    <xf numFmtId="0" fontId="35" fillId="0" borderId="143" xfId="3" applyFont="1" applyFill="1" applyBorder="1" applyAlignment="1" applyProtection="1">
      <alignment horizontal="center" vertical="center" wrapText="1"/>
      <protection hidden="1"/>
    </xf>
    <xf numFmtId="0" fontId="35" fillId="0" borderId="144" xfId="3" applyFont="1" applyFill="1" applyBorder="1" applyAlignment="1" applyProtection="1">
      <alignment horizontal="center" vertical="center" wrapText="1"/>
      <protection hidden="1"/>
    </xf>
    <xf numFmtId="0" fontId="35" fillId="2" borderId="24" xfId="3" applyFont="1" applyFill="1" applyBorder="1" applyAlignment="1" applyProtection="1">
      <alignment horizontal="center" vertical="center"/>
      <protection hidden="1"/>
    </xf>
    <xf numFmtId="0" fontId="35" fillId="2" borderId="56" xfId="3" applyFont="1" applyFill="1" applyBorder="1" applyAlignment="1" applyProtection="1">
      <alignment horizontal="center" vertical="center"/>
      <protection hidden="1"/>
    </xf>
    <xf numFmtId="0" fontId="49" fillId="2" borderId="21" xfId="3" applyFont="1" applyFill="1" applyBorder="1" applyAlignment="1" applyProtection="1">
      <alignment horizontal="center" vertical="center"/>
      <protection hidden="1"/>
    </xf>
    <xf numFmtId="0" fontId="49" fillId="2" borderId="60" xfId="3" applyFont="1" applyFill="1" applyBorder="1" applyAlignment="1" applyProtection="1">
      <alignment horizontal="center" vertical="center"/>
      <protection hidden="1"/>
    </xf>
    <xf numFmtId="0" fontId="49" fillId="2" borderId="22" xfId="3" applyFont="1" applyFill="1" applyBorder="1" applyAlignment="1" applyProtection="1">
      <alignment horizontal="center" vertical="center"/>
      <protection hidden="1"/>
    </xf>
    <xf numFmtId="0" fontId="35" fillId="2" borderId="6" xfId="3" applyFont="1" applyFill="1" applyBorder="1" applyAlignment="1" applyProtection="1">
      <alignment horizontal="center" vertical="center"/>
      <protection hidden="1"/>
    </xf>
    <xf numFmtId="0" fontId="35" fillId="2" borderId="3" xfId="3" applyFont="1" applyFill="1" applyBorder="1" applyAlignment="1" applyProtection="1">
      <alignment horizontal="center" vertical="center"/>
      <protection hidden="1"/>
    </xf>
    <xf numFmtId="0" fontId="35" fillId="2" borderId="4" xfId="3" applyFont="1" applyFill="1" applyBorder="1" applyAlignment="1" applyProtection="1">
      <alignment horizontal="center" vertical="center"/>
      <protection hidden="1"/>
    </xf>
    <xf numFmtId="0" fontId="49" fillId="2" borderId="8" xfId="3" applyFont="1" applyFill="1" applyBorder="1" applyAlignment="1" applyProtection="1">
      <alignment horizontal="center" vertical="center" wrapText="1"/>
      <protection hidden="1"/>
    </xf>
    <xf numFmtId="0" fontId="49" fillId="2" borderId="1" xfId="3" applyFont="1" applyFill="1" applyBorder="1" applyAlignment="1" applyProtection="1">
      <alignment horizontal="center" vertical="center"/>
      <protection hidden="1"/>
    </xf>
    <xf numFmtId="0" fontId="49" fillId="2" borderId="9" xfId="3" applyFont="1" applyFill="1" applyBorder="1" applyAlignment="1" applyProtection="1">
      <alignment horizontal="center" vertical="center"/>
      <protection hidden="1"/>
    </xf>
    <xf numFmtId="0" fontId="7" fillId="0" borderId="0" xfId="3" applyFont="1" applyFill="1" applyBorder="1" applyAlignment="1" applyProtection="1">
      <alignment horizontal="center" vertical="center" shrinkToFit="1"/>
      <protection hidden="1"/>
    </xf>
    <xf numFmtId="0" fontId="0" fillId="0" borderId="26"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38" fontId="0" fillId="0" borderId="26" xfId="2" applyFont="1" applyBorder="1" applyAlignment="1" applyProtection="1">
      <alignment horizontal="right" vertical="center"/>
      <protection hidden="1"/>
    </xf>
    <xf numFmtId="38" fontId="0" fillId="0" borderId="35" xfId="2" applyFont="1" applyBorder="1" applyAlignment="1" applyProtection="1">
      <alignment horizontal="right" vertical="center"/>
      <protection hidden="1"/>
    </xf>
    <xf numFmtId="0" fontId="18" fillId="0" borderId="8" xfId="0" applyFont="1" applyBorder="1" applyAlignment="1" applyProtection="1">
      <alignment horizontal="center" vertical="center" wrapText="1" shrinkToFit="1"/>
      <protection hidden="1"/>
    </xf>
    <xf numFmtId="0" fontId="18" fillId="0" borderId="1" xfId="0" applyFont="1" applyBorder="1" applyAlignment="1" applyProtection="1">
      <alignment horizontal="center" vertical="center" wrapText="1" shrinkToFit="1"/>
      <protection hidden="1"/>
    </xf>
    <xf numFmtId="0" fontId="18" fillId="0" borderId="9" xfId="0" applyFont="1" applyBorder="1" applyAlignment="1" applyProtection="1">
      <alignment horizontal="center" vertical="center" wrapText="1" shrinkToFit="1"/>
      <protection hidden="1"/>
    </xf>
    <xf numFmtId="0" fontId="18" fillId="0" borderId="6" xfId="0" applyFont="1" applyBorder="1" applyAlignment="1" applyProtection="1">
      <alignment horizontal="center" vertical="center" wrapText="1" shrinkToFit="1"/>
      <protection hidden="1"/>
    </xf>
    <xf numFmtId="0" fontId="18" fillId="0" borderId="3" xfId="0" applyFont="1" applyBorder="1" applyAlignment="1" applyProtection="1">
      <alignment horizontal="center" vertical="center" wrapText="1" shrinkToFit="1"/>
      <protection hidden="1"/>
    </xf>
    <xf numFmtId="0" fontId="18" fillId="0" borderId="4" xfId="0" applyFont="1" applyBorder="1" applyAlignment="1" applyProtection="1">
      <alignment horizontal="center" vertical="center" wrapText="1" shrinkToFit="1"/>
      <protection hidden="1"/>
    </xf>
    <xf numFmtId="0" fontId="24" fillId="0" borderId="0" xfId="0" applyFont="1" applyBorder="1" applyAlignment="1" applyProtection="1">
      <alignment horizontal="left" vertical="center" wrapText="1"/>
      <protection hidden="1"/>
    </xf>
    <xf numFmtId="0" fontId="24" fillId="0" borderId="2" xfId="0" applyFont="1" applyBorder="1" applyAlignment="1" applyProtection="1">
      <alignment horizontal="left" vertical="center" wrapText="1"/>
      <protection hidden="1"/>
    </xf>
    <xf numFmtId="0" fontId="24" fillId="0" borderId="3" xfId="0" applyFont="1" applyBorder="1" applyAlignment="1" applyProtection="1">
      <alignment horizontal="left" vertical="center" wrapText="1"/>
      <protection hidden="1"/>
    </xf>
    <xf numFmtId="0" fontId="24" fillId="0" borderId="4" xfId="0" applyFont="1" applyBorder="1" applyAlignment="1" applyProtection="1">
      <alignment horizontal="left" vertical="center" wrapText="1"/>
      <protection hidden="1"/>
    </xf>
    <xf numFmtId="177" fontId="0" fillId="0" borderId="5" xfId="0" applyNumberFormat="1" applyBorder="1" applyAlignment="1" applyProtection="1">
      <alignment horizontal="center" vertical="center"/>
      <protection hidden="1"/>
    </xf>
    <xf numFmtId="177" fontId="0" fillId="0" borderId="0" xfId="0" applyNumberFormat="1" applyBorder="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177" fontId="0" fillId="0" borderId="3" xfId="0" applyNumberFormat="1" applyBorder="1" applyAlignment="1" applyProtection="1">
      <alignment horizontal="center" vertical="center"/>
      <protection hidden="1"/>
    </xf>
    <xf numFmtId="0" fontId="0" fillId="0" borderId="118" xfId="0" applyBorder="1" applyAlignment="1" applyProtection="1">
      <alignment horizontal="center" vertical="center"/>
      <protection locked="0"/>
    </xf>
    <xf numFmtId="0" fontId="0" fillId="0" borderId="119"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117" xfId="0" applyBorder="1" applyAlignment="1" applyProtection="1">
      <alignment horizontal="center" vertical="center"/>
      <protection locked="0"/>
    </xf>
    <xf numFmtId="0" fontId="7" fillId="2" borderId="0" xfId="3" applyFont="1" applyFill="1" applyBorder="1" applyAlignment="1" applyProtection="1">
      <alignment horizontal="center" vertical="center" shrinkToFit="1"/>
      <protection hidden="1"/>
    </xf>
    <xf numFmtId="0" fontId="0" fillId="0" borderId="25" xfId="0" applyBorder="1" applyAlignment="1" applyProtection="1">
      <alignment horizontal="center" vertical="center" shrinkToFit="1"/>
      <protection hidden="1"/>
    </xf>
    <xf numFmtId="0" fontId="18" fillId="0" borderId="26" xfId="0" applyFont="1" applyFill="1" applyBorder="1" applyAlignment="1" applyProtection="1">
      <alignment horizontal="left" vertical="center"/>
      <protection locked="0"/>
    </xf>
    <xf numFmtId="0" fontId="18" fillId="0" borderId="35" xfId="0" applyFont="1" applyFill="1" applyBorder="1" applyAlignment="1" applyProtection="1">
      <alignment horizontal="left" vertical="center"/>
      <protection locked="0"/>
    </xf>
    <xf numFmtId="0" fontId="18" fillId="0" borderId="25" xfId="0" applyFont="1" applyFill="1" applyBorder="1" applyAlignment="1" applyProtection="1">
      <alignment horizontal="left" vertical="center"/>
      <protection locked="0"/>
    </xf>
    <xf numFmtId="0" fontId="0" fillId="0" borderId="26" xfId="1" applyNumberFormat="1" applyFont="1" applyBorder="1" applyAlignment="1" applyProtection="1">
      <alignment horizontal="center" vertical="center"/>
      <protection locked="0"/>
    </xf>
    <xf numFmtId="0" fontId="0" fillId="0" borderId="35" xfId="1" applyNumberFormat="1" applyFont="1" applyBorder="1" applyAlignment="1" applyProtection="1">
      <alignment horizontal="center" vertical="center"/>
      <protection locked="0"/>
    </xf>
    <xf numFmtId="0" fontId="0" fillId="0" borderId="25" xfId="1" applyNumberFormat="1" applyFont="1" applyBorder="1" applyAlignment="1" applyProtection="1">
      <alignment horizontal="center" vertical="center"/>
      <protection locked="0"/>
    </xf>
    <xf numFmtId="2" fontId="0" fillId="0" borderId="26" xfId="0" applyNumberFormat="1" applyBorder="1" applyAlignment="1" applyProtection="1">
      <alignment horizontal="center" vertical="center" shrinkToFit="1"/>
      <protection hidden="1"/>
    </xf>
    <xf numFmtId="2" fontId="0" fillId="0" borderId="35" xfId="0" applyNumberFormat="1" applyBorder="1" applyAlignment="1" applyProtection="1">
      <alignment horizontal="center" vertical="center" shrinkToFit="1"/>
      <protection hidden="1"/>
    </xf>
    <xf numFmtId="2" fontId="0" fillId="0" borderId="25" xfId="0" applyNumberFormat="1" applyBorder="1" applyAlignment="1" applyProtection="1">
      <alignment horizontal="center" vertical="center" shrinkToFit="1"/>
      <protection hidden="1"/>
    </xf>
    <xf numFmtId="0" fontId="0" fillId="0" borderId="26" xfId="0" applyBorder="1" applyAlignment="1" applyProtection="1">
      <alignment horizontal="center" vertical="center" shrinkToFit="1"/>
      <protection hidden="1"/>
    </xf>
    <xf numFmtId="0" fontId="0" fillId="0" borderId="35" xfId="0"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4" borderId="26" xfId="0" applyFill="1" applyBorder="1" applyAlignment="1" applyProtection="1">
      <alignment horizontal="center" vertical="center" shrinkToFit="1"/>
      <protection hidden="1"/>
    </xf>
    <xf numFmtId="0" fontId="0" fillId="4" borderId="35" xfId="0" applyFill="1" applyBorder="1" applyAlignment="1" applyProtection="1">
      <alignment horizontal="center" vertical="center" shrinkToFit="1"/>
      <protection hidden="1"/>
    </xf>
    <xf numFmtId="0" fontId="0" fillId="4" borderId="25" xfId="0" applyFill="1" applyBorder="1" applyAlignment="1" applyProtection="1">
      <alignment horizontal="center" vertical="center" shrinkToFit="1"/>
      <protection hidden="1"/>
    </xf>
    <xf numFmtId="177" fontId="21" fillId="0" borderId="73" xfId="0" applyNumberFormat="1" applyFont="1" applyBorder="1" applyAlignment="1" applyProtection="1">
      <alignment horizontal="center" vertical="center"/>
      <protection hidden="1"/>
    </xf>
    <xf numFmtId="0" fontId="21" fillId="0" borderId="1" xfId="0" applyFont="1" applyBorder="1" applyAlignment="1" applyProtection="1">
      <alignment horizontal="center" vertical="center"/>
      <protection hidden="1"/>
    </xf>
    <xf numFmtId="0" fontId="21" fillId="0" borderId="74" xfId="0" applyFont="1" applyBorder="1" applyAlignment="1" applyProtection="1">
      <alignment horizontal="center" vertical="center"/>
      <protection hidden="1"/>
    </xf>
    <xf numFmtId="0" fontId="21" fillId="0" borderId="75" xfId="0" applyFont="1" applyBorder="1" applyAlignment="1" applyProtection="1">
      <alignment horizontal="center" vertical="center"/>
      <protection hidden="1"/>
    </xf>
    <xf numFmtId="0" fontId="0" fillId="0" borderId="76" xfId="0" applyBorder="1" applyAlignment="1" applyProtection="1">
      <alignment horizontal="center" vertical="center"/>
      <protection hidden="1"/>
    </xf>
    <xf numFmtId="0" fontId="0" fillId="0" borderId="75" xfId="0" applyBorder="1" applyAlignment="1" applyProtection="1">
      <alignment horizontal="center" vertical="center"/>
      <protection hidden="1"/>
    </xf>
    <xf numFmtId="0" fontId="0" fillId="0" borderId="77" xfId="0" applyBorder="1" applyAlignment="1" applyProtection="1">
      <alignment horizontal="center" vertical="center"/>
      <protection hidden="1"/>
    </xf>
    <xf numFmtId="0" fontId="0" fillId="0" borderId="78"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79" xfId="0" applyBorder="1" applyAlignment="1" applyProtection="1">
      <alignment horizontal="center" vertical="center"/>
      <protection hidden="1"/>
    </xf>
    <xf numFmtId="0" fontId="0" fillId="0" borderId="138"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47" xfId="0" applyBorder="1" applyAlignment="1" applyProtection="1">
      <alignment horizontal="center" vertical="center"/>
      <protection hidden="1"/>
    </xf>
    <xf numFmtId="0" fontId="0" fillId="0" borderId="76" xfId="0" applyBorder="1" applyAlignment="1" applyProtection="1">
      <alignment horizontal="left" vertical="center"/>
      <protection hidden="1"/>
    </xf>
    <xf numFmtId="0" fontId="0" fillId="0" borderId="75" xfId="0" applyBorder="1" applyAlignment="1" applyProtection="1">
      <alignment horizontal="left" vertical="center"/>
      <protection hidden="1"/>
    </xf>
    <xf numFmtId="0" fontId="0" fillId="0" borderId="77" xfId="0" applyBorder="1" applyAlignment="1" applyProtection="1">
      <alignment horizontal="left" vertical="center"/>
      <protection hidden="1"/>
    </xf>
    <xf numFmtId="177" fontId="21" fillId="0" borderId="27" xfId="0" applyNumberFormat="1" applyFont="1" applyBorder="1" applyAlignment="1" applyProtection="1">
      <alignment horizontal="center" vertical="center"/>
      <protection hidden="1"/>
    </xf>
    <xf numFmtId="177" fontId="21" fillId="0" borderId="35" xfId="0" applyNumberFormat="1" applyFont="1" applyBorder="1" applyAlignment="1" applyProtection="1">
      <alignment horizontal="center" vertical="center"/>
      <protection hidden="1"/>
    </xf>
    <xf numFmtId="177" fontId="21" fillId="0" borderId="141" xfId="0" applyNumberFormat="1" applyFont="1" applyBorder="1" applyAlignment="1" applyProtection="1">
      <alignment horizontal="center" vertical="center"/>
      <protection hidden="1"/>
    </xf>
    <xf numFmtId="177" fontId="21" fillId="0" borderId="17" xfId="0" applyNumberFormat="1" applyFont="1" applyBorder="1" applyAlignment="1" applyProtection="1">
      <alignment horizontal="center" vertical="center"/>
      <protection hidden="1"/>
    </xf>
    <xf numFmtId="0" fontId="0" fillId="0" borderId="10" xfId="0" applyBorder="1" applyAlignment="1" applyProtection="1">
      <alignment horizontal="center" vertical="center"/>
      <protection hidden="1"/>
    </xf>
    <xf numFmtId="177" fontId="21" fillId="0" borderId="137" xfId="0" applyNumberFormat="1" applyFont="1" applyBorder="1" applyAlignment="1" applyProtection="1">
      <alignment horizontal="center" vertical="center"/>
      <protection hidden="1"/>
    </xf>
    <xf numFmtId="177" fontId="21" fillId="0" borderId="1" xfId="0" applyNumberFormat="1" applyFont="1" applyBorder="1" applyAlignment="1" applyProtection="1">
      <alignment horizontal="center" vertical="center"/>
      <protection hidden="1"/>
    </xf>
    <xf numFmtId="177" fontId="21" fillId="0" borderId="36" xfId="0" applyNumberFormat="1" applyFont="1" applyBorder="1" applyAlignment="1" applyProtection="1">
      <alignment horizontal="center" vertical="center"/>
      <protection hidden="1"/>
    </xf>
    <xf numFmtId="177" fontId="21" fillId="0" borderId="10" xfId="0" applyNumberFormat="1" applyFont="1" applyBorder="1" applyAlignment="1" applyProtection="1">
      <alignment horizontal="center" vertical="center"/>
      <protection hidden="1"/>
    </xf>
    <xf numFmtId="0" fontId="59" fillId="0" borderId="106" xfId="0" applyFont="1" applyBorder="1" applyAlignment="1" applyProtection="1">
      <alignment horizontal="center" vertical="center"/>
      <protection hidden="1"/>
    </xf>
    <xf numFmtId="0" fontId="59" fillId="0" borderId="60" xfId="0" applyFont="1" applyBorder="1" applyAlignment="1" applyProtection="1">
      <alignment horizontal="center" vertical="center"/>
      <protection hidden="1"/>
    </xf>
    <xf numFmtId="0" fontId="59" fillId="0" borderId="107" xfId="0" applyFont="1" applyBorder="1" applyAlignment="1" applyProtection="1">
      <alignment horizontal="center" vertical="center"/>
      <protection hidden="1"/>
    </xf>
    <xf numFmtId="0" fontId="21" fillId="0" borderId="137" xfId="0" applyFont="1" applyBorder="1" applyAlignment="1" applyProtection="1">
      <alignment horizontal="center" vertical="center"/>
      <protection hidden="1"/>
    </xf>
    <xf numFmtId="0" fontId="21" fillId="0" borderId="9" xfId="0" applyFont="1" applyBorder="1" applyAlignment="1" applyProtection="1">
      <alignment horizontal="center" vertical="center"/>
      <protection hidden="1"/>
    </xf>
    <xf numFmtId="0" fontId="21" fillId="0" borderId="36"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21" fillId="0" borderId="67" xfId="0" applyFont="1" applyBorder="1" applyAlignment="1" applyProtection="1">
      <alignment horizontal="center" vertical="center"/>
      <protection hidden="1"/>
    </xf>
    <xf numFmtId="177" fontId="0" fillId="0" borderId="8" xfId="0" applyNumberFormat="1" applyBorder="1" applyAlignment="1" applyProtection="1">
      <alignment horizontal="center" vertical="center"/>
      <protection hidden="1"/>
    </xf>
    <xf numFmtId="177" fontId="0" fillId="0" borderId="1" xfId="0" applyNumberFormat="1" applyBorder="1" applyAlignment="1" applyProtection="1">
      <alignment horizontal="center" vertical="center"/>
      <protection hidden="1"/>
    </xf>
    <xf numFmtId="0" fontId="24" fillId="0" borderId="8" xfId="0" applyFont="1" applyBorder="1" applyAlignment="1" applyProtection="1">
      <alignment horizontal="left" vertical="center" wrapText="1"/>
      <protection hidden="1"/>
    </xf>
    <xf numFmtId="0" fontId="24" fillId="0" borderId="1" xfId="0" applyFont="1" applyBorder="1" applyAlignment="1" applyProtection="1">
      <alignment horizontal="left" vertical="center" wrapText="1"/>
      <protection hidden="1"/>
    </xf>
    <xf numFmtId="0" fontId="24" fillId="0" borderId="5" xfId="0" applyFont="1" applyBorder="1" applyAlignment="1" applyProtection="1">
      <alignment horizontal="left" vertical="center" wrapText="1"/>
      <protection hidden="1"/>
    </xf>
    <xf numFmtId="9" fontId="0" fillId="0" borderId="26" xfId="1" applyFont="1" applyBorder="1" applyAlignment="1" applyProtection="1">
      <alignment horizontal="center" vertical="center"/>
      <protection locked="0"/>
    </xf>
    <xf numFmtId="9" fontId="0" fillId="0" borderId="25" xfId="1" applyFont="1" applyBorder="1" applyAlignment="1" applyProtection="1">
      <alignment horizontal="center" vertical="center"/>
      <protection locked="0"/>
    </xf>
    <xf numFmtId="0" fontId="0" fillId="0" borderId="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77" fontId="0" fillId="0" borderId="8" xfId="0" applyNumberFormat="1" applyBorder="1" applyAlignment="1" applyProtection="1">
      <alignment horizontal="right" vertical="center"/>
      <protection hidden="1"/>
    </xf>
    <xf numFmtId="177" fontId="0" fillId="0" borderId="1" xfId="0" applyNumberFormat="1" applyBorder="1" applyAlignment="1" applyProtection="1">
      <alignment horizontal="right" vertical="center"/>
      <protection hidden="1"/>
    </xf>
    <xf numFmtId="177" fontId="0" fillId="0" borderId="9" xfId="0" applyNumberFormat="1" applyBorder="1" applyAlignment="1" applyProtection="1">
      <alignment horizontal="right" vertical="center"/>
      <protection hidden="1"/>
    </xf>
    <xf numFmtId="177" fontId="0" fillId="0" borderId="6" xfId="0" applyNumberFormat="1" applyBorder="1" applyAlignment="1" applyProtection="1">
      <alignment horizontal="right" vertical="center"/>
      <protection hidden="1"/>
    </xf>
    <xf numFmtId="177" fontId="0" fillId="0" borderId="3" xfId="0" applyNumberFormat="1" applyBorder="1" applyAlignment="1" applyProtection="1">
      <alignment horizontal="right" vertical="center"/>
      <protection hidden="1"/>
    </xf>
    <xf numFmtId="177" fontId="0" fillId="0" borderId="4" xfId="0" applyNumberFormat="1" applyBorder="1" applyAlignment="1" applyProtection="1">
      <alignment horizontal="right" vertical="center"/>
      <protection hidden="1"/>
    </xf>
    <xf numFmtId="0" fontId="18" fillId="0" borderId="108" xfId="0" applyFont="1" applyBorder="1" applyAlignment="1" applyProtection="1">
      <alignment horizontal="center" vertical="center"/>
      <protection hidden="1"/>
    </xf>
    <xf numFmtId="0" fontId="18" fillId="0" borderId="109" xfId="0" applyFont="1" applyBorder="1" applyAlignment="1" applyProtection="1">
      <alignment horizontal="center" vertical="center"/>
      <protection hidden="1"/>
    </xf>
    <xf numFmtId="0" fontId="18" fillId="9" borderId="8" xfId="0" applyFont="1" applyFill="1" applyBorder="1" applyAlignment="1" applyProtection="1">
      <alignment horizontal="center" vertical="center"/>
      <protection hidden="1"/>
    </xf>
    <xf numFmtId="0" fontId="18" fillId="9" borderId="1" xfId="0" applyFont="1" applyFill="1" applyBorder="1" applyAlignment="1" applyProtection="1">
      <alignment horizontal="center" vertical="center"/>
      <protection hidden="1"/>
    </xf>
    <xf numFmtId="0" fontId="18" fillId="9" borderId="9" xfId="0" applyFont="1" applyFill="1" applyBorder="1" applyAlignment="1" applyProtection="1">
      <alignment horizontal="center" vertical="center"/>
      <protection hidden="1"/>
    </xf>
    <xf numFmtId="0" fontId="18" fillId="9" borderId="6" xfId="0" applyFont="1" applyFill="1" applyBorder="1" applyAlignment="1" applyProtection="1">
      <alignment horizontal="center" vertical="center"/>
      <protection hidden="1"/>
    </xf>
    <xf numFmtId="0" fontId="18" fillId="9" borderId="3" xfId="0" applyFont="1" applyFill="1" applyBorder="1" applyAlignment="1" applyProtection="1">
      <alignment horizontal="center" vertical="center"/>
      <protection hidden="1"/>
    </xf>
    <xf numFmtId="0" fontId="18" fillId="9" borderId="4" xfId="0" applyFont="1" applyFill="1" applyBorder="1" applyAlignment="1" applyProtection="1">
      <alignment horizontal="center" vertical="center"/>
      <protection hidden="1"/>
    </xf>
    <xf numFmtId="0" fontId="0" fillId="0" borderId="26"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18" fillId="0" borderId="26" xfId="0" applyFont="1" applyBorder="1" applyAlignment="1" applyProtection="1">
      <alignment horizontal="center" vertical="center" shrinkToFit="1"/>
      <protection locked="0"/>
    </xf>
    <xf numFmtId="0" fontId="18" fillId="0" borderId="35" xfId="0" applyFont="1" applyBorder="1" applyAlignment="1" applyProtection="1">
      <alignment horizontal="center" vertical="center" shrinkToFit="1"/>
      <protection locked="0"/>
    </xf>
    <xf numFmtId="0" fontId="18" fillId="0" borderId="25" xfId="0" applyFont="1" applyBorder="1" applyAlignment="1" applyProtection="1">
      <alignment horizontal="center" vertical="center" shrinkToFit="1"/>
      <protection locked="0"/>
    </xf>
    <xf numFmtId="9" fontId="18" fillId="0" borderId="26" xfId="0" applyNumberFormat="1" applyFont="1" applyBorder="1" applyAlignment="1" applyProtection="1">
      <alignment horizontal="center" vertical="center"/>
      <protection locked="0"/>
    </xf>
    <xf numFmtId="9" fontId="18" fillId="0" borderId="25" xfId="0" applyNumberFormat="1" applyFont="1" applyBorder="1" applyAlignment="1" applyProtection="1">
      <alignment horizontal="center" vertical="center"/>
      <protection locked="0"/>
    </xf>
    <xf numFmtId="0" fontId="18" fillId="0" borderId="8" xfId="0" applyFont="1" applyFill="1" applyBorder="1" applyAlignment="1" applyProtection="1">
      <alignment horizontal="center" vertical="center" wrapText="1" shrinkToFit="1"/>
      <protection hidden="1"/>
    </xf>
    <xf numFmtId="0" fontId="18" fillId="0" borderId="9" xfId="0" applyFont="1" applyFill="1" applyBorder="1" applyAlignment="1" applyProtection="1">
      <alignment horizontal="center" vertical="center" wrapText="1" shrinkToFit="1"/>
      <protection hidden="1"/>
    </xf>
    <xf numFmtId="0" fontId="18" fillId="0" borderId="6" xfId="0" applyFont="1" applyFill="1" applyBorder="1" applyAlignment="1" applyProtection="1">
      <alignment horizontal="center" vertical="center" wrapText="1" shrinkToFit="1"/>
      <protection hidden="1"/>
    </xf>
    <xf numFmtId="0" fontId="18" fillId="0" borderId="4" xfId="0" applyFont="1" applyFill="1" applyBorder="1" applyAlignment="1" applyProtection="1">
      <alignment horizontal="center" vertical="center" wrapText="1" shrinkToFit="1"/>
      <protection hidden="1"/>
    </xf>
    <xf numFmtId="38" fontId="18" fillId="0" borderId="26" xfId="2" applyFont="1" applyBorder="1" applyAlignment="1" applyProtection="1">
      <alignment horizontal="center" vertical="center"/>
      <protection hidden="1"/>
    </xf>
    <xf numFmtId="38" fontId="18" fillId="0" borderId="35" xfId="2" applyFont="1" applyBorder="1" applyAlignment="1" applyProtection="1">
      <alignment horizontal="center" vertical="center"/>
      <protection hidden="1"/>
    </xf>
    <xf numFmtId="38" fontId="18" fillId="0" borderId="25" xfId="2" applyFont="1" applyBorder="1" applyAlignment="1" applyProtection="1">
      <alignment horizontal="center" vertical="center"/>
      <protection hidden="1"/>
    </xf>
    <xf numFmtId="38" fontId="18" fillId="0" borderId="7" xfId="2" applyFont="1" applyBorder="1" applyAlignment="1" applyProtection="1">
      <alignment horizontal="right" vertical="center"/>
      <protection hidden="1"/>
    </xf>
    <xf numFmtId="0" fontId="18" fillId="0" borderId="25" xfId="2" applyNumberFormat="1" applyFont="1" applyBorder="1" applyAlignment="1" applyProtection="1">
      <alignment horizontal="center" vertical="center" shrinkToFit="1"/>
      <protection hidden="1"/>
    </xf>
    <xf numFmtId="0" fontId="18" fillId="0" borderId="7" xfId="2" applyNumberFormat="1" applyFont="1" applyBorder="1" applyAlignment="1" applyProtection="1">
      <alignment horizontal="center" vertical="center" shrinkToFit="1"/>
      <protection hidden="1"/>
    </xf>
    <xf numFmtId="0" fontId="18" fillId="0" borderId="7" xfId="2" applyNumberFormat="1" applyFont="1" applyBorder="1" applyAlignment="1" applyProtection="1">
      <alignment horizontal="right" vertical="center"/>
      <protection locked="0"/>
    </xf>
    <xf numFmtId="0" fontId="18" fillId="0" borderId="26" xfId="2" applyNumberFormat="1" applyFont="1" applyBorder="1" applyAlignment="1" applyProtection="1">
      <alignment horizontal="right" vertical="center"/>
      <protection locked="0"/>
    </xf>
    <xf numFmtId="0" fontId="41" fillId="0" borderId="6" xfId="0" applyFont="1" applyBorder="1" applyAlignment="1" applyProtection="1">
      <alignment horizontal="center" vertical="center" shrinkToFit="1"/>
      <protection locked="0"/>
    </xf>
    <xf numFmtId="0" fontId="41" fillId="0" borderId="3" xfId="0" applyFont="1" applyBorder="1" applyAlignment="1" applyProtection="1">
      <alignment horizontal="center" vertical="center" shrinkToFit="1"/>
      <protection locked="0"/>
    </xf>
    <xf numFmtId="0" fontId="41" fillId="0" borderId="4" xfId="0" applyFont="1" applyBorder="1" applyAlignment="1" applyProtection="1">
      <alignment horizontal="center" vertical="center" shrinkToFit="1"/>
      <protection locked="0"/>
    </xf>
    <xf numFmtId="0" fontId="29" fillId="0" borderId="7"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protection hidden="1"/>
    </xf>
    <xf numFmtId="0" fontId="23" fillId="0" borderId="1" xfId="0" applyFont="1" applyBorder="1" applyAlignment="1" applyProtection="1">
      <alignment horizontal="center" vertical="center"/>
      <protection hidden="1"/>
    </xf>
    <xf numFmtId="0" fontId="23" fillId="0" borderId="9" xfId="0" applyFont="1" applyBorder="1" applyAlignment="1" applyProtection="1">
      <alignment horizontal="center" vertical="center"/>
      <protection hidden="1"/>
    </xf>
    <xf numFmtId="0" fontId="23" fillId="0" borderId="6" xfId="0" applyFont="1" applyBorder="1" applyAlignment="1" applyProtection="1">
      <alignment horizontal="center" vertical="center"/>
      <protection hidden="1"/>
    </xf>
    <xf numFmtId="0" fontId="23" fillId="0" borderId="3" xfId="0" applyFont="1" applyBorder="1" applyAlignment="1" applyProtection="1">
      <alignment horizontal="center" vertical="center"/>
      <protection hidden="1"/>
    </xf>
    <xf numFmtId="0" fontId="23" fillId="0" borderId="4" xfId="0" applyFont="1" applyBorder="1" applyAlignment="1" applyProtection="1">
      <alignment horizontal="center" vertical="center"/>
      <protection hidden="1"/>
    </xf>
    <xf numFmtId="0" fontId="17" fillId="0" borderId="8" xfId="0" applyFont="1" applyBorder="1" applyAlignment="1" applyProtection="1">
      <alignment horizontal="center" vertical="center" shrinkToFit="1"/>
      <protection hidden="1"/>
    </xf>
    <xf numFmtId="0" fontId="17" fillId="0" borderId="1" xfId="0" applyFont="1" applyBorder="1" applyAlignment="1" applyProtection="1">
      <alignment horizontal="center" vertical="center" shrinkToFit="1"/>
      <protection hidden="1"/>
    </xf>
    <xf numFmtId="0" fontId="17" fillId="0" borderId="9" xfId="0" applyFont="1" applyBorder="1" applyAlignment="1" applyProtection="1">
      <alignment horizontal="center" vertical="center" shrinkToFit="1"/>
      <protection hidden="1"/>
    </xf>
    <xf numFmtId="0" fontId="17" fillId="0" borderId="6" xfId="0" applyFont="1" applyBorder="1" applyAlignment="1" applyProtection="1">
      <alignment horizontal="center" vertical="center" shrinkToFit="1"/>
      <protection hidden="1"/>
    </xf>
    <xf numFmtId="0" fontId="17" fillId="0" borderId="3" xfId="0" applyFont="1" applyBorder="1" applyAlignment="1" applyProtection="1">
      <alignment horizontal="center" vertical="center" shrinkToFit="1"/>
      <protection hidden="1"/>
    </xf>
    <xf numFmtId="0" fontId="17" fillId="0" borderId="4" xfId="0" applyFont="1" applyBorder="1" applyAlignment="1" applyProtection="1">
      <alignment horizontal="center" vertical="center" shrinkToFit="1"/>
      <protection hidden="1"/>
    </xf>
    <xf numFmtId="0" fontId="0" fillId="0" borderId="8" xfId="0"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23" fillId="0" borderId="1"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18" fillId="0" borderId="111" xfId="0" applyFont="1" applyBorder="1" applyAlignment="1" applyProtection="1">
      <alignment horizontal="center" vertical="center" wrapText="1"/>
      <protection hidden="1"/>
    </xf>
    <xf numFmtId="0" fontId="18" fillId="0" borderId="112" xfId="0" applyFont="1" applyBorder="1" applyAlignment="1" applyProtection="1">
      <alignment horizontal="center" vertical="center" wrapText="1"/>
      <protection hidden="1"/>
    </xf>
    <xf numFmtId="0" fontId="18" fillId="0" borderId="114" xfId="0" applyFont="1" applyBorder="1" applyAlignment="1" applyProtection="1">
      <alignment horizontal="center" vertical="center" wrapText="1"/>
      <protection hidden="1"/>
    </xf>
    <xf numFmtId="0" fontId="18" fillId="0" borderId="115" xfId="0" applyFont="1" applyBorder="1" applyAlignment="1" applyProtection="1">
      <alignment horizontal="center" vertical="center" wrapText="1"/>
      <protection hidden="1"/>
    </xf>
    <xf numFmtId="0" fontId="18" fillId="0" borderId="112" xfId="0" applyFont="1" applyBorder="1" applyAlignment="1" applyProtection="1">
      <alignment horizontal="center" vertical="center"/>
      <protection hidden="1"/>
    </xf>
    <xf numFmtId="0" fontId="18" fillId="0" borderId="113" xfId="0" applyFont="1" applyBorder="1" applyAlignment="1" applyProtection="1">
      <alignment horizontal="center" vertical="center"/>
      <protection hidden="1"/>
    </xf>
    <xf numFmtId="0" fontId="18" fillId="0" borderId="115" xfId="0" applyFont="1" applyBorder="1" applyAlignment="1" applyProtection="1">
      <alignment horizontal="center" vertical="center"/>
      <protection hidden="1"/>
    </xf>
    <xf numFmtId="0" fontId="18" fillId="0" borderId="116" xfId="0" applyFont="1" applyBorder="1" applyAlignment="1" applyProtection="1">
      <alignment horizontal="center" vertical="center"/>
      <protection hidden="1"/>
    </xf>
    <xf numFmtId="0" fontId="29" fillId="0" borderId="8" xfId="0" applyFont="1" applyFill="1" applyBorder="1" applyAlignment="1" applyProtection="1">
      <alignment horizontal="center" vertical="center"/>
      <protection hidden="1"/>
    </xf>
    <xf numFmtId="0" fontId="29" fillId="0" borderId="1" xfId="0" applyFont="1" applyFill="1" applyBorder="1" applyAlignment="1" applyProtection="1">
      <alignment horizontal="center" vertical="center"/>
      <protection hidden="1"/>
    </xf>
    <xf numFmtId="0" fontId="29" fillId="0" borderId="6" xfId="0" applyFont="1" applyFill="1" applyBorder="1" applyAlignment="1" applyProtection="1">
      <alignment horizontal="center" vertical="center"/>
      <protection hidden="1"/>
    </xf>
    <xf numFmtId="0" fontId="29" fillId="0" borderId="3" xfId="0" applyFont="1" applyFill="1" applyBorder="1" applyAlignment="1" applyProtection="1">
      <alignment horizontal="center" vertical="center"/>
      <protection hidden="1"/>
    </xf>
    <xf numFmtId="0" fontId="18" fillId="0" borderId="120" xfId="0" applyFont="1" applyBorder="1" applyAlignment="1" applyProtection="1">
      <alignment horizontal="center" vertical="center"/>
      <protection hidden="1"/>
    </xf>
    <xf numFmtId="0" fontId="18" fillId="0" borderId="121" xfId="0" applyFont="1" applyBorder="1" applyAlignment="1" applyProtection="1">
      <alignment horizontal="center" vertical="center"/>
      <protection hidden="1"/>
    </xf>
    <xf numFmtId="0" fontId="24" fillId="0" borderId="8" xfId="0" applyFont="1" applyBorder="1" applyAlignment="1" applyProtection="1">
      <alignment horizontal="center" vertical="center" textRotation="255" wrapText="1"/>
      <protection hidden="1"/>
    </xf>
    <xf numFmtId="0" fontId="24" fillId="0" borderId="9" xfId="0" applyFont="1" applyBorder="1" applyAlignment="1" applyProtection="1">
      <alignment horizontal="center" vertical="center" textRotation="255" wrapText="1"/>
      <protection hidden="1"/>
    </xf>
    <xf numFmtId="0" fontId="24" fillId="0" borderId="6" xfId="0" applyFont="1" applyBorder="1" applyAlignment="1" applyProtection="1">
      <alignment horizontal="center" vertical="center" textRotation="255" wrapText="1"/>
      <protection hidden="1"/>
    </xf>
    <xf numFmtId="0" fontId="24" fillId="0" borderId="4" xfId="0" applyFont="1" applyBorder="1" applyAlignment="1" applyProtection="1">
      <alignment horizontal="center" vertical="center" textRotation="255" wrapText="1"/>
      <protection hidden="1"/>
    </xf>
    <xf numFmtId="0" fontId="29" fillId="5" borderId="8" xfId="0" applyFont="1" applyFill="1" applyBorder="1" applyAlignment="1" applyProtection="1">
      <alignment horizontal="center" vertical="center"/>
      <protection hidden="1"/>
    </xf>
    <xf numFmtId="0" fontId="29" fillId="5" borderId="1" xfId="0" applyFont="1" applyFill="1" applyBorder="1" applyAlignment="1" applyProtection="1">
      <alignment horizontal="center" vertical="center"/>
      <protection hidden="1"/>
    </xf>
    <xf numFmtId="0" fontId="29" fillId="5" borderId="9" xfId="0" applyFont="1" applyFill="1" applyBorder="1" applyAlignment="1" applyProtection="1">
      <alignment horizontal="center" vertical="center"/>
      <protection hidden="1"/>
    </xf>
    <xf numFmtId="0" fontId="29" fillId="5" borderId="6" xfId="0" applyFont="1" applyFill="1" applyBorder="1" applyAlignment="1" applyProtection="1">
      <alignment horizontal="center" vertical="center"/>
      <protection hidden="1"/>
    </xf>
    <xf numFmtId="0" fontId="29" fillId="5" borderId="3" xfId="0" applyFont="1" applyFill="1" applyBorder="1" applyAlignment="1" applyProtection="1">
      <alignment horizontal="center" vertical="center"/>
      <protection hidden="1"/>
    </xf>
    <xf numFmtId="0" fontId="29" fillId="5" borderId="4" xfId="0" applyFont="1" applyFill="1" applyBorder="1" applyAlignment="1" applyProtection="1">
      <alignment horizontal="center" vertical="center"/>
      <protection hidden="1"/>
    </xf>
    <xf numFmtId="0" fontId="0" fillId="0" borderId="5" xfId="0" applyBorder="1" applyAlignment="1" applyProtection="1">
      <alignment horizontal="left" vertical="center"/>
      <protection hidden="1"/>
    </xf>
    <xf numFmtId="0" fontId="0" fillId="0" borderId="2" xfId="0" applyBorder="1" applyAlignment="1" applyProtection="1">
      <alignment horizontal="left" vertical="center"/>
      <protection hidden="1"/>
    </xf>
    <xf numFmtId="0" fontId="29" fillId="0" borderId="7" xfId="0" applyFont="1" applyFill="1"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0" fillId="0" borderId="34" xfId="0" applyBorder="1" applyAlignment="1" applyProtection="1">
      <alignment horizontal="center" vertical="center"/>
      <protection hidden="1"/>
    </xf>
    <xf numFmtId="177" fontId="0" fillId="0" borderId="8"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0" fontId="24" fillId="0" borderId="26" xfId="0" applyFont="1" applyBorder="1" applyAlignment="1" applyProtection="1">
      <alignment horizontal="center" vertical="center"/>
      <protection hidden="1"/>
    </xf>
    <xf numFmtId="0" fontId="24" fillId="0" borderId="35" xfId="0" applyFont="1" applyBorder="1" applyAlignment="1" applyProtection="1">
      <alignment horizontal="center" vertical="center"/>
      <protection hidden="1"/>
    </xf>
    <xf numFmtId="0" fontId="24" fillId="0" borderId="25" xfId="0" applyFont="1" applyBorder="1" applyAlignment="1" applyProtection="1">
      <alignment horizontal="center" vertical="center"/>
      <protection hidden="1"/>
    </xf>
    <xf numFmtId="0" fontId="21" fillId="0" borderId="8" xfId="0" applyFont="1" applyBorder="1" applyAlignment="1" applyProtection="1">
      <alignment horizontal="center" vertical="center"/>
      <protection hidden="1"/>
    </xf>
    <xf numFmtId="0" fontId="21" fillId="0" borderId="6" xfId="0" applyFont="1" applyBorder="1" applyAlignment="1" applyProtection="1">
      <alignment horizontal="center" vertical="center"/>
      <protection hidden="1"/>
    </xf>
    <xf numFmtId="0" fontId="21" fillId="0" borderId="3" xfId="0" applyFont="1" applyBorder="1" applyAlignment="1" applyProtection="1">
      <alignment horizontal="center" vertical="center"/>
      <protection hidden="1"/>
    </xf>
    <xf numFmtId="0" fontId="21" fillId="0" borderId="4" xfId="0" applyFont="1" applyBorder="1" applyAlignment="1" applyProtection="1">
      <alignment horizontal="center" vertical="center"/>
      <protection hidden="1"/>
    </xf>
    <xf numFmtId="177" fontId="21" fillId="0" borderId="8" xfId="0" applyNumberFormat="1" applyFont="1" applyBorder="1" applyAlignment="1" applyProtection="1">
      <alignment horizontal="center" vertical="center"/>
      <protection hidden="1"/>
    </xf>
    <xf numFmtId="177" fontId="21" fillId="0" borderId="6" xfId="0" applyNumberFormat="1" applyFont="1" applyBorder="1" applyAlignment="1" applyProtection="1">
      <alignment horizontal="center" vertical="center"/>
      <protection hidden="1"/>
    </xf>
    <xf numFmtId="177" fontId="21" fillId="0" borderId="3" xfId="0" applyNumberFormat="1" applyFont="1" applyBorder="1" applyAlignment="1" applyProtection="1">
      <alignment horizontal="center" vertical="center"/>
      <protection hidden="1"/>
    </xf>
    <xf numFmtId="0" fontId="18" fillId="0" borderId="104" xfId="0" applyFont="1" applyBorder="1" applyAlignment="1" applyProtection="1">
      <alignment horizontal="center" vertical="center" shrinkToFit="1"/>
      <protection locked="0"/>
    </xf>
    <xf numFmtId="0" fontId="18" fillId="0" borderId="127" xfId="0" applyFont="1" applyBorder="1" applyAlignment="1" applyProtection="1">
      <alignment horizontal="center" vertical="center" shrinkToFit="1"/>
      <protection locked="0"/>
    </xf>
    <xf numFmtId="0" fontId="18" fillId="0" borderId="130" xfId="0" applyFont="1" applyBorder="1" applyAlignment="1" applyProtection="1">
      <alignment horizontal="center" vertical="center" shrinkToFit="1"/>
      <protection locked="0"/>
    </xf>
    <xf numFmtId="38" fontId="0" fillId="0" borderId="70" xfId="0" applyNumberFormat="1" applyBorder="1" applyAlignment="1" applyProtection="1">
      <alignment horizontal="center" vertical="center"/>
      <protection hidden="1"/>
    </xf>
    <xf numFmtId="0" fontId="0" fillId="0" borderId="70" xfId="0" applyBorder="1" applyAlignment="1" applyProtection="1">
      <alignment horizontal="center" vertical="center"/>
      <protection hidden="1"/>
    </xf>
    <xf numFmtId="0" fontId="18" fillId="0" borderId="104" xfId="0" applyFont="1" applyBorder="1" applyAlignment="1" applyProtection="1">
      <alignment horizontal="center" vertical="center" shrinkToFit="1"/>
      <protection hidden="1"/>
    </xf>
    <xf numFmtId="0" fontId="18" fillId="0" borderId="127" xfId="0" applyFont="1" applyBorder="1" applyAlignment="1" applyProtection="1">
      <alignment horizontal="center" vertical="center" shrinkToFit="1"/>
      <protection hidden="1"/>
    </xf>
    <xf numFmtId="0" fontId="18" fillId="0" borderId="130" xfId="0" applyFont="1" applyBorder="1" applyAlignment="1" applyProtection="1">
      <alignment horizontal="center" vertical="center" shrinkToFit="1"/>
      <protection hidden="1"/>
    </xf>
    <xf numFmtId="38" fontId="18" fillId="0" borderId="104" xfId="2" applyFont="1" applyBorder="1" applyAlignment="1" applyProtection="1">
      <alignment horizontal="right" vertical="center" shrinkToFit="1"/>
      <protection hidden="1"/>
    </xf>
    <xf numFmtId="38" fontId="18" fillId="0" borderId="127" xfId="2" applyFont="1" applyBorder="1" applyAlignment="1" applyProtection="1">
      <alignment horizontal="right" vertical="center" shrinkToFit="1"/>
      <protection hidden="1"/>
    </xf>
    <xf numFmtId="38" fontId="18" fillId="0" borderId="105" xfId="2" applyFont="1" applyBorder="1" applyAlignment="1" applyProtection="1">
      <alignment horizontal="right" vertical="center" shrinkToFit="1"/>
      <protection hidden="1"/>
    </xf>
    <xf numFmtId="0" fontId="18" fillId="0" borderId="111" xfId="0" applyFont="1" applyBorder="1" applyAlignment="1" applyProtection="1">
      <alignment horizontal="center" vertical="center"/>
      <protection hidden="1"/>
    </xf>
    <xf numFmtId="0" fontId="18" fillId="0" borderId="114" xfId="0" applyFont="1" applyBorder="1" applyAlignment="1" applyProtection="1">
      <alignment horizontal="center" vertical="center"/>
      <protection hidden="1"/>
    </xf>
    <xf numFmtId="0" fontId="18" fillId="0" borderId="102" xfId="0" applyFont="1" applyBorder="1" applyAlignment="1" applyProtection="1">
      <alignment horizontal="center" vertical="center" shrinkToFit="1"/>
      <protection hidden="1"/>
    </xf>
    <xf numFmtId="0" fontId="18" fillId="0" borderId="103" xfId="0" applyFont="1" applyBorder="1" applyAlignment="1" applyProtection="1">
      <alignment horizontal="center" vertical="center" shrinkToFit="1"/>
      <protection hidden="1"/>
    </xf>
    <xf numFmtId="0" fontId="18" fillId="0" borderId="122" xfId="0" applyFont="1" applyBorder="1" applyAlignment="1" applyProtection="1">
      <alignment horizontal="center" vertical="center" shrinkToFit="1"/>
      <protection hidden="1"/>
    </xf>
    <xf numFmtId="0" fontId="18" fillId="0" borderId="123" xfId="0" applyFont="1" applyBorder="1" applyAlignment="1" applyProtection="1">
      <alignment horizontal="center" vertical="center" shrinkToFit="1"/>
      <protection hidden="1"/>
    </xf>
    <xf numFmtId="0" fontId="0" fillId="13" borderId="8" xfId="0" applyFill="1" applyBorder="1" applyAlignment="1" applyProtection="1">
      <alignment horizontal="center" vertical="center" wrapText="1"/>
      <protection hidden="1"/>
    </xf>
    <xf numFmtId="0" fontId="0" fillId="13" borderId="1" xfId="0" applyFill="1" applyBorder="1" applyAlignment="1" applyProtection="1">
      <alignment horizontal="center" vertical="center" wrapText="1"/>
      <protection hidden="1"/>
    </xf>
    <xf numFmtId="0" fontId="0" fillId="13" borderId="6" xfId="0" applyFill="1" applyBorder="1" applyAlignment="1" applyProtection="1">
      <alignment horizontal="center" vertical="center" wrapText="1"/>
      <protection hidden="1"/>
    </xf>
    <xf numFmtId="0" fontId="0" fillId="13" borderId="3" xfId="0" applyFill="1" applyBorder="1" applyAlignment="1" applyProtection="1">
      <alignment horizontal="center" vertical="center" wrapText="1"/>
      <protection hidden="1"/>
    </xf>
    <xf numFmtId="0" fontId="23" fillId="13" borderId="1" xfId="0" applyFont="1" applyFill="1" applyBorder="1" applyAlignment="1" applyProtection="1">
      <alignment horizontal="right" vertical="center"/>
      <protection hidden="1"/>
    </xf>
    <xf numFmtId="0" fontId="23" fillId="13" borderId="9" xfId="0" applyFont="1" applyFill="1" applyBorder="1" applyAlignment="1" applyProtection="1">
      <alignment horizontal="right" vertical="center"/>
      <protection hidden="1"/>
    </xf>
    <xf numFmtId="0" fontId="23" fillId="13" borderId="3" xfId="0" applyFont="1" applyFill="1" applyBorder="1" applyAlignment="1" applyProtection="1">
      <alignment horizontal="right" vertical="center"/>
      <protection hidden="1"/>
    </xf>
    <xf numFmtId="0" fontId="23" fillId="13" borderId="4" xfId="0" applyFont="1" applyFill="1" applyBorder="1" applyAlignment="1" applyProtection="1">
      <alignment horizontal="right" vertical="center"/>
      <protection hidden="1"/>
    </xf>
    <xf numFmtId="0" fontId="18" fillId="0" borderId="89" xfId="0" applyFont="1" applyBorder="1" applyAlignment="1" applyProtection="1">
      <alignment horizontal="center" vertical="center" shrinkToFit="1"/>
      <protection hidden="1"/>
    </xf>
    <xf numFmtId="0" fontId="18" fillId="0" borderId="90" xfId="0" applyFont="1" applyBorder="1" applyAlignment="1" applyProtection="1">
      <alignment horizontal="center" vertical="center" shrinkToFit="1"/>
      <protection hidden="1"/>
    </xf>
    <xf numFmtId="0" fontId="18" fillId="0" borderId="91" xfId="0" applyFont="1" applyBorder="1" applyAlignment="1" applyProtection="1">
      <alignment horizontal="center" vertical="center" shrinkToFit="1"/>
      <protection hidden="1"/>
    </xf>
    <xf numFmtId="0" fontId="23" fillId="0" borderId="93" xfId="0" applyFont="1" applyBorder="1" applyAlignment="1" applyProtection="1">
      <alignment horizontal="center" vertical="center" shrinkToFit="1"/>
      <protection hidden="1"/>
    </xf>
    <xf numFmtId="0" fontId="18" fillId="0" borderId="8" xfId="0" applyFont="1" applyBorder="1" applyAlignment="1" applyProtection="1">
      <alignment horizontal="center" vertical="center" shrinkToFit="1"/>
      <protection hidden="1"/>
    </xf>
    <xf numFmtId="0" fontId="18" fillId="0" borderId="1" xfId="0" applyFont="1" applyBorder="1" applyAlignment="1" applyProtection="1">
      <alignment horizontal="center" vertical="center" shrinkToFit="1"/>
      <protection hidden="1"/>
    </xf>
    <xf numFmtId="0" fontId="18" fillId="0" borderId="9" xfId="0" applyFont="1" applyBorder="1" applyAlignment="1" applyProtection="1">
      <alignment horizontal="center" vertical="center" shrinkToFit="1"/>
      <protection hidden="1"/>
    </xf>
    <xf numFmtId="0" fontId="18" fillId="0" borderId="6" xfId="0" applyFont="1" applyBorder="1" applyAlignment="1" applyProtection="1">
      <alignment horizontal="center" vertical="center" shrinkToFit="1"/>
      <protection hidden="1"/>
    </xf>
    <xf numFmtId="0" fontId="18" fillId="0" borderId="3" xfId="0" applyFont="1" applyBorder="1" applyAlignment="1" applyProtection="1">
      <alignment horizontal="center" vertical="center" shrinkToFit="1"/>
      <protection hidden="1"/>
    </xf>
    <xf numFmtId="0" fontId="18" fillId="0" borderId="4" xfId="0" applyFont="1" applyBorder="1" applyAlignment="1" applyProtection="1">
      <alignment horizontal="center" vertical="center" shrinkToFit="1"/>
      <protection hidden="1"/>
    </xf>
    <xf numFmtId="0" fontId="18" fillId="0" borderId="102" xfId="0" applyFont="1" applyBorder="1" applyAlignment="1" applyProtection="1">
      <alignment horizontal="center" vertical="center"/>
      <protection hidden="1"/>
    </xf>
    <xf numFmtId="0" fontId="18" fillId="0" borderId="122" xfId="0" applyFont="1" applyBorder="1" applyAlignment="1" applyProtection="1">
      <alignment horizontal="center" vertical="center"/>
      <protection hidden="1"/>
    </xf>
    <xf numFmtId="0" fontId="18" fillId="0" borderId="89" xfId="0" applyFont="1" applyBorder="1" applyAlignment="1" applyProtection="1">
      <alignment horizontal="center" vertical="center" shrinkToFit="1"/>
      <protection locked="0"/>
    </xf>
    <xf numFmtId="0" fontId="18" fillId="0" borderId="90" xfId="0" applyFont="1" applyBorder="1" applyAlignment="1" applyProtection="1">
      <alignment horizontal="center" vertical="center" shrinkToFit="1"/>
      <protection locked="0"/>
    </xf>
    <xf numFmtId="0" fontId="18" fillId="0" borderId="129" xfId="0" applyFont="1" applyBorder="1" applyAlignment="1" applyProtection="1">
      <alignment horizontal="center" vertical="center" shrinkToFit="1"/>
      <protection locked="0"/>
    </xf>
    <xf numFmtId="0" fontId="20" fillId="0" borderId="112" xfId="0" applyFont="1" applyBorder="1" applyAlignment="1" applyProtection="1">
      <alignment horizontal="center" vertical="center" textRotation="255" wrapText="1"/>
      <protection hidden="1"/>
    </xf>
    <xf numFmtId="0" fontId="20" fillId="0" borderId="115" xfId="0" applyFont="1" applyBorder="1" applyAlignment="1" applyProtection="1">
      <alignment horizontal="center" vertical="center" textRotation="255" wrapText="1"/>
      <protection hidden="1"/>
    </xf>
    <xf numFmtId="0" fontId="24" fillId="0" borderId="29" xfId="0" applyFont="1" applyBorder="1" applyAlignment="1" applyProtection="1">
      <alignment horizontal="center" vertical="center" textRotation="255" wrapText="1" shrinkToFit="1"/>
      <protection hidden="1"/>
    </xf>
    <xf numFmtId="0" fontId="24" fillId="0" borderId="34" xfId="0" applyFont="1" applyBorder="1" applyAlignment="1" applyProtection="1">
      <alignment horizontal="center" vertical="center" textRotation="255" wrapText="1" shrinkToFit="1"/>
      <protection hidden="1"/>
    </xf>
    <xf numFmtId="0" fontId="18" fillId="0" borderId="88" xfId="0" applyFont="1" applyBorder="1" applyAlignment="1" applyProtection="1">
      <alignment horizontal="center" vertical="center"/>
      <protection hidden="1"/>
    </xf>
    <xf numFmtId="0" fontId="18" fillId="0" borderId="93" xfId="0" applyFont="1" applyBorder="1" applyAlignment="1" applyProtection="1">
      <alignment horizontal="center" vertical="center"/>
      <protection hidden="1"/>
    </xf>
    <xf numFmtId="0" fontId="23" fillId="0" borderId="88" xfId="0" applyFont="1" applyBorder="1" applyAlignment="1" applyProtection="1">
      <alignment horizontal="center" vertical="center" wrapText="1" shrinkToFit="1"/>
      <protection hidden="1"/>
    </xf>
    <xf numFmtId="0" fontId="23" fillId="0" borderId="89" xfId="0" applyFont="1" applyBorder="1" applyAlignment="1" applyProtection="1">
      <alignment horizontal="center" vertical="center" wrapText="1" shrinkToFit="1"/>
      <protection hidden="1"/>
    </xf>
    <xf numFmtId="0" fontId="23" fillId="0" borderId="90" xfId="0" applyFont="1" applyBorder="1" applyAlignment="1" applyProtection="1">
      <alignment horizontal="center" vertical="center" wrapText="1" shrinkToFit="1"/>
      <protection hidden="1"/>
    </xf>
    <xf numFmtId="0" fontId="23" fillId="0" borderId="91" xfId="0" applyFont="1" applyBorder="1" applyAlignment="1" applyProtection="1">
      <alignment horizontal="center" vertical="center" wrapText="1" shrinkToFit="1"/>
      <protection hidden="1"/>
    </xf>
    <xf numFmtId="0" fontId="23" fillId="0" borderId="100" xfId="0" applyFont="1" applyBorder="1" applyAlignment="1" applyProtection="1">
      <alignment horizontal="center" vertical="center"/>
      <protection hidden="1"/>
    </xf>
    <xf numFmtId="0" fontId="23" fillId="0" borderId="101" xfId="0" applyFont="1" applyBorder="1" applyAlignment="1" applyProtection="1">
      <alignment horizontal="center" vertical="center"/>
      <protection hidden="1"/>
    </xf>
    <xf numFmtId="0" fontId="23" fillId="0" borderId="93" xfId="0" applyFont="1" applyBorder="1" applyAlignment="1" applyProtection="1">
      <alignment horizontal="center" vertical="center"/>
      <protection hidden="1"/>
    </xf>
    <xf numFmtId="0" fontId="24" fillId="0" borderId="89" xfId="0" applyFont="1" applyBorder="1" applyAlignment="1" applyProtection="1">
      <alignment horizontal="center" vertical="center" wrapText="1" shrinkToFit="1"/>
      <protection hidden="1"/>
    </xf>
    <xf numFmtId="0" fontId="24" fillId="0" borderId="91" xfId="0" applyFont="1" applyBorder="1" applyAlignment="1" applyProtection="1">
      <alignment horizontal="center" vertical="center" wrapText="1" shrinkToFit="1"/>
      <protection hidden="1"/>
    </xf>
    <xf numFmtId="38" fontId="18" fillId="0" borderId="95" xfId="2" applyFont="1" applyBorder="1" applyAlignment="1" applyProtection="1">
      <alignment horizontal="right" vertical="center" shrinkToFit="1"/>
      <protection hidden="1"/>
    </xf>
    <xf numFmtId="9" fontId="18" fillId="0" borderId="102" xfId="1" applyFont="1" applyBorder="1" applyAlignment="1" applyProtection="1">
      <alignment horizontal="center" vertical="center" shrinkToFit="1"/>
      <protection locked="0"/>
    </xf>
    <xf numFmtId="9" fontId="18" fillId="0" borderId="103" xfId="1" applyFont="1" applyBorder="1" applyAlignment="1" applyProtection="1">
      <alignment horizontal="center" vertical="center" shrinkToFit="1"/>
      <protection locked="0"/>
    </xf>
    <xf numFmtId="0" fontId="18" fillId="0" borderId="97" xfId="0" applyFont="1" applyBorder="1" applyAlignment="1" applyProtection="1">
      <alignment horizontal="center" vertical="center" shrinkToFit="1"/>
      <protection locked="0"/>
    </xf>
    <xf numFmtId="0" fontId="18" fillId="0" borderId="95" xfId="0" applyFont="1" applyBorder="1" applyAlignment="1" applyProtection="1">
      <alignment horizontal="center" vertical="center" shrinkToFit="1"/>
      <protection locked="0"/>
    </xf>
    <xf numFmtId="0" fontId="18" fillId="0" borderId="91" xfId="0" applyFont="1" applyBorder="1" applyAlignment="1" applyProtection="1">
      <alignment horizontal="center" vertical="center" shrinkToFit="1"/>
      <protection locked="0"/>
    </xf>
    <xf numFmtId="9" fontId="18" fillId="0" borderId="104" xfId="1" applyFont="1" applyBorder="1" applyAlignment="1" applyProtection="1">
      <alignment horizontal="center" vertical="center" shrinkToFit="1"/>
      <protection locked="0"/>
    </xf>
    <xf numFmtId="9" fontId="18" fillId="0" borderId="105" xfId="1" applyFont="1" applyBorder="1" applyAlignment="1" applyProtection="1">
      <alignment horizontal="center" vertical="center" shrinkToFit="1"/>
      <protection locked="0"/>
    </xf>
    <xf numFmtId="0" fontId="18" fillId="0" borderId="105" xfId="0" applyFont="1" applyBorder="1" applyAlignment="1" applyProtection="1">
      <alignment horizontal="center" vertical="center" shrinkToFit="1"/>
      <protection locked="0"/>
    </xf>
    <xf numFmtId="0" fontId="18" fillId="0" borderId="93" xfId="0" applyFont="1" applyBorder="1" applyAlignment="1" applyProtection="1">
      <alignment horizontal="center" vertical="center" shrinkToFit="1"/>
      <protection locked="0"/>
    </xf>
    <xf numFmtId="0" fontId="18" fillId="0" borderId="100" xfId="0" applyFont="1" applyBorder="1" applyAlignment="1" applyProtection="1">
      <alignment horizontal="center" vertical="center" shrinkToFit="1"/>
      <protection locked="0"/>
    </xf>
    <xf numFmtId="0" fontId="18" fillId="0" borderId="101" xfId="0" applyFont="1" applyBorder="1" applyAlignment="1" applyProtection="1">
      <alignment horizontal="center" vertical="center" shrinkToFit="1"/>
      <protection locked="0"/>
    </xf>
    <xf numFmtId="9" fontId="18" fillId="0" borderId="104" xfId="1" applyFont="1" applyBorder="1" applyAlignment="1" applyProtection="1">
      <alignment horizontal="center" vertical="center" shrinkToFit="1"/>
      <protection hidden="1"/>
    </xf>
    <xf numFmtId="9" fontId="18" fillId="0" borderId="105" xfId="1" applyFont="1" applyBorder="1" applyAlignment="1" applyProtection="1">
      <alignment horizontal="center" vertical="center" shrinkToFit="1"/>
      <protection hidden="1"/>
    </xf>
    <xf numFmtId="0" fontId="18" fillId="0" borderId="97" xfId="0" applyFont="1" applyBorder="1" applyAlignment="1" applyProtection="1">
      <alignment horizontal="center" vertical="center" shrinkToFit="1"/>
      <protection hidden="1"/>
    </xf>
    <xf numFmtId="0" fontId="18" fillId="0" borderId="95" xfId="0" applyFont="1" applyBorder="1" applyAlignment="1" applyProtection="1">
      <alignment horizontal="center" vertical="center" shrinkToFit="1"/>
      <protection hidden="1"/>
    </xf>
    <xf numFmtId="0" fontId="18" fillId="0" borderId="139" xfId="0" applyFont="1" applyBorder="1" applyAlignment="1" applyProtection="1">
      <alignment horizontal="center" vertical="center" shrinkToFit="1"/>
      <protection hidden="1"/>
    </xf>
    <xf numFmtId="0" fontId="18" fillId="0" borderId="140" xfId="0" applyFont="1" applyBorder="1" applyAlignment="1" applyProtection="1">
      <alignment horizontal="center" vertical="center" shrinkToFit="1"/>
      <protection hidden="1"/>
    </xf>
    <xf numFmtId="0" fontId="18" fillId="0" borderId="105" xfId="0" applyFont="1" applyBorder="1" applyAlignment="1" applyProtection="1">
      <alignment horizontal="center" vertical="center" shrinkToFit="1"/>
      <protection hidden="1"/>
    </xf>
    <xf numFmtId="38" fontId="21" fillId="0" borderId="68" xfId="2" applyFont="1" applyBorder="1" applyAlignment="1" applyProtection="1">
      <alignment horizontal="center" vertical="center" shrinkToFit="1"/>
      <protection hidden="1"/>
    </xf>
    <xf numFmtId="38" fontId="21" fillId="0" borderId="0" xfId="2" applyFont="1" applyBorder="1" applyAlignment="1" applyProtection="1">
      <alignment horizontal="center" vertical="center" shrinkToFit="1"/>
      <protection hidden="1"/>
    </xf>
    <xf numFmtId="38" fontId="21" fillId="0" borderId="36" xfId="2" applyFont="1" applyBorder="1" applyAlignment="1" applyProtection="1">
      <alignment horizontal="center" vertical="center" shrinkToFit="1"/>
      <protection hidden="1"/>
    </xf>
    <xf numFmtId="38" fontId="21" fillId="0" borderId="10" xfId="2" applyFont="1" applyBorder="1" applyAlignment="1" applyProtection="1">
      <alignment horizontal="center" vertical="center" shrinkToFit="1"/>
      <protection hidden="1"/>
    </xf>
    <xf numFmtId="0" fontId="0" fillId="0" borderId="99"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0" fillId="0" borderId="142" xfId="0" applyBorder="1" applyAlignment="1" applyProtection="1">
      <alignment horizontal="center" vertical="center"/>
      <protection hidden="1"/>
    </xf>
    <xf numFmtId="38" fontId="21" fillId="0" borderId="137" xfId="2" applyFont="1" applyBorder="1" applyAlignment="1" applyProtection="1">
      <alignment horizontal="center" vertical="center"/>
      <protection hidden="1"/>
    </xf>
    <xf numFmtId="38" fontId="21" fillId="0" borderId="1" xfId="2" applyFont="1" applyBorder="1" applyAlignment="1" applyProtection="1">
      <alignment horizontal="center" vertical="center"/>
      <protection hidden="1"/>
    </xf>
    <xf numFmtId="38" fontId="21" fillId="0" borderId="36" xfId="2" applyFont="1" applyBorder="1" applyAlignment="1" applyProtection="1">
      <alignment horizontal="center" vertical="center"/>
      <protection hidden="1"/>
    </xf>
    <xf numFmtId="38" fontId="21" fillId="0" borderId="10" xfId="2" applyFont="1" applyBorder="1" applyAlignment="1" applyProtection="1">
      <alignment horizontal="center" vertical="center"/>
      <protection hidden="1"/>
    </xf>
    <xf numFmtId="0" fontId="18" fillId="0" borderId="93" xfId="0" applyFont="1" applyBorder="1" applyAlignment="1" applyProtection="1">
      <alignment horizontal="center" vertical="center" shrinkToFit="1"/>
      <protection hidden="1"/>
    </xf>
    <xf numFmtId="0" fontId="18" fillId="0" borderId="98" xfId="0" applyFont="1" applyBorder="1" applyAlignment="1" applyProtection="1">
      <alignment horizontal="center" vertical="center" shrinkToFit="1"/>
      <protection hidden="1"/>
    </xf>
    <xf numFmtId="38" fontId="18" fillId="0" borderId="136" xfId="2" applyFont="1" applyBorder="1" applyAlignment="1" applyProtection="1">
      <alignment horizontal="center" vertical="center" shrinkToFit="1"/>
      <protection hidden="1"/>
    </xf>
    <xf numFmtId="38" fontId="18" fillId="0" borderId="40" xfId="2" applyFont="1" applyBorder="1" applyAlignment="1" applyProtection="1">
      <alignment horizontal="center" vertical="center" shrinkToFit="1"/>
      <protection hidden="1"/>
    </xf>
    <xf numFmtId="38" fontId="18" fillId="0" borderId="128" xfId="2" applyFont="1" applyBorder="1" applyAlignment="1" applyProtection="1">
      <alignment horizontal="center" vertical="center" shrinkToFit="1"/>
      <protection hidden="1"/>
    </xf>
    <xf numFmtId="0" fontId="18" fillId="0" borderId="136" xfId="0" applyFont="1" applyBorder="1" applyAlignment="1" applyProtection="1">
      <alignment horizontal="center" vertical="center" shrinkToFit="1"/>
      <protection hidden="1"/>
    </xf>
    <xf numFmtId="0" fontId="18" fillId="0" borderId="128" xfId="0" applyFont="1" applyBorder="1" applyAlignment="1" applyProtection="1">
      <alignment horizontal="center" vertical="center" shrinkToFit="1"/>
      <protection hidden="1"/>
    </xf>
    <xf numFmtId="0" fontId="0" fillId="0" borderId="1" xfId="0" applyBorder="1" applyAlignment="1" applyProtection="1">
      <alignment horizontal="center" vertical="center" shrinkToFit="1"/>
      <protection hidden="1"/>
    </xf>
    <xf numFmtId="0" fontId="0" fillId="0" borderId="76" xfId="0" applyBorder="1" applyAlignment="1" applyProtection="1">
      <alignment horizontal="center" vertical="center" shrinkToFit="1"/>
      <protection hidden="1"/>
    </xf>
    <xf numFmtId="0" fontId="0" fillId="0" borderId="75" xfId="0" applyBorder="1" applyAlignment="1" applyProtection="1">
      <alignment horizontal="center" vertical="center" shrinkToFit="1"/>
      <protection hidden="1"/>
    </xf>
    <xf numFmtId="0" fontId="0" fillId="0" borderId="77" xfId="0" applyBorder="1" applyAlignment="1" applyProtection="1">
      <alignment horizontal="center" vertical="center" shrinkToFit="1"/>
      <protection hidden="1"/>
    </xf>
    <xf numFmtId="0" fontId="23" fillId="0" borderId="106" xfId="0" applyFont="1" applyBorder="1" applyAlignment="1" applyProtection="1">
      <alignment horizontal="center" vertical="center" shrinkToFit="1"/>
      <protection hidden="1"/>
    </xf>
    <xf numFmtId="0" fontId="23" fillId="0" borderId="60" xfId="0" applyFont="1" applyBorder="1" applyAlignment="1" applyProtection="1">
      <alignment horizontal="center" vertical="center" shrinkToFit="1"/>
      <protection hidden="1"/>
    </xf>
    <xf numFmtId="0" fontId="23" fillId="0" borderId="107" xfId="0" applyFont="1" applyBorder="1" applyAlignment="1" applyProtection="1">
      <alignment horizontal="center" vertical="center" shrinkToFit="1"/>
      <protection hidden="1"/>
    </xf>
    <xf numFmtId="0" fontId="0" fillId="0" borderId="99" xfId="0" applyBorder="1" applyAlignment="1" applyProtection="1">
      <alignment horizontal="center" vertical="center" shrinkToFit="1"/>
      <protection hidden="1"/>
    </xf>
    <xf numFmtId="0" fontId="0" fillId="0" borderId="17" xfId="0" applyBorder="1" applyAlignment="1" applyProtection="1">
      <alignment horizontal="center" vertical="center" shrinkToFit="1"/>
      <protection hidden="1"/>
    </xf>
    <xf numFmtId="0" fontId="0" fillId="0" borderId="142" xfId="0" applyBorder="1" applyAlignment="1" applyProtection="1">
      <alignment horizontal="center" vertical="center" shrinkToFit="1"/>
      <protection hidden="1"/>
    </xf>
    <xf numFmtId="0" fontId="0" fillId="0" borderId="138" xfId="0" applyBorder="1" applyAlignment="1" applyProtection="1">
      <alignment horizontal="center" vertical="center" shrinkToFit="1"/>
      <protection hidden="1"/>
    </xf>
    <xf numFmtId="0" fontId="0" fillId="0" borderId="10" xfId="0" applyBorder="1" applyAlignment="1" applyProtection="1">
      <alignment horizontal="center" vertical="center" shrinkToFit="1"/>
      <protection hidden="1"/>
    </xf>
    <xf numFmtId="0" fontId="0" fillId="0" borderId="47" xfId="0" applyBorder="1" applyAlignment="1" applyProtection="1">
      <alignment horizontal="center" vertical="center" shrinkToFit="1"/>
      <protection hidden="1"/>
    </xf>
    <xf numFmtId="38" fontId="21" fillId="0" borderId="73" xfId="2" applyFont="1" applyBorder="1" applyAlignment="1" applyProtection="1">
      <alignment horizontal="center" vertical="center"/>
      <protection hidden="1"/>
    </xf>
    <xf numFmtId="38" fontId="21" fillId="0" borderId="74" xfId="2" applyFont="1" applyBorder="1" applyAlignment="1" applyProtection="1">
      <alignment horizontal="center" vertical="center"/>
      <protection hidden="1"/>
    </xf>
    <xf numFmtId="38" fontId="21" fillId="0" borderId="75" xfId="2" applyFont="1" applyBorder="1" applyAlignment="1" applyProtection="1">
      <alignment horizontal="center" vertical="center"/>
      <protection hidden="1"/>
    </xf>
    <xf numFmtId="0" fontId="0" fillId="0" borderId="81"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58" xfId="0" applyBorder="1" applyAlignment="1" applyProtection="1">
      <alignment horizontal="center" vertical="center"/>
      <protection hidden="1"/>
    </xf>
    <xf numFmtId="9" fontId="18" fillId="0" borderId="100" xfId="1" applyFont="1" applyBorder="1" applyAlignment="1" applyProtection="1">
      <alignment horizontal="center" vertical="center" shrinkToFit="1"/>
      <protection hidden="1"/>
    </xf>
    <xf numFmtId="9" fontId="18" fillId="0" borderId="101" xfId="1" applyFont="1" applyBorder="1" applyAlignment="1" applyProtection="1">
      <alignment horizontal="center" vertical="center" shrinkToFit="1"/>
      <protection hidden="1"/>
    </xf>
    <xf numFmtId="0" fontId="18" fillId="0" borderId="124" xfId="0" applyFont="1" applyBorder="1" applyAlignment="1" applyProtection="1">
      <alignment horizontal="center" vertical="center" shrinkToFit="1"/>
      <protection hidden="1"/>
    </xf>
    <xf numFmtId="0" fontId="18" fillId="0" borderId="125" xfId="0" applyFont="1" applyBorder="1" applyAlignment="1" applyProtection="1">
      <alignment horizontal="center" vertical="center" shrinkToFit="1"/>
      <protection hidden="1"/>
    </xf>
    <xf numFmtId="0" fontId="18" fillId="0" borderId="100" xfId="0" applyFont="1" applyBorder="1" applyAlignment="1" applyProtection="1">
      <alignment horizontal="center" vertical="center" shrinkToFit="1"/>
      <protection hidden="1"/>
    </xf>
    <xf numFmtId="0" fontId="18" fillId="0" borderId="131" xfId="0" applyFont="1" applyBorder="1" applyAlignment="1" applyProtection="1">
      <alignment horizontal="center" vertical="center" shrinkToFit="1"/>
      <protection hidden="1"/>
    </xf>
    <xf numFmtId="0" fontId="18" fillId="0" borderId="132" xfId="0" applyFont="1" applyBorder="1" applyAlignment="1" applyProtection="1">
      <alignment horizontal="center" vertical="center" shrinkToFit="1"/>
      <protection hidden="1"/>
    </xf>
    <xf numFmtId="177" fontId="21" fillId="0" borderId="28" xfId="0" applyNumberFormat="1" applyFont="1" applyBorder="1" applyAlignment="1" applyProtection="1">
      <alignment horizontal="center" vertical="center"/>
      <protection hidden="1"/>
    </xf>
    <xf numFmtId="38" fontId="0" fillId="0" borderId="1" xfId="2" applyFont="1" applyBorder="1" applyAlignment="1" applyProtection="1">
      <alignment horizontal="right" vertical="center" shrinkToFit="1"/>
      <protection hidden="1"/>
    </xf>
    <xf numFmtId="9" fontId="18" fillId="0" borderId="139" xfId="1" applyFont="1" applyBorder="1" applyAlignment="1" applyProtection="1">
      <alignment horizontal="center" vertical="center" shrinkToFit="1"/>
      <protection hidden="1"/>
    </xf>
    <xf numFmtId="9" fontId="18" fillId="0" borderId="140" xfId="1" applyFont="1" applyBorder="1" applyAlignment="1" applyProtection="1">
      <alignment horizontal="center" vertical="center" shrinkToFit="1"/>
      <protection hidden="1"/>
    </xf>
    <xf numFmtId="38" fontId="18" fillId="0" borderId="139" xfId="2" applyFont="1" applyBorder="1" applyAlignment="1" applyProtection="1">
      <alignment horizontal="right" vertical="center" shrinkToFit="1"/>
      <protection hidden="1"/>
    </xf>
    <xf numFmtId="38" fontId="18" fillId="0" borderId="45" xfId="2" applyFont="1" applyBorder="1" applyAlignment="1" applyProtection="1">
      <alignment horizontal="right" vertical="center" shrinkToFit="1"/>
      <protection hidden="1"/>
    </xf>
    <xf numFmtId="38" fontId="18" fillId="0" borderId="140" xfId="2" applyFont="1" applyBorder="1" applyAlignment="1" applyProtection="1">
      <alignment horizontal="right" vertical="center" shrinkToFit="1"/>
      <protection hidden="1"/>
    </xf>
    <xf numFmtId="9" fontId="18" fillId="0" borderId="100" xfId="1" applyFont="1" applyBorder="1" applyAlignment="1" applyProtection="1">
      <alignment horizontal="center" vertical="center" shrinkToFit="1"/>
      <protection locked="0"/>
    </xf>
    <xf numFmtId="9" fontId="18" fillId="0" borderId="101" xfId="1" applyFont="1" applyBorder="1" applyAlignment="1" applyProtection="1">
      <alignment horizontal="center" vertical="center" shrinkToFit="1"/>
      <protection locked="0"/>
    </xf>
    <xf numFmtId="38" fontId="18" fillId="0" borderId="100" xfId="2" applyFont="1" applyBorder="1" applyAlignment="1" applyProtection="1">
      <alignment horizontal="right" vertical="center" shrinkToFit="1"/>
      <protection hidden="1"/>
    </xf>
    <xf numFmtId="38" fontId="18" fillId="0" borderId="131" xfId="2" applyFont="1" applyBorder="1" applyAlignment="1" applyProtection="1">
      <alignment horizontal="right" vertical="center" shrinkToFit="1"/>
      <protection hidden="1"/>
    </xf>
    <xf numFmtId="38" fontId="18" fillId="0" borderId="101" xfId="2" applyFont="1" applyBorder="1" applyAlignment="1" applyProtection="1">
      <alignment horizontal="right" vertical="center" shrinkToFit="1"/>
      <protection hidden="1"/>
    </xf>
    <xf numFmtId="9" fontId="18" fillId="0" borderId="89" xfId="1" applyFont="1" applyBorder="1" applyAlignment="1" applyProtection="1">
      <alignment horizontal="center" vertical="center" shrinkToFit="1"/>
      <protection locked="0"/>
    </xf>
    <xf numFmtId="9" fontId="18" fillId="0" borderId="91" xfId="1" applyFont="1" applyBorder="1" applyAlignment="1" applyProtection="1">
      <alignment horizontal="center" vertical="center" shrinkToFit="1"/>
      <protection locked="0"/>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34" xfId="0" applyBorder="1" applyAlignment="1">
      <alignment horizontal="center" vertical="center"/>
    </xf>
    <xf numFmtId="0" fontId="0" fillId="0" borderId="26" xfId="0" applyBorder="1" applyAlignment="1">
      <alignment horizontal="center" vertical="center"/>
    </xf>
    <xf numFmtId="0" fontId="0" fillId="0" borderId="35" xfId="0" applyBorder="1" applyAlignment="1">
      <alignment horizontal="center" vertical="center"/>
    </xf>
    <xf numFmtId="0" fontId="0" fillId="0" borderId="25" xfId="0" applyBorder="1" applyAlignment="1">
      <alignment horizontal="center" vertical="center"/>
    </xf>
    <xf numFmtId="0" fontId="0" fillId="0" borderId="26" xfId="0" applyBorder="1" applyAlignment="1" applyProtection="1">
      <alignment horizontal="center" vertical="center"/>
    </xf>
    <xf numFmtId="0" fontId="0" fillId="0" borderId="35" xfId="0" applyBorder="1" applyAlignment="1" applyProtection="1">
      <alignment horizontal="center" vertical="center"/>
    </xf>
    <xf numFmtId="0" fontId="0" fillId="0" borderId="25" xfId="0" applyBorder="1" applyAlignment="1" applyProtection="1">
      <alignment horizontal="center" vertical="center"/>
    </xf>
    <xf numFmtId="0" fontId="0" fillId="0" borderId="108" xfId="0" applyBorder="1" applyAlignment="1" applyProtection="1">
      <alignment horizontal="center" vertical="center"/>
    </xf>
    <xf numFmtId="0" fontId="0" fillId="0" borderId="126" xfId="0" applyBorder="1" applyAlignment="1" applyProtection="1">
      <alignment horizontal="center" vertical="center"/>
    </xf>
    <xf numFmtId="0" fontId="0" fillId="0" borderId="109" xfId="0" applyBorder="1" applyAlignment="1" applyProtection="1">
      <alignment horizontal="center" vertical="center"/>
    </xf>
    <xf numFmtId="0" fontId="0" fillId="0" borderId="7" xfId="0" applyBorder="1" applyAlignment="1" applyProtection="1">
      <alignment horizontal="center" vertical="center"/>
    </xf>
    <xf numFmtId="177" fontId="18" fillId="0" borderId="26" xfId="0" applyNumberFormat="1" applyFont="1" applyBorder="1" applyAlignment="1" applyProtection="1">
      <alignment horizontal="left" vertical="center"/>
      <protection hidden="1"/>
    </xf>
    <xf numFmtId="177" fontId="18" fillId="0" borderId="35" xfId="0" applyNumberFormat="1" applyFont="1" applyBorder="1" applyAlignment="1" applyProtection="1">
      <alignment horizontal="left" vertical="center"/>
      <protection hidden="1"/>
    </xf>
    <xf numFmtId="177" fontId="18" fillId="0" borderId="25" xfId="0" applyNumberFormat="1" applyFont="1" applyBorder="1" applyAlignment="1" applyProtection="1">
      <alignment horizontal="left" vertical="center"/>
      <protection hidden="1"/>
    </xf>
    <xf numFmtId="184" fontId="18" fillId="0" borderId="26" xfId="0" applyNumberFormat="1" applyFont="1" applyBorder="1" applyAlignment="1" applyProtection="1">
      <alignment horizontal="center" vertical="center"/>
      <protection hidden="1"/>
    </xf>
    <xf numFmtId="184" fontId="18" fillId="0" borderId="35" xfId="0" applyNumberFormat="1" applyFont="1" applyBorder="1" applyAlignment="1" applyProtection="1">
      <alignment horizontal="center" vertical="center"/>
      <protection hidden="1"/>
    </xf>
    <xf numFmtId="184" fontId="18" fillId="0" borderId="25" xfId="0" applyNumberFormat="1" applyFont="1" applyBorder="1" applyAlignment="1" applyProtection="1">
      <alignment horizontal="center" vertical="center"/>
      <protection hidden="1"/>
    </xf>
    <xf numFmtId="0" fontId="0" fillId="0" borderId="0" xfId="0" applyBorder="1" applyAlignment="1" applyProtection="1">
      <alignment horizontal="left" vertical="center" wrapText="1" shrinkToFit="1"/>
      <protection hidden="1"/>
    </xf>
    <xf numFmtId="0" fontId="0" fillId="0" borderId="43" xfId="0" applyBorder="1" applyAlignment="1" applyProtection="1">
      <alignment horizontal="left" vertical="center" wrapText="1" shrinkToFit="1"/>
      <protection hidden="1"/>
    </xf>
    <xf numFmtId="0" fontId="59" fillId="0" borderId="26" xfId="0" applyFont="1" applyBorder="1" applyAlignment="1" applyProtection="1">
      <alignment horizontal="center" vertical="center"/>
      <protection hidden="1"/>
    </xf>
    <xf numFmtId="0" fontId="59" fillId="0" borderId="35" xfId="0" applyFont="1" applyBorder="1" applyAlignment="1" applyProtection="1">
      <alignment horizontal="center" vertical="center"/>
      <protection hidden="1"/>
    </xf>
    <xf numFmtId="0" fontId="59" fillId="0" borderId="25" xfId="0" applyFont="1" applyBorder="1" applyAlignment="1" applyProtection="1">
      <alignment horizontal="center" vertical="center"/>
      <protection hidden="1"/>
    </xf>
    <xf numFmtId="177" fontId="21" fillId="0" borderId="0" xfId="0" applyNumberFormat="1" applyFont="1"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195" xfId="0" applyBorder="1" applyAlignment="1" applyProtection="1">
      <alignment horizontal="center" vertical="center"/>
      <protection hidden="1"/>
    </xf>
    <xf numFmtId="0" fontId="21" fillId="0" borderId="8"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181" fontId="18" fillId="0" borderId="26" xfId="0" applyNumberFormat="1" applyFont="1" applyBorder="1" applyAlignment="1" applyProtection="1">
      <alignment horizontal="left" vertical="center"/>
      <protection hidden="1"/>
    </xf>
    <xf numFmtId="181" fontId="18" fillId="0" borderId="35" xfId="0" applyNumberFormat="1" applyFont="1" applyBorder="1" applyAlignment="1" applyProtection="1">
      <alignment horizontal="left" vertical="center"/>
      <protection hidden="1"/>
    </xf>
    <xf numFmtId="181" fontId="18" fillId="0" borderId="25" xfId="0" applyNumberFormat="1" applyFont="1" applyBorder="1" applyAlignment="1" applyProtection="1">
      <alignment horizontal="left" vertical="center"/>
      <protection hidden="1"/>
    </xf>
    <xf numFmtId="177" fontId="18" fillId="0" borderId="26" xfId="0" applyNumberFormat="1" applyFont="1" applyBorder="1" applyAlignment="1" applyProtection="1">
      <alignment horizontal="center" vertical="center"/>
      <protection locked="0"/>
    </xf>
    <xf numFmtId="177" fontId="18" fillId="0" borderId="35" xfId="0" applyNumberFormat="1" applyFont="1" applyBorder="1" applyAlignment="1" applyProtection="1">
      <alignment horizontal="center" vertical="center"/>
      <protection locked="0"/>
    </xf>
    <xf numFmtId="177" fontId="18" fillId="0" borderId="25" xfId="0" applyNumberFormat="1" applyFont="1" applyBorder="1" applyAlignment="1" applyProtection="1">
      <alignment horizontal="center" vertical="center"/>
      <protection locked="0"/>
    </xf>
    <xf numFmtId="177" fontId="0" fillId="0" borderId="35" xfId="0" applyNumberFormat="1" applyBorder="1" applyAlignment="1" applyProtection="1">
      <alignment horizontal="left" vertical="center"/>
      <protection hidden="1"/>
    </xf>
    <xf numFmtId="177" fontId="0" fillId="0" borderId="25" xfId="0" applyNumberFormat="1" applyBorder="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0" fillId="0" borderId="0" xfId="0" applyBorder="1" applyAlignment="1" applyProtection="1">
      <alignment horizontal="left" vertical="center"/>
      <protection hidden="1"/>
    </xf>
    <xf numFmtId="186" fontId="18" fillId="0" borderId="26" xfId="0" applyNumberFormat="1" applyFont="1" applyBorder="1" applyAlignment="1" applyProtection="1">
      <alignment horizontal="left" vertical="center"/>
      <protection hidden="1"/>
    </xf>
    <xf numFmtId="186" fontId="18" fillId="0" borderId="35" xfId="0" applyNumberFormat="1" applyFont="1" applyBorder="1" applyAlignment="1" applyProtection="1">
      <alignment horizontal="left" vertical="center"/>
      <protection hidden="1"/>
    </xf>
    <xf numFmtId="186" fontId="18" fillId="0" borderId="25" xfId="0" applyNumberFormat="1" applyFont="1" applyBorder="1" applyAlignment="1" applyProtection="1">
      <alignment horizontal="left" vertical="center"/>
      <protection hidden="1"/>
    </xf>
    <xf numFmtId="185" fontId="18" fillId="0" borderId="26" xfId="0" applyNumberFormat="1" applyFont="1" applyBorder="1" applyAlignment="1" applyProtection="1">
      <alignment horizontal="center" vertical="center"/>
      <protection hidden="1"/>
    </xf>
    <xf numFmtId="186" fontId="18" fillId="0" borderId="1" xfId="0" applyNumberFormat="1" applyFont="1" applyBorder="1" applyAlignment="1" applyProtection="1">
      <alignment horizontal="right" vertical="center"/>
      <protection hidden="1"/>
    </xf>
    <xf numFmtId="177" fontId="18" fillId="0" borderId="26" xfId="0" applyNumberFormat="1" applyFont="1" applyBorder="1" applyAlignment="1" applyProtection="1">
      <alignment horizontal="left" vertical="center"/>
      <protection locked="0"/>
    </xf>
    <xf numFmtId="177" fontId="0" fillId="0" borderId="35" xfId="0" applyNumberFormat="1" applyBorder="1" applyAlignment="1" applyProtection="1">
      <alignment horizontal="left" vertical="center"/>
      <protection locked="0"/>
    </xf>
    <xf numFmtId="177" fontId="0" fillId="0" borderId="25" xfId="0" applyNumberFormat="1" applyBorder="1" applyAlignment="1" applyProtection="1">
      <alignment horizontal="left" vertical="center"/>
      <protection locked="0"/>
    </xf>
    <xf numFmtId="0" fontId="23" fillId="16" borderId="3" xfId="0" applyFont="1" applyFill="1" applyBorder="1" applyAlignment="1" applyProtection="1">
      <alignment horizontal="center" vertical="center" shrinkToFit="1"/>
      <protection hidden="1"/>
    </xf>
    <xf numFmtId="0" fontId="23" fillId="16" borderId="4" xfId="0" applyFont="1" applyFill="1" applyBorder="1" applyAlignment="1" applyProtection="1">
      <alignment horizontal="center" vertical="center" shrinkToFit="1"/>
      <protection hidden="1"/>
    </xf>
    <xf numFmtId="0" fontId="0" fillId="0" borderId="3" xfId="0" applyBorder="1" applyAlignment="1" applyProtection="1">
      <alignment horizontal="center" vertical="center" shrinkToFit="1"/>
      <protection hidden="1"/>
    </xf>
    <xf numFmtId="185" fontId="18" fillId="0" borderId="26" xfId="1" applyNumberFormat="1" applyFont="1" applyBorder="1" applyAlignment="1" applyProtection="1">
      <alignment horizontal="left" vertical="center"/>
      <protection hidden="1"/>
    </xf>
    <xf numFmtId="185" fontId="18" fillId="0" borderId="35" xfId="1" applyNumberFormat="1" applyFont="1" applyBorder="1" applyAlignment="1" applyProtection="1">
      <alignment horizontal="left" vertical="center"/>
      <protection hidden="1"/>
    </xf>
    <xf numFmtId="185" fontId="18" fillId="0" borderId="25" xfId="1" applyNumberFormat="1" applyFont="1" applyBorder="1" applyAlignment="1" applyProtection="1">
      <alignment horizontal="left" vertical="center"/>
      <protection hidden="1"/>
    </xf>
    <xf numFmtId="0" fontId="18" fillId="8" borderId="26" xfId="0" applyFont="1" applyFill="1" applyBorder="1" applyAlignment="1" applyProtection="1">
      <alignment horizontal="left" vertical="center"/>
      <protection locked="0" hidden="1"/>
    </xf>
    <xf numFmtId="0" fontId="18" fillId="8" borderId="35" xfId="0" applyFont="1" applyFill="1" applyBorder="1" applyAlignment="1" applyProtection="1">
      <alignment horizontal="left" vertical="center"/>
      <protection locked="0" hidden="1"/>
    </xf>
    <xf numFmtId="0" fontId="18" fillId="8" borderId="25" xfId="0" applyFont="1" applyFill="1" applyBorder="1" applyAlignment="1" applyProtection="1">
      <alignment horizontal="left" vertical="center"/>
      <protection locked="0" hidden="1"/>
    </xf>
    <xf numFmtId="0" fontId="0" fillId="0" borderId="1" xfId="0" applyBorder="1" applyAlignment="1" applyProtection="1">
      <alignment horizontal="center" vertical="center"/>
    </xf>
    <xf numFmtId="0" fontId="0" fillId="0" borderId="9"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23" fillId="0" borderId="1" xfId="0" applyFont="1" applyBorder="1" applyAlignment="1" applyProtection="1">
      <alignment horizontal="left" vertical="center" wrapText="1"/>
    </xf>
    <xf numFmtId="0" fontId="0" fillId="0" borderId="1" xfId="0" applyBorder="1" applyAlignment="1" applyProtection="1">
      <alignment horizontal="left" vertical="center"/>
    </xf>
    <xf numFmtId="0" fontId="0" fillId="0" borderId="76" xfId="0" applyBorder="1" applyAlignment="1" applyProtection="1">
      <alignment horizontal="left" vertical="center"/>
    </xf>
    <xf numFmtId="0" fontId="0" fillId="0" borderId="75" xfId="0" applyBorder="1" applyAlignment="1" applyProtection="1">
      <alignment horizontal="left" vertical="center"/>
    </xf>
    <xf numFmtId="0" fontId="0" fillId="0" borderId="77" xfId="0" applyBorder="1" applyAlignment="1" applyProtection="1">
      <alignment horizontal="left" vertical="center"/>
    </xf>
    <xf numFmtId="0" fontId="0" fillId="0" borderId="78"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6" xfId="0" applyBorder="1" applyAlignment="1" applyProtection="1">
      <alignment horizontal="center" vertical="center"/>
    </xf>
    <xf numFmtId="0" fontId="0" fillId="0" borderId="75" xfId="0" applyBorder="1" applyAlignment="1" applyProtection="1">
      <alignment horizontal="center" vertical="center"/>
    </xf>
    <xf numFmtId="0" fontId="0" fillId="0" borderId="77" xfId="0" applyBorder="1" applyAlignment="1" applyProtection="1">
      <alignment horizontal="center" vertical="center"/>
    </xf>
    <xf numFmtId="0" fontId="29" fillId="5" borderId="8" xfId="0" applyFont="1" applyFill="1" applyBorder="1" applyAlignment="1" applyProtection="1">
      <alignment horizontal="center" vertical="center"/>
      <protection locked="0"/>
    </xf>
    <xf numFmtId="0" fontId="29" fillId="5" borderId="1" xfId="0" applyFont="1" applyFill="1" applyBorder="1" applyAlignment="1" applyProtection="1">
      <alignment horizontal="center" vertical="center"/>
      <protection locked="0"/>
    </xf>
    <xf numFmtId="0" fontId="29" fillId="5" borderId="9" xfId="0" applyFont="1" applyFill="1" applyBorder="1" applyAlignment="1" applyProtection="1">
      <alignment horizontal="center" vertical="center"/>
      <protection locked="0"/>
    </xf>
    <xf numFmtId="0" fontId="29" fillId="5" borderId="6" xfId="0" applyFont="1" applyFill="1" applyBorder="1" applyAlignment="1" applyProtection="1">
      <alignment horizontal="center" vertical="center"/>
      <protection locked="0"/>
    </xf>
    <xf numFmtId="0" fontId="29" fillId="5" borderId="3" xfId="0" applyFont="1" applyFill="1" applyBorder="1" applyAlignment="1" applyProtection="1">
      <alignment horizontal="center" vertical="center"/>
      <protection locked="0"/>
    </xf>
    <xf numFmtId="0" fontId="29" fillId="5" borderId="4" xfId="0" applyFont="1" applyFill="1" applyBorder="1" applyAlignment="1" applyProtection="1">
      <alignment horizontal="center" vertical="center"/>
      <protection locked="0"/>
    </xf>
    <xf numFmtId="0" fontId="24" fillId="0" borderId="8" xfId="0" applyFont="1" applyBorder="1" applyAlignment="1" applyProtection="1">
      <alignment horizontal="center" vertical="center" textRotation="255" wrapText="1"/>
      <protection locked="0"/>
    </xf>
    <xf numFmtId="0" fontId="24" fillId="0" borderId="9" xfId="0" applyFont="1" applyBorder="1" applyAlignment="1" applyProtection="1">
      <alignment horizontal="center" vertical="center" textRotation="255" wrapText="1"/>
      <protection locked="0"/>
    </xf>
    <xf numFmtId="0" fontId="24" fillId="0" borderId="6" xfId="0" applyFont="1" applyBorder="1" applyAlignment="1" applyProtection="1">
      <alignment horizontal="center" vertical="center" textRotation="255" wrapText="1"/>
      <protection locked="0"/>
    </xf>
    <xf numFmtId="0" fontId="24" fillId="0" borderId="4" xfId="0" applyFont="1" applyBorder="1" applyAlignment="1" applyProtection="1">
      <alignment horizontal="center" vertical="center" textRotation="255" wrapText="1"/>
      <protection locked="0"/>
    </xf>
    <xf numFmtId="0" fontId="24" fillId="0" borderId="26" xfId="0" applyFont="1" applyBorder="1" applyAlignment="1" applyProtection="1">
      <alignment horizontal="center" vertical="center"/>
      <protection locked="0"/>
    </xf>
    <xf numFmtId="0" fontId="24" fillId="0" borderId="35" xfId="0" applyFont="1" applyBorder="1" applyAlignment="1" applyProtection="1">
      <alignment horizontal="center" vertical="center"/>
      <protection locked="0"/>
    </xf>
    <xf numFmtId="0" fontId="24" fillId="0" borderId="25"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177" fontId="0" fillId="0" borderId="5" xfId="0" applyNumberFormat="1" applyBorder="1" applyAlignment="1" applyProtection="1">
      <alignment horizontal="center" vertical="center"/>
      <protection locked="0"/>
    </xf>
    <xf numFmtId="177" fontId="0" fillId="0" borderId="0" xfId="0" applyNumberFormat="1" applyBorder="1" applyAlignment="1" applyProtection="1">
      <alignment horizontal="center" vertical="center"/>
      <protection locked="0"/>
    </xf>
    <xf numFmtId="0" fontId="0" fillId="0" borderId="0" xfId="0" applyBorder="1" applyAlignment="1" applyProtection="1">
      <alignment horizontal="center" vertical="center"/>
    </xf>
    <xf numFmtId="0" fontId="0" fillId="0" borderId="2" xfId="0" applyBorder="1" applyAlignment="1" applyProtection="1">
      <alignment horizontal="center" vertical="center"/>
    </xf>
  </cellXfs>
  <cellStyles count="6">
    <cellStyle name="パーセント" xfId="1" builtinId="5"/>
    <cellStyle name="桁区切り" xfId="2" builtinId="6"/>
    <cellStyle name="桁区切り 2" xfId="5" xr:uid="{00000000-0005-0000-0000-000002000000}"/>
    <cellStyle name="標準" xfId="0" builtinId="0"/>
    <cellStyle name="標準 2" xfId="4" xr:uid="{00000000-0005-0000-0000-000004000000}"/>
    <cellStyle name="標準_負荷チェックシート（水谷修正）" xfId="3" xr:uid="{00000000-0005-0000-0000-000005000000}"/>
  </cellStyles>
  <dxfs count="107">
    <dxf>
      <fill>
        <patternFill patternType="solid">
          <bgColor rgb="FFFFFF99"/>
        </patternFill>
      </fill>
    </dxf>
    <dxf>
      <fill>
        <patternFill patternType="solid">
          <bgColor rgb="FFFFFF99"/>
        </patternFill>
      </fill>
    </dxf>
    <dxf>
      <fill>
        <patternFill>
          <bgColor rgb="FFFFFF00"/>
        </patternFill>
      </fill>
    </dxf>
    <dxf>
      <fill>
        <patternFill>
          <bgColor rgb="FFFFFF99"/>
        </patternFill>
      </fill>
    </dxf>
    <dxf>
      <fill>
        <patternFill patternType="solid">
          <bgColor rgb="FFFFFF99"/>
        </patternFill>
      </fill>
    </dxf>
    <dxf>
      <fill>
        <patternFill patternType="solid">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9" tint="0.59996337778862885"/>
        </patternFill>
      </fill>
    </dxf>
    <dxf>
      <fill>
        <patternFill>
          <bgColor theme="8" tint="0.79998168889431442"/>
        </patternFill>
      </fill>
    </dxf>
    <dxf>
      <fill>
        <patternFill patternType="none">
          <bgColor auto="1"/>
        </patternFill>
      </fill>
    </dxf>
    <dxf>
      <font>
        <b/>
        <i val="0"/>
        <color rgb="FFFF0000"/>
      </font>
      <fill>
        <patternFill>
          <bgColor rgb="FFFFFF00"/>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theme="7" tint="0.59996337778862885"/>
        </patternFill>
      </fill>
    </dxf>
    <dxf>
      <font>
        <color theme="0"/>
      </font>
    </dxf>
    <dxf>
      <fill>
        <patternFill patternType="solid">
          <bgColor rgb="FFFFFF99"/>
        </patternFill>
      </fill>
    </dxf>
    <dxf>
      <fill>
        <patternFill>
          <bgColor theme="8" tint="0.79998168889431442"/>
        </patternFill>
      </fill>
    </dxf>
    <dxf>
      <fill>
        <patternFill patternType="none">
          <bgColor auto="1"/>
        </patternFill>
      </fill>
    </dxf>
    <dxf>
      <fill>
        <patternFill>
          <bgColor rgb="FFFFFF99"/>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7" tint="0.59996337778862885"/>
        </patternFill>
      </fill>
    </dxf>
    <dxf>
      <font>
        <color theme="0"/>
      </font>
    </dxf>
    <dxf>
      <fill>
        <patternFill patternType="solid">
          <bgColor rgb="FFFFFF99"/>
        </patternFill>
      </fill>
    </dxf>
    <dxf>
      <fill>
        <patternFill patternType="solid">
          <bgColor rgb="FFFFFF99"/>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rgb="FFFFFF99"/>
        </patternFill>
      </fill>
    </dxf>
    <dxf>
      <fill>
        <patternFill>
          <bgColor theme="0"/>
        </patternFill>
      </fill>
    </dxf>
    <dxf>
      <fill>
        <patternFill>
          <bgColor rgb="FFFFFF99"/>
        </patternFill>
      </fill>
    </dxf>
    <dxf>
      <fill>
        <patternFill>
          <bgColor theme="0"/>
        </patternFill>
      </fill>
    </dxf>
    <dxf>
      <font>
        <b/>
        <i val="0"/>
        <color theme="0"/>
      </font>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theme="9" tint="0.39994506668294322"/>
        </patternFill>
      </fill>
    </dxf>
    <dxf>
      <fill>
        <patternFill>
          <bgColor theme="8" tint="0.79998168889431442"/>
        </patternFill>
      </fill>
    </dxf>
    <dxf>
      <font>
        <b/>
        <i val="0"/>
        <color theme="0"/>
      </font>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rgb="FFFFFF99"/>
        </patternFill>
      </fill>
    </dxf>
    <dxf>
      <fill>
        <patternFill>
          <bgColor rgb="FFFFFF66"/>
        </patternFill>
      </fill>
    </dxf>
    <dxf>
      <fill>
        <patternFill>
          <bgColor rgb="FFFFFF00"/>
        </patternFill>
      </fill>
    </dxf>
    <dxf>
      <fill>
        <patternFill>
          <bgColor rgb="FFFFFF00"/>
        </patternFill>
      </fill>
    </dxf>
    <dxf>
      <fill>
        <patternFill>
          <bgColor theme="8" tint="0.79998168889431442"/>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66"/>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theme="9" tint="0.59996337778862885"/>
        </patternFill>
      </fill>
    </dxf>
    <dxf>
      <fill>
        <patternFill>
          <bgColor theme="9" tint="0.59996337778862885"/>
        </patternFill>
      </fill>
    </dxf>
    <dxf>
      <fill>
        <patternFill>
          <bgColor theme="6" tint="0.59996337778862885"/>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s>
  <tableStyles count="0" defaultTableStyle="TableStyleMedium9" defaultPivotStyle="PivotStyleLight16"/>
  <colors>
    <mruColors>
      <color rgb="FFFFFF66"/>
      <color rgb="FFFFFF99"/>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checked="Checked" firstButton="1" fmlaLink="$AQ$7"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fmlaLink="$AQ$7"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AQ$7"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Q$7"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oneCellAnchor>
    <xdr:from>
      <xdr:col>2</xdr:col>
      <xdr:colOff>542924</xdr:colOff>
      <xdr:row>19</xdr:row>
      <xdr:rowOff>87128</xdr:rowOff>
    </xdr:from>
    <xdr:ext cx="3181351" cy="825867"/>
    <xdr:sp macro="" textlink="">
      <xdr:nvSpPr>
        <xdr:cNvPr id="3" name="四角形吹き出し 2">
          <a:extLst>
            <a:ext uri="{FF2B5EF4-FFF2-40B4-BE49-F238E27FC236}">
              <a16:creationId xmlns:a16="http://schemas.microsoft.com/office/drawing/2014/main" id="{00000000-0008-0000-0500-000003000000}"/>
            </a:ext>
          </a:extLst>
        </xdr:cNvPr>
        <xdr:cNvSpPr/>
      </xdr:nvSpPr>
      <xdr:spPr>
        <a:xfrm>
          <a:off x="1304924" y="5583053"/>
          <a:ext cx="3181351" cy="825867"/>
        </a:xfrm>
        <a:prstGeom prst="wedgeRectCallout">
          <a:avLst>
            <a:gd name="adj1" fmla="val 21947"/>
            <a:gd name="adj2" fmla="val -10335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spAutoFit/>
        </a:bodyPr>
        <a:lstStyle/>
        <a:p>
          <a:pPr algn="l"/>
          <a:r>
            <a:rPr kumimoji="1" lang="ja-JP" altLang="en-US" sz="1100">
              <a:solidFill>
                <a:schemeClr val="tx1"/>
              </a:solidFill>
            </a:rPr>
            <a:t>診断を希望する事業所のエネルギー使用量、</a:t>
          </a:r>
          <a:endParaRPr kumimoji="1" lang="en-US" altLang="ja-JP" sz="1100">
            <a:solidFill>
              <a:schemeClr val="tx1"/>
            </a:solidFill>
          </a:endParaRPr>
        </a:p>
        <a:p>
          <a:pPr algn="l"/>
          <a:r>
            <a:rPr kumimoji="1" lang="ja-JP" altLang="en-US" sz="1100">
              <a:solidFill>
                <a:schemeClr val="tx1"/>
              </a:solidFill>
            </a:rPr>
            <a:t>令和３年度分の数値を入力ください。</a:t>
          </a:r>
          <a:endParaRPr kumimoji="1" lang="en-US" altLang="ja-JP" sz="1100">
            <a:solidFill>
              <a:schemeClr val="tx1"/>
            </a:solidFill>
          </a:endParaRPr>
        </a:p>
        <a:p>
          <a:pPr algn="l"/>
          <a:r>
            <a:rPr kumimoji="1" lang="ja-JP" altLang="en-US" sz="1100">
              <a:solidFill>
                <a:schemeClr val="tx1"/>
              </a:solidFill>
            </a:rPr>
            <a:t>　（単位にご注意ください）</a:t>
          </a:r>
          <a:endParaRPr kumimoji="1" lang="en-US" altLang="ja-JP" sz="1100">
            <a:solidFill>
              <a:schemeClr val="tx1"/>
            </a:solidFill>
          </a:endParaRPr>
        </a:p>
        <a:p>
          <a:pPr algn="l"/>
          <a:r>
            <a:rPr kumimoji="1" lang="ja-JP" altLang="en-US" sz="1100">
              <a:solidFill>
                <a:schemeClr val="tx1"/>
              </a:solidFill>
            </a:rPr>
            <a:t>　（車両の燃料は対象外です）</a:t>
          </a:r>
        </a:p>
      </xdr:txBody>
    </xdr:sp>
    <xdr:clientData fPrintsWithSheet="0"/>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12700</xdr:colOff>
          <xdr:row>2</xdr:row>
          <xdr:rowOff>50800</xdr:rowOff>
        </xdr:from>
        <xdr:to>
          <xdr:col>23</xdr:col>
          <xdr:colOff>114300</xdr:colOff>
          <xdr:row>3</xdr:row>
          <xdr:rowOff>127000</xdr:rowOff>
        </xdr:to>
        <xdr:sp macro="" textlink="">
          <xdr:nvSpPr>
            <xdr:cNvPr id="46112" name="Option Button 32" hidden="1">
              <a:extLst>
                <a:ext uri="{63B3BB69-23CF-44E3-9099-C40C66FF867C}">
                  <a14:compatExt spid="_x0000_s46112"/>
                </a:ext>
                <a:ext uri="{FF2B5EF4-FFF2-40B4-BE49-F238E27FC236}">
                  <a16:creationId xmlns:a16="http://schemas.microsoft.com/office/drawing/2014/main" id="{00000000-0008-0000-0600-00002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2</xdr:row>
          <xdr:rowOff>57150</xdr:rowOff>
        </xdr:from>
        <xdr:to>
          <xdr:col>29</xdr:col>
          <xdr:colOff>133350</xdr:colOff>
          <xdr:row>3</xdr:row>
          <xdr:rowOff>133350</xdr:rowOff>
        </xdr:to>
        <xdr:sp macro="" textlink="">
          <xdr:nvSpPr>
            <xdr:cNvPr id="46113" name="Option Button 33" hidden="1">
              <a:extLst>
                <a:ext uri="{63B3BB69-23CF-44E3-9099-C40C66FF867C}">
                  <a14:compatExt spid="_x0000_s46113"/>
                </a:ext>
                <a:ext uri="{FF2B5EF4-FFF2-40B4-BE49-F238E27FC236}">
                  <a16:creationId xmlns:a16="http://schemas.microsoft.com/office/drawing/2014/main" id="{00000000-0008-0000-0600-00002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23</xdr:col>
      <xdr:colOff>19050</xdr:colOff>
      <xdr:row>2</xdr:row>
      <xdr:rowOff>57150</xdr:rowOff>
    </xdr:from>
    <xdr:ext cx="904875" cy="242374"/>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4819650" y="400050"/>
          <a:ext cx="904875"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本様式を使用</a:t>
          </a:r>
        </a:p>
      </xdr:txBody>
    </xdr:sp>
    <xdr:clientData/>
  </xdr:oneCellAnchor>
  <xdr:oneCellAnchor>
    <xdr:from>
      <xdr:col>29</xdr:col>
      <xdr:colOff>19050</xdr:colOff>
      <xdr:row>2</xdr:row>
      <xdr:rowOff>57150</xdr:rowOff>
    </xdr:from>
    <xdr:ext cx="1143000" cy="242374"/>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5819775" y="400050"/>
          <a:ext cx="11430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他の様式を使用</a:t>
          </a:r>
        </a:p>
      </xdr:txBody>
    </xdr:sp>
    <xdr:clientData/>
  </xdr:oneCellAnchor>
  <xdr:oneCellAnchor>
    <xdr:from>
      <xdr:col>52</xdr:col>
      <xdr:colOff>514350</xdr:colOff>
      <xdr:row>6</xdr:row>
      <xdr:rowOff>161925</xdr:rowOff>
    </xdr:from>
    <xdr:ext cx="2371725" cy="425758"/>
    <xdr:sp macro="" textlink="">
      <xdr:nvSpPr>
        <xdr:cNvPr id="2" name="吹き出し: 四角形 1">
          <a:extLst>
            <a:ext uri="{FF2B5EF4-FFF2-40B4-BE49-F238E27FC236}">
              <a16:creationId xmlns:a16="http://schemas.microsoft.com/office/drawing/2014/main" id="{00000000-0008-0000-0600-000002000000}"/>
            </a:ext>
          </a:extLst>
        </xdr:cNvPr>
        <xdr:cNvSpPr/>
      </xdr:nvSpPr>
      <xdr:spPr>
        <a:xfrm>
          <a:off x="7515225" y="1190625"/>
          <a:ext cx="2371725" cy="425758"/>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1000" b="1">
              <a:solidFill>
                <a:sysClr val="windowText" lastClr="000000"/>
              </a:solidFill>
            </a:rPr>
            <a:t>色のついたセルにしか記入できません。</a:t>
          </a:r>
          <a:endParaRPr kumimoji="1" lang="en-US" altLang="ja-JP" sz="1000" b="1">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oneCellAnchor>
    <xdr:from>
      <xdr:col>52</xdr:col>
      <xdr:colOff>238125</xdr:colOff>
      <xdr:row>1</xdr:row>
      <xdr:rowOff>76200</xdr:rowOff>
    </xdr:from>
    <xdr:ext cx="2162175" cy="425758"/>
    <xdr:sp macro="" textlink="">
      <xdr:nvSpPr>
        <xdr:cNvPr id="8" name="吹き出し: 四角形 7">
          <a:extLst>
            <a:ext uri="{FF2B5EF4-FFF2-40B4-BE49-F238E27FC236}">
              <a16:creationId xmlns:a16="http://schemas.microsoft.com/office/drawing/2014/main" id="{00000000-0008-0000-0600-000008000000}"/>
            </a:ext>
          </a:extLst>
        </xdr:cNvPr>
        <xdr:cNvSpPr/>
      </xdr:nvSpPr>
      <xdr:spPr>
        <a:xfrm>
          <a:off x="7239000" y="247650"/>
          <a:ext cx="2162175" cy="425758"/>
        </a:xfrm>
        <a:prstGeom prst="wedgeRectCallout">
          <a:avLst>
            <a:gd name="adj1" fmla="val -57868"/>
            <a:gd name="adj2" fmla="val -36420"/>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spAutoFit/>
        </a:bodyPr>
        <a:lstStyle/>
        <a:p>
          <a:pPr algn="l"/>
          <a:r>
            <a:rPr kumimoji="1" lang="ja-JP" altLang="en-US" sz="1000">
              <a:solidFill>
                <a:sysClr val="windowText" lastClr="000000"/>
              </a:solidFill>
            </a:rPr>
            <a:t>本様式で計算するか、別様式で計算するかを選択します。</a:t>
          </a:r>
          <a:endParaRPr kumimoji="1" lang="en-US" altLang="ja-JP" sz="1000">
            <a:solidFill>
              <a:sysClr val="windowText" lastClr="00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12700</xdr:colOff>
          <xdr:row>2</xdr:row>
          <xdr:rowOff>50800</xdr:rowOff>
        </xdr:from>
        <xdr:to>
          <xdr:col>23</xdr:col>
          <xdr:colOff>114300</xdr:colOff>
          <xdr:row>3</xdr:row>
          <xdr:rowOff>127000</xdr:rowOff>
        </xdr:to>
        <xdr:sp macro="" textlink="">
          <xdr:nvSpPr>
            <xdr:cNvPr id="91137" name="Option Button 1" hidden="1">
              <a:extLst>
                <a:ext uri="{63B3BB69-23CF-44E3-9099-C40C66FF867C}">
                  <a14:compatExt spid="_x0000_s91137"/>
                </a:ext>
                <a:ext uri="{FF2B5EF4-FFF2-40B4-BE49-F238E27FC236}">
                  <a16:creationId xmlns:a16="http://schemas.microsoft.com/office/drawing/2014/main" id="{00000000-0008-0000-07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2</xdr:row>
          <xdr:rowOff>57150</xdr:rowOff>
        </xdr:from>
        <xdr:to>
          <xdr:col>29</xdr:col>
          <xdr:colOff>133350</xdr:colOff>
          <xdr:row>3</xdr:row>
          <xdr:rowOff>133350</xdr:rowOff>
        </xdr:to>
        <xdr:sp macro="" textlink="">
          <xdr:nvSpPr>
            <xdr:cNvPr id="91138" name="Option Button 2" hidden="1">
              <a:extLst>
                <a:ext uri="{63B3BB69-23CF-44E3-9099-C40C66FF867C}">
                  <a14:compatExt spid="_x0000_s91138"/>
                </a:ext>
                <a:ext uri="{FF2B5EF4-FFF2-40B4-BE49-F238E27FC236}">
                  <a16:creationId xmlns:a16="http://schemas.microsoft.com/office/drawing/2014/main" id="{00000000-0008-0000-07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23</xdr:col>
      <xdr:colOff>19050</xdr:colOff>
      <xdr:row>2</xdr:row>
      <xdr:rowOff>57150</xdr:rowOff>
    </xdr:from>
    <xdr:ext cx="904875" cy="242374"/>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4619625" y="400050"/>
          <a:ext cx="904875"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本様式を使用</a:t>
          </a:r>
        </a:p>
      </xdr:txBody>
    </xdr:sp>
    <xdr:clientData/>
  </xdr:oneCellAnchor>
  <xdr:oneCellAnchor>
    <xdr:from>
      <xdr:col>29</xdr:col>
      <xdr:colOff>19050</xdr:colOff>
      <xdr:row>2</xdr:row>
      <xdr:rowOff>57150</xdr:rowOff>
    </xdr:from>
    <xdr:ext cx="1143000" cy="242374"/>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5819775" y="400050"/>
          <a:ext cx="11430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他の様式を使用</a:t>
          </a:r>
        </a:p>
      </xdr:txBody>
    </xdr:sp>
    <xdr:clientData/>
  </xdr:oneCellAnchor>
  <xdr:oneCellAnchor>
    <xdr:from>
      <xdr:col>52</xdr:col>
      <xdr:colOff>514350</xdr:colOff>
      <xdr:row>7</xdr:row>
      <xdr:rowOff>28575</xdr:rowOff>
    </xdr:from>
    <xdr:ext cx="2466975" cy="425758"/>
    <xdr:sp macro="" textlink="">
      <xdr:nvSpPr>
        <xdr:cNvPr id="6" name="吹き出し: 四角形 5">
          <a:extLst>
            <a:ext uri="{FF2B5EF4-FFF2-40B4-BE49-F238E27FC236}">
              <a16:creationId xmlns:a16="http://schemas.microsoft.com/office/drawing/2014/main" id="{00000000-0008-0000-0700-000006000000}"/>
            </a:ext>
          </a:extLst>
        </xdr:cNvPr>
        <xdr:cNvSpPr/>
      </xdr:nvSpPr>
      <xdr:spPr>
        <a:xfrm>
          <a:off x="7515225" y="1228725"/>
          <a:ext cx="2466975" cy="425758"/>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1000">
              <a:solidFill>
                <a:sysClr val="windowText" lastClr="000000"/>
              </a:solidFill>
            </a:rPr>
            <a:t>色のついたセルにしか記入できません。</a:t>
          </a:r>
          <a:endParaRPr kumimoji="1" lang="en-US" altLang="ja-JP" sz="1000">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152400</xdr:colOff>
          <xdr:row>0</xdr:row>
          <xdr:rowOff>50800</xdr:rowOff>
        </xdr:from>
        <xdr:to>
          <xdr:col>21</xdr:col>
          <xdr:colOff>133350</xdr:colOff>
          <xdr:row>1</xdr:row>
          <xdr:rowOff>127000</xdr:rowOff>
        </xdr:to>
        <xdr:sp macro="" textlink="">
          <xdr:nvSpPr>
            <xdr:cNvPr id="90113" name="Option Button 1" hidden="1">
              <a:extLst>
                <a:ext uri="{63B3BB69-23CF-44E3-9099-C40C66FF867C}">
                  <a14:compatExt spid="_x0000_s90113"/>
                </a:ext>
                <a:ext uri="{FF2B5EF4-FFF2-40B4-BE49-F238E27FC236}">
                  <a16:creationId xmlns:a16="http://schemas.microsoft.com/office/drawing/2014/main" id="{00000000-0008-0000-0800-000001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0</xdr:row>
          <xdr:rowOff>50800</xdr:rowOff>
        </xdr:from>
        <xdr:to>
          <xdr:col>28</xdr:col>
          <xdr:colOff>76200</xdr:colOff>
          <xdr:row>1</xdr:row>
          <xdr:rowOff>127000</xdr:rowOff>
        </xdr:to>
        <xdr:sp macro="" textlink="">
          <xdr:nvSpPr>
            <xdr:cNvPr id="90114" name="Option Button 2" hidden="1">
              <a:extLst>
                <a:ext uri="{63B3BB69-23CF-44E3-9099-C40C66FF867C}">
                  <a14:compatExt spid="_x0000_s90114"/>
                </a:ext>
                <a:ext uri="{FF2B5EF4-FFF2-40B4-BE49-F238E27FC236}">
                  <a16:creationId xmlns:a16="http://schemas.microsoft.com/office/drawing/2014/main" id="{00000000-0008-0000-0800-000002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27</xdr:col>
      <xdr:colOff>152400</xdr:colOff>
      <xdr:row>0</xdr:row>
      <xdr:rowOff>57150</xdr:rowOff>
    </xdr:from>
    <xdr:ext cx="1104900" cy="242374"/>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5095875" y="57150"/>
          <a:ext cx="11049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手動選択</a:t>
          </a:r>
        </a:p>
      </xdr:txBody>
    </xdr:sp>
    <xdr:clientData/>
  </xdr:oneCellAnchor>
  <xdr:oneCellAnchor>
    <xdr:from>
      <xdr:col>21</xdr:col>
      <xdr:colOff>0</xdr:colOff>
      <xdr:row>0</xdr:row>
      <xdr:rowOff>57150</xdr:rowOff>
    </xdr:from>
    <xdr:ext cx="876300" cy="242374"/>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3857625" y="57150"/>
          <a:ext cx="8763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自動選択</a:t>
          </a:r>
        </a:p>
      </xdr:txBody>
    </xdr:sp>
    <xdr:clientData/>
  </xdr:oneCellAnchor>
  <xdr:oneCellAnchor>
    <xdr:from>
      <xdr:col>71</xdr:col>
      <xdr:colOff>476250</xdr:colOff>
      <xdr:row>6</xdr:row>
      <xdr:rowOff>171450</xdr:rowOff>
    </xdr:from>
    <xdr:ext cx="2162175" cy="592470"/>
    <xdr:sp macro="" textlink="">
      <xdr:nvSpPr>
        <xdr:cNvPr id="7" name="吹き出し: 四角形 6">
          <a:extLst>
            <a:ext uri="{FF2B5EF4-FFF2-40B4-BE49-F238E27FC236}">
              <a16:creationId xmlns:a16="http://schemas.microsoft.com/office/drawing/2014/main" id="{00000000-0008-0000-0800-000007000000}"/>
            </a:ext>
          </a:extLst>
        </xdr:cNvPr>
        <xdr:cNvSpPr/>
      </xdr:nvSpPr>
      <xdr:spPr>
        <a:xfrm>
          <a:off x="7781925" y="1219200"/>
          <a:ext cx="2162175" cy="592470"/>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spAutoFit/>
        </a:bodyPr>
        <a:lstStyle/>
        <a:p>
          <a:pPr algn="l"/>
          <a:r>
            <a:rPr kumimoji="1" lang="ja-JP" altLang="en-US" sz="1000">
              <a:solidFill>
                <a:sysClr val="windowText" lastClr="000000"/>
              </a:solidFill>
            </a:rPr>
            <a:t>色のついたセルにしか記入できません。</a:t>
          </a:r>
          <a:endParaRPr kumimoji="1" lang="en-US" altLang="ja-JP" sz="1000">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oneCellAnchor>
    <xdr:from>
      <xdr:col>71</xdr:col>
      <xdr:colOff>161925</xdr:colOff>
      <xdr:row>1</xdr:row>
      <xdr:rowOff>66675</xdr:rowOff>
    </xdr:from>
    <xdr:ext cx="2162175" cy="425758"/>
    <xdr:sp macro="" textlink="">
      <xdr:nvSpPr>
        <xdr:cNvPr id="8" name="吹き出し: 四角形 7">
          <a:extLst>
            <a:ext uri="{FF2B5EF4-FFF2-40B4-BE49-F238E27FC236}">
              <a16:creationId xmlns:a16="http://schemas.microsoft.com/office/drawing/2014/main" id="{00000000-0008-0000-0800-000008000000}"/>
            </a:ext>
          </a:extLst>
        </xdr:cNvPr>
        <xdr:cNvSpPr/>
      </xdr:nvSpPr>
      <xdr:spPr>
        <a:xfrm>
          <a:off x="7467600" y="238125"/>
          <a:ext cx="2162175" cy="425758"/>
        </a:xfrm>
        <a:prstGeom prst="wedgeRectCallout">
          <a:avLst>
            <a:gd name="adj1" fmla="val -54785"/>
            <a:gd name="adj2" fmla="val -41983"/>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spAutoFit/>
        </a:bodyPr>
        <a:lstStyle/>
        <a:p>
          <a:pPr algn="l"/>
          <a:r>
            <a:rPr kumimoji="1" lang="ja-JP" altLang="en-US" sz="1000">
              <a:solidFill>
                <a:sysClr val="windowText" lastClr="000000"/>
              </a:solidFill>
            </a:rPr>
            <a:t>負荷率を様式の標準値で計算するか、手記入するかを選択します。</a:t>
          </a:r>
          <a:endParaRPr kumimoji="1" lang="en-US" altLang="ja-JP" sz="1000">
            <a:solidFill>
              <a:sysClr val="windowText" lastClr="000000"/>
            </a:solidFill>
          </a:endParaRPr>
        </a:p>
      </xdr:txBody>
    </xdr:sp>
    <xdr:clientData fPrintsWithSheet="0"/>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152400</xdr:colOff>
          <xdr:row>0</xdr:row>
          <xdr:rowOff>50800</xdr:rowOff>
        </xdr:from>
        <xdr:to>
          <xdr:col>21</xdr:col>
          <xdr:colOff>133350</xdr:colOff>
          <xdr:row>1</xdr:row>
          <xdr:rowOff>127000</xdr:rowOff>
        </xdr:to>
        <xdr:sp macro="" textlink="">
          <xdr:nvSpPr>
            <xdr:cNvPr id="108545" name="Option Button 1" hidden="1">
              <a:extLst>
                <a:ext uri="{63B3BB69-23CF-44E3-9099-C40C66FF867C}">
                  <a14:compatExt spid="_x0000_s108545"/>
                </a:ext>
                <a:ext uri="{FF2B5EF4-FFF2-40B4-BE49-F238E27FC236}">
                  <a16:creationId xmlns:a16="http://schemas.microsoft.com/office/drawing/2014/main" id="{00000000-0008-0000-0900-00000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0</xdr:row>
          <xdr:rowOff>50800</xdr:rowOff>
        </xdr:from>
        <xdr:to>
          <xdr:col>28</xdr:col>
          <xdr:colOff>76200</xdr:colOff>
          <xdr:row>1</xdr:row>
          <xdr:rowOff>127000</xdr:rowOff>
        </xdr:to>
        <xdr:sp macro="" textlink="">
          <xdr:nvSpPr>
            <xdr:cNvPr id="108546" name="Option Button 2" hidden="1">
              <a:extLst>
                <a:ext uri="{63B3BB69-23CF-44E3-9099-C40C66FF867C}">
                  <a14:compatExt spid="_x0000_s108546"/>
                </a:ext>
                <a:ext uri="{FF2B5EF4-FFF2-40B4-BE49-F238E27FC236}">
                  <a16:creationId xmlns:a16="http://schemas.microsoft.com/office/drawing/2014/main" id="{00000000-0008-0000-0900-00000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27</xdr:col>
      <xdr:colOff>152400</xdr:colOff>
      <xdr:row>0</xdr:row>
      <xdr:rowOff>57150</xdr:rowOff>
    </xdr:from>
    <xdr:ext cx="1104900" cy="242374"/>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5095875" y="57150"/>
          <a:ext cx="11049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手動選択</a:t>
          </a:r>
        </a:p>
      </xdr:txBody>
    </xdr:sp>
    <xdr:clientData/>
  </xdr:oneCellAnchor>
  <xdr:oneCellAnchor>
    <xdr:from>
      <xdr:col>21</xdr:col>
      <xdr:colOff>0</xdr:colOff>
      <xdr:row>0</xdr:row>
      <xdr:rowOff>57150</xdr:rowOff>
    </xdr:from>
    <xdr:ext cx="876300" cy="242374"/>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3857625" y="57150"/>
          <a:ext cx="8763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自動選択</a:t>
          </a:r>
        </a:p>
      </xdr:txBody>
    </xdr:sp>
    <xdr:clientData/>
  </xdr:oneCellAnchor>
  <xdr:oneCellAnchor>
    <xdr:from>
      <xdr:col>71</xdr:col>
      <xdr:colOff>276225</xdr:colOff>
      <xdr:row>8</xdr:row>
      <xdr:rowOff>38100</xdr:rowOff>
    </xdr:from>
    <xdr:ext cx="2162175" cy="592470"/>
    <xdr:sp macro="" textlink="">
      <xdr:nvSpPr>
        <xdr:cNvPr id="6" name="吹き出し: 四角形 5">
          <a:extLst>
            <a:ext uri="{FF2B5EF4-FFF2-40B4-BE49-F238E27FC236}">
              <a16:creationId xmlns:a16="http://schemas.microsoft.com/office/drawing/2014/main" id="{00000000-0008-0000-0900-000006000000}"/>
            </a:ext>
          </a:extLst>
        </xdr:cNvPr>
        <xdr:cNvSpPr/>
      </xdr:nvSpPr>
      <xdr:spPr>
        <a:xfrm>
          <a:off x="7258050" y="1495425"/>
          <a:ext cx="2162175" cy="592470"/>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spAutoFit/>
        </a:bodyPr>
        <a:lstStyle/>
        <a:p>
          <a:pPr algn="l"/>
          <a:r>
            <a:rPr kumimoji="1" lang="ja-JP" altLang="en-US" sz="1000">
              <a:solidFill>
                <a:sysClr val="windowText" lastClr="000000"/>
              </a:solidFill>
            </a:rPr>
            <a:t>色のついたセルにしか記入できません。</a:t>
          </a:r>
          <a:endParaRPr kumimoji="1" lang="en-US" altLang="ja-JP" sz="1000">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oneCellAnchor>
    <xdr:from>
      <xdr:col>71</xdr:col>
      <xdr:colOff>152400</xdr:colOff>
      <xdr:row>1</xdr:row>
      <xdr:rowOff>47625</xdr:rowOff>
    </xdr:from>
    <xdr:ext cx="2162175" cy="425758"/>
    <xdr:sp macro="" textlink="">
      <xdr:nvSpPr>
        <xdr:cNvPr id="7" name="吹き出し: 四角形 6">
          <a:extLst>
            <a:ext uri="{FF2B5EF4-FFF2-40B4-BE49-F238E27FC236}">
              <a16:creationId xmlns:a16="http://schemas.microsoft.com/office/drawing/2014/main" id="{00000000-0008-0000-0900-000007000000}"/>
            </a:ext>
          </a:extLst>
        </xdr:cNvPr>
        <xdr:cNvSpPr/>
      </xdr:nvSpPr>
      <xdr:spPr>
        <a:xfrm>
          <a:off x="7134225" y="219075"/>
          <a:ext cx="2162175" cy="425758"/>
        </a:xfrm>
        <a:prstGeom prst="wedgeRectCallout">
          <a:avLst>
            <a:gd name="adj1" fmla="val -54344"/>
            <a:gd name="adj2" fmla="val -31946"/>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spAutoFit/>
        </a:bodyPr>
        <a:lstStyle/>
        <a:p>
          <a:pPr algn="l"/>
          <a:r>
            <a:rPr kumimoji="1" lang="ja-JP" altLang="en-US" sz="1000">
              <a:solidFill>
                <a:sysClr val="windowText" lastClr="000000"/>
              </a:solidFill>
            </a:rPr>
            <a:t>負荷率の選択の方式は導入前シートと同じにします。</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omments" Target="../comments6.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omments" Target="../comments4.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omments" Target="../comments5.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sheetPr>
  <dimension ref="A1:AL108"/>
  <sheetViews>
    <sheetView tabSelected="1" view="pageBreakPreview" zoomScaleNormal="100" zoomScaleSheetLayoutView="100" workbookViewId="0">
      <selection activeCell="E43" sqref="E43:S51"/>
    </sheetView>
  </sheetViews>
  <sheetFormatPr defaultColWidth="9" defaultRowHeight="13"/>
  <cols>
    <col min="1" max="36" width="2.6328125" style="24" customWidth="1"/>
    <col min="37" max="37" width="9" style="24"/>
    <col min="38" max="38" width="14.6328125" style="24" hidden="1" customWidth="1"/>
    <col min="39" max="39" width="14.6328125" style="24" bestFit="1" customWidth="1"/>
    <col min="40" max="40" width="16.7265625" style="24" bestFit="1" customWidth="1"/>
    <col min="41" max="41" width="19.90625" style="24" bestFit="1" customWidth="1"/>
    <col min="42" max="42" width="12.453125" style="24" bestFit="1" customWidth="1"/>
    <col min="43" max="43" width="7.90625" style="24" bestFit="1" customWidth="1"/>
    <col min="44" max="44" width="12.453125" style="24" bestFit="1" customWidth="1"/>
    <col min="45" max="16384" width="9" style="24"/>
  </cols>
  <sheetData>
    <row r="1" spans="1:38">
      <c r="A1" s="24" t="s">
        <v>97</v>
      </c>
    </row>
    <row r="2" spans="1:38" ht="13.5" customHeight="1">
      <c r="A2" s="373" t="s">
        <v>534</v>
      </c>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row>
    <row r="3" spans="1:38" s="302" customFormat="1" ht="16.5" customHeight="1">
      <c r="A3" s="373"/>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row>
    <row r="4" spans="1:38" s="302" customFormat="1" ht="14.25" customHeight="1">
      <c r="A4" s="373"/>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row>
    <row r="5" spans="1:38">
      <c r="A5" s="24" t="s">
        <v>0</v>
      </c>
    </row>
    <row r="6" spans="1:38" ht="18" customHeight="1">
      <c r="A6" s="413" t="s">
        <v>2</v>
      </c>
      <c r="B6" s="414"/>
      <c r="C6" s="414"/>
      <c r="D6" s="415"/>
      <c r="E6" s="374" t="s">
        <v>119</v>
      </c>
      <c r="F6" s="375"/>
      <c r="G6" s="375"/>
      <c r="H6" s="375"/>
      <c r="I6" s="376"/>
      <c r="J6" s="397"/>
      <c r="K6" s="398"/>
      <c r="L6" s="398"/>
      <c r="M6" s="398"/>
      <c r="N6" s="398"/>
      <c r="O6" s="398"/>
      <c r="P6" s="398"/>
      <c r="Q6" s="398"/>
      <c r="R6" s="398"/>
      <c r="S6" s="398"/>
      <c r="T6" s="398"/>
      <c r="U6" s="398"/>
      <c r="V6" s="398"/>
      <c r="W6" s="398"/>
      <c r="X6" s="398"/>
      <c r="Y6" s="398"/>
      <c r="Z6" s="398"/>
      <c r="AA6" s="398"/>
      <c r="AB6" s="398"/>
      <c r="AC6" s="398"/>
      <c r="AD6" s="398"/>
      <c r="AE6" s="398"/>
      <c r="AF6" s="398"/>
      <c r="AG6" s="398"/>
      <c r="AH6" s="399"/>
    </row>
    <row r="7" spans="1:38" ht="18" customHeight="1">
      <c r="A7" s="425"/>
      <c r="B7" s="426"/>
      <c r="C7" s="426"/>
      <c r="D7" s="427"/>
      <c r="E7" s="374" t="s">
        <v>117</v>
      </c>
      <c r="F7" s="375"/>
      <c r="G7" s="375"/>
      <c r="H7" s="375"/>
      <c r="I7" s="376"/>
      <c r="J7" s="374" t="s">
        <v>250</v>
      </c>
      <c r="K7" s="375"/>
      <c r="L7" s="375"/>
      <c r="M7" s="397"/>
      <c r="N7" s="398"/>
      <c r="O7" s="398"/>
      <c r="P7" s="398"/>
      <c r="Q7" s="398"/>
      <c r="R7" s="398"/>
      <c r="S7" s="375" t="s">
        <v>251</v>
      </c>
      <c r="T7" s="375"/>
      <c r="U7" s="375"/>
      <c r="V7" s="375"/>
      <c r="W7" s="397"/>
      <c r="X7" s="398"/>
      <c r="Y7" s="398"/>
      <c r="Z7" s="398"/>
      <c r="AA7" s="398"/>
      <c r="AB7" s="398"/>
      <c r="AC7" s="398"/>
      <c r="AD7" s="398"/>
      <c r="AE7" s="398"/>
      <c r="AF7" s="398"/>
      <c r="AG7" s="398"/>
      <c r="AH7" s="399"/>
    </row>
    <row r="8" spans="1:38">
      <c r="A8" s="425"/>
      <c r="B8" s="426"/>
      <c r="C8" s="426"/>
      <c r="D8" s="427"/>
      <c r="E8" s="439" t="s">
        <v>118</v>
      </c>
      <c r="F8" s="440"/>
      <c r="G8" s="440"/>
      <c r="H8" s="440"/>
      <c r="I8" s="441"/>
      <c r="J8" s="303" t="s">
        <v>238</v>
      </c>
      <c r="K8" s="445"/>
      <c r="L8" s="445"/>
      <c r="M8" s="445"/>
      <c r="N8" s="445"/>
      <c r="O8" s="445"/>
      <c r="P8" s="445"/>
      <c r="Q8" s="445"/>
      <c r="R8" s="445"/>
      <c r="S8" s="445"/>
      <c r="T8" s="445"/>
      <c r="U8" s="445"/>
      <c r="V8" s="445"/>
      <c r="W8" s="445"/>
      <c r="X8" s="445"/>
      <c r="Y8" s="445"/>
      <c r="Z8" s="445"/>
      <c r="AA8" s="445"/>
      <c r="AB8" s="445"/>
      <c r="AC8" s="445"/>
      <c r="AD8" s="445"/>
      <c r="AE8" s="445"/>
      <c r="AF8" s="445"/>
      <c r="AG8" s="445"/>
      <c r="AH8" s="446"/>
    </row>
    <row r="9" spans="1:38" ht="27" customHeight="1">
      <c r="A9" s="425"/>
      <c r="B9" s="426"/>
      <c r="C9" s="426"/>
      <c r="D9" s="427"/>
      <c r="E9" s="442"/>
      <c r="F9" s="443"/>
      <c r="G9" s="443"/>
      <c r="H9" s="443"/>
      <c r="I9" s="444"/>
      <c r="J9" s="447"/>
      <c r="K9" s="448"/>
      <c r="L9" s="448"/>
      <c r="M9" s="448"/>
      <c r="N9" s="448"/>
      <c r="O9" s="448"/>
      <c r="P9" s="448"/>
      <c r="Q9" s="448"/>
      <c r="R9" s="448"/>
      <c r="S9" s="448"/>
      <c r="T9" s="448"/>
      <c r="U9" s="448"/>
      <c r="V9" s="448"/>
      <c r="W9" s="448"/>
      <c r="X9" s="448"/>
      <c r="Y9" s="448"/>
      <c r="Z9" s="448"/>
      <c r="AA9" s="448"/>
      <c r="AB9" s="448"/>
      <c r="AC9" s="448"/>
      <c r="AD9" s="448"/>
      <c r="AE9" s="448"/>
      <c r="AF9" s="448"/>
      <c r="AG9" s="448"/>
      <c r="AH9" s="449"/>
    </row>
    <row r="10" spans="1:38" ht="27" customHeight="1">
      <c r="A10" s="425"/>
      <c r="B10" s="426"/>
      <c r="C10" s="426"/>
      <c r="D10" s="427"/>
      <c r="E10" s="430" t="s">
        <v>225</v>
      </c>
      <c r="F10" s="431"/>
      <c r="G10" s="434" t="s">
        <v>123</v>
      </c>
      <c r="H10" s="434"/>
      <c r="I10" s="435"/>
      <c r="J10" s="428"/>
      <c r="K10" s="429"/>
      <c r="L10" s="429"/>
      <c r="M10" s="429"/>
      <c r="N10" s="429"/>
      <c r="O10" s="429"/>
      <c r="P10" s="429"/>
      <c r="Q10" s="429"/>
      <c r="R10" s="429"/>
      <c r="S10" s="429"/>
      <c r="T10" s="392" t="s">
        <v>248</v>
      </c>
      <c r="U10" s="393"/>
      <c r="V10" s="393"/>
      <c r="W10" s="393"/>
      <c r="X10" s="394"/>
      <c r="Y10" s="395"/>
      <c r="Z10" s="396"/>
      <c r="AA10" s="396"/>
      <c r="AB10" s="396"/>
      <c r="AC10" s="396"/>
      <c r="AD10" s="396"/>
      <c r="AE10" s="396"/>
      <c r="AF10" s="396"/>
      <c r="AG10" s="450" t="s">
        <v>121</v>
      </c>
      <c r="AH10" s="451"/>
    </row>
    <row r="11" spans="1:38" ht="27" customHeight="1">
      <c r="A11" s="416"/>
      <c r="B11" s="417"/>
      <c r="C11" s="417"/>
      <c r="D11" s="418"/>
      <c r="E11" s="432"/>
      <c r="F11" s="433"/>
      <c r="G11" s="434" t="s">
        <v>124</v>
      </c>
      <c r="H11" s="434"/>
      <c r="I11" s="435"/>
      <c r="J11" s="428"/>
      <c r="K11" s="429"/>
      <c r="L11" s="429"/>
      <c r="M11" s="429"/>
      <c r="N11" s="429"/>
      <c r="O11" s="429"/>
      <c r="P11" s="429"/>
      <c r="Q11" s="429"/>
      <c r="R11" s="429"/>
      <c r="S11" s="429"/>
      <c r="T11" s="392" t="s">
        <v>249</v>
      </c>
      <c r="U11" s="393"/>
      <c r="V11" s="393"/>
      <c r="W11" s="393"/>
      <c r="X11" s="394"/>
      <c r="Y11" s="395"/>
      <c r="Z11" s="396"/>
      <c r="AA11" s="396"/>
      <c r="AB11" s="396"/>
      <c r="AC11" s="396"/>
      <c r="AD11" s="396"/>
      <c r="AE11" s="396"/>
      <c r="AF11" s="396"/>
      <c r="AG11" s="450" t="s">
        <v>120</v>
      </c>
      <c r="AH11" s="451"/>
    </row>
    <row r="12" spans="1:38" ht="22.5" customHeight="1">
      <c r="A12" s="475" t="s">
        <v>525</v>
      </c>
      <c r="B12" s="475"/>
      <c r="C12" s="475"/>
      <c r="D12" s="475"/>
      <c r="E12" s="470" t="s">
        <v>526</v>
      </c>
      <c r="F12" s="471"/>
      <c r="G12" s="471"/>
      <c r="H12" s="471"/>
      <c r="I12" s="471"/>
      <c r="J12" s="471"/>
      <c r="K12" s="471"/>
      <c r="L12" s="471"/>
      <c r="M12" s="471"/>
      <c r="N12" s="471"/>
      <c r="O12" s="471"/>
      <c r="P12" s="471"/>
      <c r="Q12" s="471"/>
      <c r="R12" s="471"/>
      <c r="S12" s="471"/>
      <c r="T12" s="471"/>
      <c r="U12" s="471"/>
      <c r="V12" s="471"/>
      <c r="W12" s="471"/>
      <c r="X12" s="471"/>
      <c r="Y12" s="471"/>
      <c r="Z12" s="476"/>
      <c r="AA12" s="477"/>
      <c r="AB12" s="478"/>
      <c r="AC12" s="479" t="s">
        <v>527</v>
      </c>
      <c r="AD12" s="480"/>
      <c r="AE12" s="480"/>
      <c r="AF12" s="481"/>
      <c r="AG12" s="488" t="str">
        <f>IF(AA12="","",IF(AL14&gt;0,"有","無"))</f>
        <v/>
      </c>
      <c r="AH12" s="488"/>
      <c r="AL12" s="24" t="s">
        <v>528</v>
      </c>
    </row>
    <row r="13" spans="1:38" ht="22.5" customHeight="1">
      <c r="A13" s="475"/>
      <c r="B13" s="475"/>
      <c r="C13" s="475"/>
      <c r="D13" s="475"/>
      <c r="E13" s="470" t="s">
        <v>529</v>
      </c>
      <c r="F13" s="471"/>
      <c r="G13" s="471"/>
      <c r="H13" s="471"/>
      <c r="I13" s="471"/>
      <c r="J13" s="471"/>
      <c r="K13" s="471"/>
      <c r="L13" s="471"/>
      <c r="M13" s="471"/>
      <c r="N13" s="471"/>
      <c r="O13" s="471"/>
      <c r="P13" s="471"/>
      <c r="Q13" s="471"/>
      <c r="R13" s="471"/>
      <c r="S13" s="471"/>
      <c r="T13" s="471"/>
      <c r="U13" s="471"/>
      <c r="V13" s="471"/>
      <c r="W13" s="471"/>
      <c r="X13" s="471"/>
      <c r="Y13" s="471"/>
      <c r="Z13" s="476"/>
      <c r="AA13" s="477"/>
      <c r="AB13" s="478"/>
      <c r="AC13" s="482"/>
      <c r="AD13" s="483"/>
      <c r="AE13" s="483"/>
      <c r="AF13" s="484"/>
      <c r="AG13" s="488"/>
      <c r="AH13" s="488"/>
      <c r="AL13" s="24" t="s">
        <v>530</v>
      </c>
    </row>
    <row r="14" spans="1:38" ht="22.5" customHeight="1">
      <c r="A14" s="475"/>
      <c r="B14" s="475"/>
      <c r="C14" s="475"/>
      <c r="D14" s="475"/>
      <c r="E14" s="489" t="s">
        <v>531</v>
      </c>
      <c r="F14" s="490"/>
      <c r="G14" s="490"/>
      <c r="H14" s="490"/>
      <c r="I14" s="490"/>
      <c r="J14" s="490"/>
      <c r="K14" s="490"/>
      <c r="L14" s="471"/>
      <c r="M14" s="471"/>
      <c r="N14" s="471"/>
      <c r="O14" s="471"/>
      <c r="P14" s="471"/>
      <c r="Q14" s="471"/>
      <c r="R14" s="471"/>
      <c r="S14" s="471"/>
      <c r="T14" s="471"/>
      <c r="U14" s="471"/>
      <c r="V14" s="471"/>
      <c r="W14" s="471"/>
      <c r="X14" s="471"/>
      <c r="Y14" s="471"/>
      <c r="Z14" s="476"/>
      <c r="AA14" s="477"/>
      <c r="AB14" s="478"/>
      <c r="AC14" s="485"/>
      <c r="AD14" s="486"/>
      <c r="AE14" s="486"/>
      <c r="AF14" s="487"/>
      <c r="AG14" s="488"/>
      <c r="AH14" s="488"/>
      <c r="AL14" s="24">
        <f>COUNTIF(AA12:AB14,"有")</f>
        <v>0</v>
      </c>
    </row>
    <row r="15" spans="1:38" ht="20.149999999999999" customHeight="1">
      <c r="A15" s="412" t="s">
        <v>1</v>
      </c>
      <c r="B15" s="412"/>
      <c r="C15" s="412"/>
      <c r="D15" s="412"/>
      <c r="E15" s="374" t="s">
        <v>3</v>
      </c>
      <c r="F15" s="375"/>
      <c r="G15" s="375"/>
      <c r="H15" s="375"/>
      <c r="I15" s="376"/>
      <c r="J15" s="397"/>
      <c r="K15" s="398"/>
      <c r="L15" s="398"/>
      <c r="M15" s="398"/>
      <c r="N15" s="398"/>
      <c r="O15" s="398"/>
      <c r="P15" s="398"/>
      <c r="Q15" s="398"/>
      <c r="R15" s="398"/>
      <c r="S15" s="398"/>
      <c r="T15" s="398"/>
      <c r="U15" s="398"/>
      <c r="V15" s="398"/>
      <c r="W15" s="398"/>
      <c r="X15" s="398"/>
      <c r="Y15" s="398"/>
      <c r="Z15" s="398"/>
      <c r="AA15" s="398"/>
      <c r="AB15" s="402"/>
      <c r="AC15" s="392" t="s">
        <v>260</v>
      </c>
      <c r="AD15" s="394"/>
      <c r="AE15" s="397"/>
      <c r="AF15" s="398"/>
      <c r="AG15" s="398"/>
      <c r="AH15" s="399"/>
    </row>
    <row r="16" spans="1:38">
      <c r="A16" s="412"/>
      <c r="B16" s="412"/>
      <c r="C16" s="412"/>
      <c r="D16" s="412"/>
      <c r="E16" s="413" t="s">
        <v>4</v>
      </c>
      <c r="F16" s="414"/>
      <c r="G16" s="414"/>
      <c r="H16" s="414"/>
      <c r="I16" s="415"/>
      <c r="J16" s="304" t="s">
        <v>237</v>
      </c>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9"/>
    </row>
    <row r="17" spans="1:35" ht="27" customHeight="1">
      <c r="A17" s="412"/>
      <c r="B17" s="412"/>
      <c r="C17" s="412"/>
      <c r="D17" s="412"/>
      <c r="E17" s="416"/>
      <c r="F17" s="417"/>
      <c r="G17" s="417"/>
      <c r="H17" s="417"/>
      <c r="I17" s="418"/>
      <c r="J17" s="428"/>
      <c r="K17" s="429"/>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91"/>
    </row>
    <row r="18" spans="1:35" ht="33" customHeight="1">
      <c r="A18" s="467" t="s">
        <v>532</v>
      </c>
      <c r="B18" s="393"/>
      <c r="C18" s="393"/>
      <c r="D18" s="394"/>
      <c r="E18" s="468"/>
      <c r="F18" s="469"/>
      <c r="G18" s="470" t="s">
        <v>611</v>
      </c>
      <c r="H18" s="471"/>
      <c r="I18" s="471"/>
      <c r="J18" s="471"/>
      <c r="K18" s="471"/>
      <c r="L18" s="472" t="s">
        <v>533</v>
      </c>
      <c r="M18" s="473"/>
      <c r="N18" s="473"/>
      <c r="O18" s="474"/>
      <c r="P18" s="474"/>
      <c r="Q18" s="474"/>
      <c r="R18" s="474"/>
      <c r="S18" s="474"/>
      <c r="T18" s="474"/>
      <c r="U18" s="474"/>
      <c r="V18" s="474"/>
      <c r="W18" s="474"/>
      <c r="X18" s="474"/>
      <c r="Y18" s="474"/>
      <c r="Z18" s="474"/>
      <c r="AA18" s="474"/>
      <c r="AB18" s="474"/>
      <c r="AC18" s="474"/>
      <c r="AD18" s="474"/>
      <c r="AE18" s="474"/>
      <c r="AF18" s="474"/>
      <c r="AG18" s="474"/>
      <c r="AH18" s="474"/>
    </row>
    <row r="19" spans="1:35" ht="18" customHeight="1">
      <c r="A19" s="411" t="s">
        <v>252</v>
      </c>
      <c r="B19" s="412"/>
      <c r="C19" s="412"/>
      <c r="D19" s="412"/>
      <c r="E19" s="404" t="s">
        <v>6</v>
      </c>
      <c r="F19" s="404"/>
      <c r="G19" s="404"/>
      <c r="H19" s="436"/>
      <c r="I19" s="437"/>
      <c r="J19" s="437"/>
      <c r="K19" s="437"/>
      <c r="L19" s="437"/>
      <c r="M19" s="437"/>
      <c r="N19" s="437"/>
      <c r="O19" s="437"/>
      <c r="P19" s="437"/>
      <c r="Q19" s="437"/>
      <c r="R19" s="437"/>
      <c r="S19" s="438"/>
      <c r="T19" s="404" t="s">
        <v>5</v>
      </c>
      <c r="U19" s="404"/>
      <c r="V19" s="404"/>
      <c r="W19" s="405"/>
      <c r="X19" s="406"/>
      <c r="Y19" s="406"/>
      <c r="Z19" s="406"/>
      <c r="AA19" s="406"/>
      <c r="AB19" s="406"/>
      <c r="AC19" s="406"/>
      <c r="AD19" s="406"/>
      <c r="AE19" s="406"/>
      <c r="AF19" s="406"/>
      <c r="AG19" s="406"/>
      <c r="AH19" s="407"/>
    </row>
    <row r="20" spans="1:35" ht="18" customHeight="1">
      <c r="A20" s="412"/>
      <c r="B20" s="412"/>
      <c r="C20" s="412"/>
      <c r="D20" s="412"/>
      <c r="E20" s="412" t="s">
        <v>7</v>
      </c>
      <c r="F20" s="412"/>
      <c r="G20" s="412"/>
      <c r="H20" s="436"/>
      <c r="I20" s="437"/>
      <c r="J20" s="437"/>
      <c r="K20" s="437"/>
      <c r="L20" s="437"/>
      <c r="M20" s="437"/>
      <c r="N20" s="437"/>
      <c r="O20" s="437"/>
      <c r="P20" s="437"/>
      <c r="Q20" s="437"/>
      <c r="R20" s="437"/>
      <c r="S20" s="438"/>
      <c r="T20" s="404" t="s">
        <v>111</v>
      </c>
      <c r="U20" s="404"/>
      <c r="V20" s="404"/>
      <c r="W20" s="405"/>
      <c r="X20" s="406"/>
      <c r="Y20" s="406"/>
      <c r="Z20" s="406"/>
      <c r="AA20" s="406"/>
      <c r="AB20" s="406"/>
      <c r="AC20" s="406"/>
      <c r="AD20" s="406"/>
      <c r="AE20" s="406"/>
      <c r="AF20" s="406"/>
      <c r="AG20" s="406"/>
      <c r="AH20" s="407"/>
    </row>
    <row r="21" spans="1:35" ht="18" customHeight="1">
      <c r="A21" s="412"/>
      <c r="B21" s="412"/>
      <c r="C21" s="412"/>
      <c r="D21" s="412"/>
      <c r="E21" s="412" t="s">
        <v>261</v>
      </c>
      <c r="F21" s="412"/>
      <c r="G21" s="412"/>
      <c r="H21" s="436"/>
      <c r="I21" s="437"/>
      <c r="J21" s="437"/>
      <c r="K21" s="437"/>
      <c r="L21" s="437"/>
      <c r="M21" s="437"/>
      <c r="N21" s="437"/>
      <c r="O21" s="437"/>
      <c r="P21" s="437"/>
      <c r="Q21" s="437"/>
      <c r="R21" s="437"/>
      <c r="S21" s="438"/>
      <c r="T21" s="404" t="s">
        <v>262</v>
      </c>
      <c r="U21" s="404"/>
      <c r="V21" s="404"/>
      <c r="W21" s="405"/>
      <c r="X21" s="406"/>
      <c r="Y21" s="406"/>
      <c r="Z21" s="406"/>
      <c r="AA21" s="406"/>
      <c r="AB21" s="406"/>
      <c r="AC21" s="406"/>
      <c r="AD21" s="406"/>
      <c r="AE21" s="406"/>
      <c r="AF21" s="406"/>
      <c r="AG21" s="406"/>
      <c r="AH21" s="407"/>
    </row>
    <row r="22" spans="1:35">
      <c r="A22" s="412"/>
      <c r="B22" s="412"/>
      <c r="C22" s="412"/>
      <c r="D22" s="412"/>
      <c r="E22" s="439" t="s">
        <v>9</v>
      </c>
      <c r="F22" s="440"/>
      <c r="G22" s="440"/>
      <c r="H22" s="440"/>
      <c r="I22" s="440"/>
      <c r="J22" s="303" t="s">
        <v>238</v>
      </c>
      <c r="K22" s="437"/>
      <c r="L22" s="437"/>
      <c r="M22" s="437"/>
      <c r="N22" s="437"/>
      <c r="O22" s="437"/>
      <c r="P22" s="437"/>
      <c r="Q22" s="437"/>
      <c r="R22" s="437"/>
      <c r="S22" s="437"/>
      <c r="T22" s="437"/>
      <c r="U22" s="437"/>
      <c r="V22" s="437"/>
      <c r="W22" s="437"/>
      <c r="X22" s="437"/>
      <c r="Y22" s="437"/>
      <c r="Z22" s="437"/>
      <c r="AA22" s="437"/>
      <c r="AB22" s="437"/>
      <c r="AC22" s="437"/>
      <c r="AD22" s="437"/>
      <c r="AE22" s="437"/>
      <c r="AF22" s="437"/>
      <c r="AG22" s="437"/>
      <c r="AH22" s="438"/>
    </row>
    <row r="23" spans="1:35" ht="27" customHeight="1">
      <c r="A23" s="412"/>
      <c r="B23" s="412"/>
      <c r="C23" s="412"/>
      <c r="D23" s="412"/>
      <c r="E23" s="442"/>
      <c r="F23" s="443"/>
      <c r="G23" s="443"/>
      <c r="H23" s="443"/>
      <c r="I23" s="443"/>
      <c r="J23" s="408"/>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10"/>
    </row>
    <row r="24" spans="1:35" ht="6" customHeight="1"/>
    <row r="25" spans="1:35">
      <c r="A25" s="403" t="s">
        <v>259</v>
      </c>
      <c r="B25" s="403"/>
      <c r="C25" s="403"/>
      <c r="D25" s="403"/>
      <c r="E25" s="403"/>
      <c r="F25" s="403"/>
      <c r="G25" s="403"/>
      <c r="H25" s="403"/>
      <c r="I25" s="403"/>
      <c r="J25" s="403"/>
      <c r="K25" s="403"/>
      <c r="L25" s="403"/>
      <c r="M25" s="403"/>
      <c r="N25" s="403"/>
      <c r="O25" s="403"/>
      <c r="P25" s="403"/>
      <c r="Q25" s="403"/>
      <c r="R25" s="403"/>
      <c r="S25" s="403"/>
      <c r="T25" s="403"/>
      <c r="U25" s="403"/>
    </row>
    <row r="26" spans="1:35" ht="18" customHeight="1">
      <c r="A26" s="412" t="s">
        <v>116</v>
      </c>
      <c r="B26" s="412"/>
      <c r="C26" s="412"/>
      <c r="D26" s="412"/>
      <c r="E26" s="374" t="s">
        <v>119</v>
      </c>
      <c r="F26" s="375"/>
      <c r="G26" s="375"/>
      <c r="H26" s="375"/>
      <c r="I26" s="376"/>
      <c r="J26" s="452"/>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6"/>
    </row>
    <row r="27" spans="1:35" ht="18" customHeight="1">
      <c r="A27" s="412"/>
      <c r="B27" s="412"/>
      <c r="C27" s="412"/>
      <c r="D27" s="412"/>
      <c r="E27" s="374" t="s">
        <v>117</v>
      </c>
      <c r="F27" s="375"/>
      <c r="G27" s="375"/>
      <c r="H27" s="375"/>
      <c r="I27" s="376"/>
      <c r="J27" s="374" t="s">
        <v>250</v>
      </c>
      <c r="K27" s="375"/>
      <c r="L27" s="375"/>
      <c r="M27" s="398"/>
      <c r="N27" s="398"/>
      <c r="O27" s="398"/>
      <c r="P27" s="398"/>
      <c r="Q27" s="398"/>
      <c r="R27" s="398"/>
      <c r="S27" s="375" t="s">
        <v>251</v>
      </c>
      <c r="T27" s="375"/>
      <c r="U27" s="375"/>
      <c r="V27" s="375"/>
      <c r="W27" s="398"/>
      <c r="X27" s="398"/>
      <c r="Y27" s="398"/>
      <c r="Z27" s="398"/>
      <c r="AA27" s="398"/>
      <c r="AB27" s="398"/>
      <c r="AC27" s="398"/>
      <c r="AD27" s="398"/>
      <c r="AE27" s="398"/>
      <c r="AF27" s="398"/>
      <c r="AG27" s="398"/>
      <c r="AH27" s="399"/>
    </row>
    <row r="28" spans="1:35" ht="13" customHeight="1">
      <c r="A28" s="412"/>
      <c r="B28" s="412"/>
      <c r="C28" s="412"/>
      <c r="D28" s="412"/>
      <c r="E28" s="439" t="s">
        <v>118</v>
      </c>
      <c r="F28" s="440"/>
      <c r="G28" s="440"/>
      <c r="H28" s="440"/>
      <c r="I28" s="441"/>
      <c r="J28" s="303" t="s">
        <v>238</v>
      </c>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8"/>
    </row>
    <row r="29" spans="1:35" ht="27" customHeight="1">
      <c r="A29" s="412"/>
      <c r="B29" s="412"/>
      <c r="C29" s="412"/>
      <c r="D29" s="412"/>
      <c r="E29" s="442"/>
      <c r="F29" s="443"/>
      <c r="G29" s="443"/>
      <c r="H29" s="443"/>
      <c r="I29" s="444"/>
      <c r="J29" s="408"/>
      <c r="K29" s="409"/>
      <c r="L29" s="409"/>
      <c r="M29" s="409"/>
      <c r="N29" s="409"/>
      <c r="O29" s="409"/>
      <c r="P29" s="409"/>
      <c r="Q29" s="409"/>
      <c r="R29" s="409"/>
      <c r="S29" s="409"/>
      <c r="T29" s="409"/>
      <c r="U29" s="409"/>
      <c r="V29" s="409"/>
      <c r="W29" s="409"/>
      <c r="X29" s="409"/>
      <c r="Y29" s="409"/>
      <c r="Z29" s="409"/>
      <c r="AA29" s="409"/>
      <c r="AB29" s="409"/>
      <c r="AC29" s="409"/>
      <c r="AD29" s="409"/>
      <c r="AE29" s="409"/>
      <c r="AF29" s="409"/>
      <c r="AG29" s="409"/>
      <c r="AH29" s="410"/>
    </row>
    <row r="30" spans="1:35" ht="18" customHeight="1">
      <c r="A30" s="411" t="s">
        <v>252</v>
      </c>
      <c r="B30" s="412"/>
      <c r="C30" s="412"/>
      <c r="D30" s="412"/>
      <c r="E30" s="404" t="s">
        <v>6</v>
      </c>
      <c r="F30" s="404"/>
      <c r="G30" s="404"/>
      <c r="H30" s="436"/>
      <c r="I30" s="437"/>
      <c r="J30" s="437"/>
      <c r="K30" s="437"/>
      <c r="L30" s="437"/>
      <c r="M30" s="437"/>
      <c r="N30" s="437"/>
      <c r="O30" s="437"/>
      <c r="P30" s="437"/>
      <c r="Q30" s="437"/>
      <c r="R30" s="437"/>
      <c r="S30" s="438"/>
      <c r="T30" s="404" t="s">
        <v>5</v>
      </c>
      <c r="U30" s="404"/>
      <c r="V30" s="404"/>
      <c r="W30" s="405"/>
      <c r="X30" s="406"/>
      <c r="Y30" s="406"/>
      <c r="Z30" s="406"/>
      <c r="AA30" s="406"/>
      <c r="AB30" s="406"/>
      <c r="AC30" s="406"/>
      <c r="AD30" s="406"/>
      <c r="AE30" s="406"/>
      <c r="AF30" s="406"/>
      <c r="AG30" s="406"/>
      <c r="AH30" s="407"/>
      <c r="AI30" s="305"/>
    </row>
    <row r="31" spans="1:35" ht="18" customHeight="1">
      <c r="A31" s="412"/>
      <c r="B31" s="412"/>
      <c r="C31" s="412"/>
      <c r="D31" s="412"/>
      <c r="E31" s="404" t="s">
        <v>7</v>
      </c>
      <c r="F31" s="404"/>
      <c r="G31" s="404"/>
      <c r="H31" s="436"/>
      <c r="I31" s="437"/>
      <c r="J31" s="437"/>
      <c r="K31" s="437"/>
      <c r="L31" s="437"/>
      <c r="M31" s="437"/>
      <c r="N31" s="437"/>
      <c r="O31" s="437"/>
      <c r="P31" s="437"/>
      <c r="Q31" s="437"/>
      <c r="R31" s="437"/>
      <c r="S31" s="438"/>
      <c r="T31" s="404" t="s">
        <v>111</v>
      </c>
      <c r="U31" s="404"/>
      <c r="V31" s="404"/>
      <c r="W31" s="405"/>
      <c r="X31" s="406"/>
      <c r="Y31" s="406"/>
      <c r="Z31" s="406"/>
      <c r="AA31" s="406"/>
      <c r="AB31" s="406"/>
      <c r="AC31" s="406"/>
      <c r="AD31" s="406"/>
      <c r="AE31" s="406"/>
      <c r="AF31" s="406"/>
      <c r="AG31" s="406"/>
      <c r="AH31" s="407"/>
      <c r="AI31" s="305"/>
    </row>
    <row r="32" spans="1:35" ht="18" customHeight="1">
      <c r="A32" s="412"/>
      <c r="B32" s="412"/>
      <c r="C32" s="412"/>
      <c r="D32" s="412"/>
      <c r="E32" s="412" t="s">
        <v>8</v>
      </c>
      <c r="F32" s="412"/>
      <c r="G32" s="412"/>
      <c r="H32" s="436"/>
      <c r="I32" s="437"/>
      <c r="J32" s="437"/>
      <c r="K32" s="437"/>
      <c r="L32" s="437"/>
      <c r="M32" s="437"/>
      <c r="N32" s="437"/>
      <c r="O32" s="437"/>
      <c r="P32" s="437"/>
      <c r="Q32" s="437"/>
      <c r="R32" s="437"/>
      <c r="S32" s="438"/>
      <c r="T32" s="404" t="s">
        <v>122</v>
      </c>
      <c r="U32" s="404"/>
      <c r="V32" s="404"/>
      <c r="W32" s="405"/>
      <c r="X32" s="406"/>
      <c r="Y32" s="406"/>
      <c r="Z32" s="406"/>
      <c r="AA32" s="406"/>
      <c r="AB32" s="406"/>
      <c r="AC32" s="406"/>
      <c r="AD32" s="406"/>
      <c r="AE32" s="406"/>
      <c r="AF32" s="406"/>
      <c r="AG32" s="406"/>
      <c r="AH32" s="407"/>
      <c r="AI32" s="305"/>
    </row>
    <row r="33" spans="1:35" ht="13" customHeight="1">
      <c r="A33" s="412"/>
      <c r="B33" s="412"/>
      <c r="C33" s="412"/>
      <c r="D33" s="412"/>
      <c r="E33" s="439" t="s">
        <v>9</v>
      </c>
      <c r="F33" s="440"/>
      <c r="G33" s="440"/>
      <c r="H33" s="440"/>
      <c r="I33" s="440"/>
      <c r="J33" s="303" t="s">
        <v>238</v>
      </c>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8"/>
      <c r="AI33" s="70"/>
    </row>
    <row r="34" spans="1:35" ht="30" customHeight="1">
      <c r="A34" s="412"/>
      <c r="B34" s="412"/>
      <c r="C34" s="412"/>
      <c r="D34" s="412"/>
      <c r="E34" s="442"/>
      <c r="F34" s="443"/>
      <c r="G34" s="443"/>
      <c r="H34" s="443"/>
      <c r="I34" s="443"/>
      <c r="J34" s="408"/>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10"/>
    </row>
    <row r="35" spans="1:35" ht="6.65" customHeight="1">
      <c r="A35" s="283"/>
      <c r="B35" s="283"/>
      <c r="C35" s="283"/>
      <c r="D35" s="283"/>
      <c r="E35" s="306"/>
      <c r="F35" s="306"/>
      <c r="G35" s="306"/>
      <c r="H35" s="306"/>
      <c r="I35" s="306"/>
      <c r="J35" s="306"/>
      <c r="K35" s="286"/>
      <c r="L35" s="286"/>
      <c r="M35" s="286"/>
      <c r="N35" s="286"/>
      <c r="O35" s="286"/>
      <c r="P35" s="286"/>
      <c r="Q35" s="286"/>
      <c r="R35" s="286"/>
      <c r="S35" s="286"/>
      <c r="T35" s="286"/>
      <c r="U35" s="306"/>
      <c r="V35" s="306"/>
      <c r="W35" s="306"/>
      <c r="X35" s="306"/>
      <c r="Y35" s="286"/>
      <c r="Z35" s="286"/>
      <c r="AA35" s="286"/>
      <c r="AB35" s="286"/>
      <c r="AC35" s="286"/>
      <c r="AD35" s="286"/>
      <c r="AE35" s="286"/>
      <c r="AF35" s="286"/>
      <c r="AG35" s="286"/>
      <c r="AH35" s="286"/>
    </row>
    <row r="36" spans="1:35">
      <c r="A36" s="24" t="s">
        <v>10</v>
      </c>
    </row>
    <row r="37" spans="1:35" ht="20.25" customHeight="1">
      <c r="A37" s="459" t="s">
        <v>288</v>
      </c>
      <c r="B37" s="400"/>
      <c r="C37" s="400"/>
      <c r="D37" s="460"/>
      <c r="E37" s="66" t="s">
        <v>289</v>
      </c>
      <c r="F37" s="307"/>
      <c r="G37" s="401"/>
      <c r="H37" s="401"/>
      <c r="I37" s="308" t="s">
        <v>290</v>
      </c>
      <c r="J37" s="401"/>
      <c r="K37" s="401"/>
      <c r="L37" s="308" t="s">
        <v>287</v>
      </c>
      <c r="M37" s="308"/>
      <c r="N37" s="400" t="s">
        <v>291</v>
      </c>
      <c r="O37" s="400"/>
      <c r="P37" s="400" t="s">
        <v>289</v>
      </c>
      <c r="Q37" s="400"/>
      <c r="R37" s="401"/>
      <c r="S37" s="401"/>
      <c r="T37" s="307" t="s">
        <v>290</v>
      </c>
      <c r="U37" s="401"/>
      <c r="V37" s="401"/>
      <c r="W37" s="110" t="s">
        <v>287</v>
      </c>
    </row>
    <row r="38" spans="1:35">
      <c r="A38" s="419" t="s">
        <v>263</v>
      </c>
      <c r="B38" s="420"/>
      <c r="C38" s="420"/>
      <c r="D38" s="421"/>
      <c r="E38" s="461"/>
      <c r="F38" s="462"/>
      <c r="G38" s="462"/>
      <c r="H38" s="462"/>
      <c r="I38" s="462"/>
      <c r="J38" s="462"/>
      <c r="K38" s="462"/>
      <c r="L38" s="462"/>
      <c r="M38" s="462"/>
      <c r="N38" s="462"/>
      <c r="O38" s="462"/>
      <c r="P38" s="462"/>
      <c r="Q38" s="462"/>
      <c r="R38" s="462"/>
      <c r="S38" s="462"/>
      <c r="T38" s="462"/>
      <c r="U38" s="462"/>
      <c r="V38" s="462"/>
      <c r="W38" s="462"/>
      <c r="X38" s="462"/>
      <c r="Y38" s="462"/>
      <c r="Z38" s="462"/>
      <c r="AA38" s="462"/>
      <c r="AB38" s="462"/>
      <c r="AC38" s="462"/>
      <c r="AD38" s="462"/>
      <c r="AE38" s="462"/>
      <c r="AF38" s="462"/>
      <c r="AG38" s="462"/>
      <c r="AH38" s="463"/>
    </row>
    <row r="39" spans="1:35">
      <c r="A39" s="422"/>
      <c r="B39" s="423"/>
      <c r="C39" s="423"/>
      <c r="D39" s="424"/>
      <c r="E39" s="464"/>
      <c r="F39" s="465"/>
      <c r="G39" s="465"/>
      <c r="H39" s="465"/>
      <c r="I39" s="465"/>
      <c r="J39" s="465"/>
      <c r="K39" s="465"/>
      <c r="L39" s="465"/>
      <c r="M39" s="465"/>
      <c r="N39" s="465"/>
      <c r="O39" s="465"/>
      <c r="P39" s="465"/>
      <c r="Q39" s="465"/>
      <c r="R39" s="465"/>
      <c r="S39" s="465"/>
      <c r="T39" s="465"/>
      <c r="U39" s="465"/>
      <c r="V39" s="465"/>
      <c r="W39" s="465"/>
      <c r="X39" s="465"/>
      <c r="Y39" s="465"/>
      <c r="Z39" s="465"/>
      <c r="AA39" s="465"/>
      <c r="AB39" s="465"/>
      <c r="AC39" s="465"/>
      <c r="AD39" s="465"/>
      <c r="AE39" s="465"/>
      <c r="AF39" s="465"/>
      <c r="AG39" s="465"/>
      <c r="AH39" s="466"/>
    </row>
    <row r="40" spans="1:35" ht="13.5" customHeight="1">
      <c r="A40" s="413" t="s">
        <v>247</v>
      </c>
      <c r="B40" s="414"/>
      <c r="C40" s="414"/>
      <c r="D40" s="415"/>
      <c r="E40" s="453"/>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5"/>
    </row>
    <row r="41" spans="1:35" ht="13.5" customHeight="1">
      <c r="A41" s="416"/>
      <c r="B41" s="417"/>
      <c r="C41" s="417"/>
      <c r="D41" s="418"/>
      <c r="E41" s="456"/>
      <c r="F41" s="457"/>
      <c r="G41" s="457"/>
      <c r="H41" s="457"/>
      <c r="I41" s="457"/>
      <c r="J41" s="457"/>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8"/>
    </row>
    <row r="42" spans="1:35" ht="13.5" customHeight="1">
      <c r="A42" s="412" t="s">
        <v>11</v>
      </c>
      <c r="B42" s="412"/>
      <c r="C42" s="412"/>
      <c r="D42" s="412"/>
      <c r="E42" s="374" t="s">
        <v>15</v>
      </c>
      <c r="F42" s="375"/>
      <c r="G42" s="375"/>
      <c r="H42" s="375"/>
      <c r="I42" s="375"/>
      <c r="J42" s="375"/>
      <c r="K42" s="375"/>
      <c r="L42" s="375"/>
      <c r="M42" s="375"/>
      <c r="N42" s="375"/>
      <c r="O42" s="375"/>
      <c r="P42" s="375"/>
      <c r="Q42" s="375"/>
      <c r="R42" s="375"/>
      <c r="S42" s="376"/>
      <c r="T42" s="375" t="s">
        <v>286</v>
      </c>
      <c r="U42" s="375"/>
      <c r="V42" s="375"/>
      <c r="W42" s="375"/>
      <c r="X42" s="375"/>
      <c r="Y42" s="375"/>
      <c r="Z42" s="375"/>
      <c r="AA42" s="375"/>
      <c r="AB42" s="375"/>
      <c r="AC42" s="375"/>
      <c r="AD42" s="375"/>
      <c r="AE42" s="375"/>
      <c r="AF42" s="375"/>
      <c r="AG42" s="375"/>
      <c r="AH42" s="376"/>
    </row>
    <row r="43" spans="1:35" ht="13.5" customHeight="1">
      <c r="A43" s="412"/>
      <c r="B43" s="412"/>
      <c r="C43" s="412"/>
      <c r="D43" s="412"/>
      <c r="E43" s="377"/>
      <c r="F43" s="378"/>
      <c r="G43" s="378"/>
      <c r="H43" s="378"/>
      <c r="I43" s="378"/>
      <c r="J43" s="378"/>
      <c r="K43" s="378"/>
      <c r="L43" s="378"/>
      <c r="M43" s="378"/>
      <c r="N43" s="378"/>
      <c r="O43" s="378"/>
      <c r="P43" s="378"/>
      <c r="Q43" s="378"/>
      <c r="R43" s="378"/>
      <c r="S43" s="378"/>
      <c r="T43" s="383"/>
      <c r="U43" s="384"/>
      <c r="V43" s="384"/>
      <c r="W43" s="384"/>
      <c r="X43" s="384"/>
      <c r="Y43" s="384"/>
      <c r="Z43" s="384"/>
      <c r="AA43" s="384"/>
      <c r="AB43" s="384"/>
      <c r="AC43" s="384"/>
      <c r="AD43" s="384"/>
      <c r="AE43" s="384"/>
      <c r="AF43" s="384"/>
      <c r="AG43" s="384"/>
      <c r="AH43" s="385"/>
    </row>
    <row r="44" spans="1:35" ht="13.5" customHeight="1">
      <c r="A44" s="412"/>
      <c r="B44" s="412"/>
      <c r="C44" s="412"/>
      <c r="D44" s="412"/>
      <c r="E44" s="379"/>
      <c r="F44" s="380"/>
      <c r="G44" s="380"/>
      <c r="H44" s="380"/>
      <c r="I44" s="380"/>
      <c r="J44" s="380"/>
      <c r="K44" s="380"/>
      <c r="L44" s="380"/>
      <c r="M44" s="380"/>
      <c r="N44" s="380"/>
      <c r="O44" s="380"/>
      <c r="P44" s="380"/>
      <c r="Q44" s="380"/>
      <c r="R44" s="380"/>
      <c r="S44" s="380"/>
      <c r="T44" s="386"/>
      <c r="U44" s="387"/>
      <c r="V44" s="387"/>
      <c r="W44" s="387"/>
      <c r="X44" s="387"/>
      <c r="Y44" s="387"/>
      <c r="Z44" s="387"/>
      <c r="AA44" s="387"/>
      <c r="AB44" s="387"/>
      <c r="AC44" s="387"/>
      <c r="AD44" s="387"/>
      <c r="AE44" s="387"/>
      <c r="AF44" s="387"/>
      <c r="AG44" s="387"/>
      <c r="AH44" s="388"/>
    </row>
    <row r="45" spans="1:35" ht="13.5" customHeight="1">
      <c r="A45" s="412"/>
      <c r="B45" s="412"/>
      <c r="C45" s="412"/>
      <c r="D45" s="412"/>
      <c r="E45" s="379"/>
      <c r="F45" s="380"/>
      <c r="G45" s="380"/>
      <c r="H45" s="380"/>
      <c r="I45" s="380"/>
      <c r="J45" s="380"/>
      <c r="K45" s="380"/>
      <c r="L45" s="380"/>
      <c r="M45" s="380"/>
      <c r="N45" s="380"/>
      <c r="O45" s="380"/>
      <c r="P45" s="380"/>
      <c r="Q45" s="380"/>
      <c r="R45" s="380"/>
      <c r="S45" s="380"/>
      <c r="T45" s="386"/>
      <c r="U45" s="387"/>
      <c r="V45" s="387"/>
      <c r="W45" s="387"/>
      <c r="X45" s="387"/>
      <c r="Y45" s="387"/>
      <c r="Z45" s="387"/>
      <c r="AA45" s="387"/>
      <c r="AB45" s="387"/>
      <c r="AC45" s="387"/>
      <c r="AD45" s="387"/>
      <c r="AE45" s="387"/>
      <c r="AF45" s="387"/>
      <c r="AG45" s="387"/>
      <c r="AH45" s="388"/>
    </row>
    <row r="46" spans="1:35" ht="13.5" customHeight="1">
      <c r="A46" s="412"/>
      <c r="B46" s="412"/>
      <c r="C46" s="412"/>
      <c r="D46" s="412"/>
      <c r="E46" s="379"/>
      <c r="F46" s="380"/>
      <c r="G46" s="380"/>
      <c r="H46" s="380"/>
      <c r="I46" s="380"/>
      <c r="J46" s="380"/>
      <c r="K46" s="380"/>
      <c r="L46" s="380"/>
      <c r="M46" s="380"/>
      <c r="N46" s="380"/>
      <c r="O46" s="380"/>
      <c r="P46" s="380"/>
      <c r="Q46" s="380"/>
      <c r="R46" s="380"/>
      <c r="S46" s="380"/>
      <c r="T46" s="386"/>
      <c r="U46" s="387"/>
      <c r="V46" s="387"/>
      <c r="W46" s="387"/>
      <c r="X46" s="387"/>
      <c r="Y46" s="387"/>
      <c r="Z46" s="387"/>
      <c r="AA46" s="387"/>
      <c r="AB46" s="387"/>
      <c r="AC46" s="387"/>
      <c r="AD46" s="387"/>
      <c r="AE46" s="387"/>
      <c r="AF46" s="387"/>
      <c r="AG46" s="387"/>
      <c r="AH46" s="388"/>
    </row>
    <row r="47" spans="1:35" ht="13.5" customHeight="1">
      <c r="A47" s="412"/>
      <c r="B47" s="412"/>
      <c r="C47" s="412"/>
      <c r="D47" s="412"/>
      <c r="E47" s="379"/>
      <c r="F47" s="380"/>
      <c r="G47" s="380"/>
      <c r="H47" s="380"/>
      <c r="I47" s="380"/>
      <c r="J47" s="380"/>
      <c r="K47" s="380"/>
      <c r="L47" s="380"/>
      <c r="M47" s="380"/>
      <c r="N47" s="380"/>
      <c r="O47" s="380"/>
      <c r="P47" s="380"/>
      <c r="Q47" s="380"/>
      <c r="R47" s="380"/>
      <c r="S47" s="380"/>
      <c r="T47" s="386"/>
      <c r="U47" s="387"/>
      <c r="V47" s="387"/>
      <c r="W47" s="387"/>
      <c r="X47" s="387"/>
      <c r="Y47" s="387"/>
      <c r="Z47" s="387"/>
      <c r="AA47" s="387"/>
      <c r="AB47" s="387"/>
      <c r="AC47" s="387"/>
      <c r="AD47" s="387"/>
      <c r="AE47" s="387"/>
      <c r="AF47" s="387"/>
      <c r="AG47" s="387"/>
      <c r="AH47" s="388"/>
    </row>
    <row r="48" spans="1:35" ht="13.5" customHeight="1">
      <c r="A48" s="412"/>
      <c r="B48" s="412"/>
      <c r="C48" s="412"/>
      <c r="D48" s="412"/>
      <c r="E48" s="379"/>
      <c r="F48" s="380"/>
      <c r="G48" s="380"/>
      <c r="H48" s="380"/>
      <c r="I48" s="380"/>
      <c r="J48" s="380"/>
      <c r="K48" s="380"/>
      <c r="L48" s="380"/>
      <c r="M48" s="380"/>
      <c r="N48" s="380"/>
      <c r="O48" s="380"/>
      <c r="P48" s="380"/>
      <c r="Q48" s="380"/>
      <c r="R48" s="380"/>
      <c r="S48" s="380"/>
      <c r="T48" s="386"/>
      <c r="U48" s="387"/>
      <c r="V48" s="387"/>
      <c r="W48" s="387"/>
      <c r="X48" s="387"/>
      <c r="Y48" s="387"/>
      <c r="Z48" s="387"/>
      <c r="AA48" s="387"/>
      <c r="AB48" s="387"/>
      <c r="AC48" s="387"/>
      <c r="AD48" s="387"/>
      <c r="AE48" s="387"/>
      <c r="AF48" s="387"/>
      <c r="AG48" s="387"/>
      <c r="AH48" s="388"/>
    </row>
    <row r="49" spans="1:34" ht="13.5" customHeight="1">
      <c r="A49" s="412"/>
      <c r="B49" s="412"/>
      <c r="C49" s="412"/>
      <c r="D49" s="412"/>
      <c r="E49" s="379"/>
      <c r="F49" s="380"/>
      <c r="G49" s="380"/>
      <c r="H49" s="380"/>
      <c r="I49" s="380"/>
      <c r="J49" s="380"/>
      <c r="K49" s="380"/>
      <c r="L49" s="380"/>
      <c r="M49" s="380"/>
      <c r="N49" s="380"/>
      <c r="O49" s="380"/>
      <c r="P49" s="380"/>
      <c r="Q49" s="380"/>
      <c r="R49" s="380"/>
      <c r="S49" s="380"/>
      <c r="T49" s="386"/>
      <c r="U49" s="387"/>
      <c r="V49" s="387"/>
      <c r="W49" s="387"/>
      <c r="X49" s="387"/>
      <c r="Y49" s="387"/>
      <c r="Z49" s="387"/>
      <c r="AA49" s="387"/>
      <c r="AB49" s="387"/>
      <c r="AC49" s="387"/>
      <c r="AD49" s="387"/>
      <c r="AE49" s="387"/>
      <c r="AF49" s="387"/>
      <c r="AG49" s="387"/>
      <c r="AH49" s="388"/>
    </row>
    <row r="50" spans="1:34" ht="13.5" customHeight="1">
      <c r="A50" s="412"/>
      <c r="B50" s="412"/>
      <c r="C50" s="412"/>
      <c r="D50" s="412"/>
      <c r="E50" s="379"/>
      <c r="F50" s="380"/>
      <c r="G50" s="380"/>
      <c r="H50" s="380"/>
      <c r="I50" s="380"/>
      <c r="J50" s="380"/>
      <c r="K50" s="380"/>
      <c r="L50" s="380"/>
      <c r="M50" s="380"/>
      <c r="N50" s="380"/>
      <c r="O50" s="380"/>
      <c r="P50" s="380"/>
      <c r="Q50" s="380"/>
      <c r="R50" s="380"/>
      <c r="S50" s="380"/>
      <c r="T50" s="386"/>
      <c r="U50" s="387"/>
      <c r="V50" s="387"/>
      <c r="W50" s="387"/>
      <c r="X50" s="387"/>
      <c r="Y50" s="387"/>
      <c r="Z50" s="387"/>
      <c r="AA50" s="387"/>
      <c r="AB50" s="387"/>
      <c r="AC50" s="387"/>
      <c r="AD50" s="387"/>
      <c r="AE50" s="387"/>
      <c r="AF50" s="387"/>
      <c r="AG50" s="387"/>
      <c r="AH50" s="388"/>
    </row>
    <row r="51" spans="1:34" ht="13.5" customHeight="1">
      <c r="A51" s="412"/>
      <c r="B51" s="412"/>
      <c r="C51" s="412"/>
      <c r="D51" s="412"/>
      <c r="E51" s="381"/>
      <c r="F51" s="382"/>
      <c r="G51" s="382"/>
      <c r="H51" s="382"/>
      <c r="I51" s="382"/>
      <c r="J51" s="382"/>
      <c r="K51" s="382"/>
      <c r="L51" s="382"/>
      <c r="M51" s="382"/>
      <c r="N51" s="382"/>
      <c r="O51" s="382"/>
      <c r="P51" s="382"/>
      <c r="Q51" s="382"/>
      <c r="R51" s="382"/>
      <c r="S51" s="382"/>
      <c r="T51" s="389"/>
      <c r="U51" s="390"/>
      <c r="V51" s="390"/>
      <c r="W51" s="390"/>
      <c r="X51" s="390"/>
      <c r="Y51" s="390"/>
      <c r="Z51" s="390"/>
      <c r="AA51" s="390"/>
      <c r="AB51" s="390"/>
      <c r="AC51" s="390"/>
      <c r="AD51" s="390"/>
      <c r="AE51" s="390"/>
      <c r="AF51" s="390"/>
      <c r="AG51" s="390"/>
      <c r="AH51" s="391"/>
    </row>
    <row r="52" spans="1:34" ht="20.149999999999999" customHeight="1">
      <c r="G52" s="309"/>
      <c r="H52" s="284"/>
      <c r="I52" s="284"/>
      <c r="J52" s="284"/>
      <c r="Q52" s="309"/>
      <c r="R52" s="309"/>
      <c r="S52" s="309"/>
      <c r="T52" s="309"/>
      <c r="AA52" s="310"/>
      <c r="AB52" s="284"/>
      <c r="AC52" s="284"/>
      <c r="AD52" s="284"/>
    </row>
    <row r="53" spans="1:34" ht="20.149999999999999" customHeight="1">
      <c r="G53" s="309"/>
      <c r="H53" s="284"/>
      <c r="I53" s="284"/>
      <c r="J53" s="284"/>
      <c r="Q53" s="309"/>
      <c r="R53" s="309"/>
      <c r="S53" s="309"/>
      <c r="T53" s="309"/>
      <c r="AA53" s="310"/>
      <c r="AB53" s="284"/>
      <c r="AC53" s="284"/>
      <c r="AD53" s="284"/>
    </row>
    <row r="54" spans="1:34" ht="20.149999999999999" customHeight="1">
      <c r="G54" s="309"/>
      <c r="H54" s="284"/>
      <c r="I54" s="284"/>
      <c r="J54" s="284"/>
      <c r="Q54" s="309"/>
      <c r="R54" s="309"/>
      <c r="S54" s="309"/>
      <c r="T54" s="309"/>
      <c r="AA54" s="310"/>
      <c r="AB54" s="284"/>
      <c r="AC54" s="284"/>
      <c r="AD54" s="284"/>
    </row>
    <row r="55" spans="1:34" ht="20.149999999999999" customHeight="1">
      <c r="G55" s="309"/>
      <c r="H55" s="284"/>
      <c r="I55" s="284"/>
      <c r="J55" s="284"/>
      <c r="Q55" s="309"/>
      <c r="R55" s="309"/>
      <c r="S55" s="309"/>
      <c r="T55" s="309"/>
      <c r="AA55" s="310"/>
      <c r="AB55" s="284"/>
      <c r="AC55" s="284"/>
      <c r="AD55" s="284"/>
    </row>
    <row r="56" spans="1:34" ht="20.149999999999999" customHeight="1">
      <c r="G56" s="309"/>
      <c r="H56" s="284"/>
      <c r="I56" s="284"/>
      <c r="J56" s="284"/>
      <c r="Q56" s="309"/>
      <c r="R56" s="309"/>
      <c r="S56" s="309"/>
      <c r="T56" s="309"/>
      <c r="AA56" s="310"/>
      <c r="AB56" s="284"/>
      <c r="AC56" s="284"/>
      <c r="AD56" s="284"/>
    </row>
    <row r="57" spans="1:34" ht="20.149999999999999" customHeight="1">
      <c r="G57" s="309"/>
      <c r="H57" s="284"/>
      <c r="I57" s="284"/>
      <c r="J57" s="284"/>
      <c r="Q57" s="309"/>
      <c r="R57" s="309"/>
      <c r="S57" s="309"/>
      <c r="T57" s="309"/>
      <c r="AA57" s="310"/>
      <c r="AB57" s="284"/>
      <c r="AC57" s="284"/>
      <c r="AD57" s="284"/>
    </row>
    <row r="58" spans="1:34" ht="20.149999999999999" customHeight="1">
      <c r="G58" s="309"/>
      <c r="H58" s="284"/>
      <c r="I58" s="284"/>
      <c r="J58" s="284"/>
      <c r="Q58" s="309"/>
      <c r="R58" s="309"/>
      <c r="S58" s="309"/>
      <c r="T58" s="309"/>
      <c r="AA58" s="310"/>
      <c r="AB58" s="284"/>
      <c r="AC58" s="284"/>
      <c r="AD58" s="284"/>
    </row>
    <row r="59" spans="1:34" ht="20.149999999999999" customHeight="1">
      <c r="G59" s="309"/>
      <c r="H59" s="284"/>
      <c r="I59" s="284"/>
      <c r="J59" s="284"/>
      <c r="Q59" s="309"/>
      <c r="R59" s="309"/>
      <c r="S59" s="309"/>
      <c r="T59" s="309"/>
      <c r="AA59" s="310"/>
      <c r="AB59" s="284"/>
      <c r="AC59" s="284"/>
      <c r="AD59" s="284"/>
    </row>
    <row r="60" spans="1:34" ht="20.149999999999999" customHeight="1">
      <c r="G60" s="309"/>
      <c r="H60" s="284"/>
      <c r="I60" s="284"/>
      <c r="J60" s="284"/>
      <c r="Q60" s="309"/>
      <c r="R60" s="309"/>
      <c r="S60" s="309"/>
      <c r="T60" s="309"/>
      <c r="AA60" s="310"/>
      <c r="AB60" s="284"/>
      <c r="AC60" s="284"/>
      <c r="AD60" s="284"/>
    </row>
    <row r="61" spans="1:34" ht="20.149999999999999" customHeight="1">
      <c r="G61" s="309"/>
      <c r="H61" s="284"/>
      <c r="I61" s="284"/>
      <c r="J61" s="284"/>
      <c r="Q61" s="309"/>
      <c r="R61" s="309"/>
      <c r="S61" s="309"/>
      <c r="T61" s="309"/>
      <c r="AA61" s="310"/>
      <c r="AB61" s="284"/>
      <c r="AC61" s="284"/>
      <c r="AD61" s="284"/>
    </row>
    <row r="62" spans="1:34" ht="20.149999999999999" customHeight="1">
      <c r="G62" s="309"/>
      <c r="H62" s="284"/>
      <c r="I62" s="284"/>
      <c r="J62" s="284"/>
      <c r="Q62" s="309"/>
      <c r="R62" s="309"/>
      <c r="S62" s="309"/>
      <c r="T62" s="309"/>
      <c r="AA62" s="310"/>
      <c r="AB62" s="284"/>
      <c r="AC62" s="284"/>
      <c r="AD62" s="284"/>
    </row>
    <row r="63" spans="1:34" ht="20.149999999999999" customHeight="1">
      <c r="G63" s="309"/>
      <c r="H63" s="284"/>
      <c r="I63" s="284"/>
      <c r="J63" s="284"/>
      <c r="Q63" s="309"/>
      <c r="R63" s="309"/>
      <c r="S63" s="309"/>
      <c r="T63" s="309"/>
      <c r="AA63" s="310"/>
      <c r="AB63" s="284"/>
      <c r="AC63" s="284"/>
      <c r="AD63" s="284"/>
    </row>
    <row r="64" spans="1:34" ht="20.149999999999999" customHeight="1">
      <c r="G64" s="309"/>
      <c r="H64" s="284"/>
      <c r="I64" s="284"/>
      <c r="J64" s="284"/>
      <c r="Q64" s="309"/>
      <c r="R64" s="309"/>
      <c r="S64" s="309"/>
      <c r="T64" s="309"/>
      <c r="AA64" s="310"/>
      <c r="AB64" s="284"/>
      <c r="AC64" s="284"/>
      <c r="AD64" s="284"/>
    </row>
    <row r="65" spans="7:30" ht="20.149999999999999" customHeight="1">
      <c r="G65" s="309"/>
      <c r="H65" s="284"/>
      <c r="I65" s="284"/>
      <c r="J65" s="284"/>
      <c r="Q65" s="309"/>
      <c r="R65" s="309"/>
      <c r="S65" s="309"/>
      <c r="T65" s="309"/>
      <c r="AA65" s="310"/>
      <c r="AB65" s="284"/>
      <c r="AC65" s="284"/>
      <c r="AD65" s="284"/>
    </row>
    <row r="66" spans="7:30" ht="20.149999999999999" customHeight="1">
      <c r="G66" s="309"/>
      <c r="H66" s="284"/>
      <c r="I66" s="284"/>
      <c r="J66" s="284"/>
      <c r="Q66" s="309"/>
      <c r="R66" s="309"/>
      <c r="S66" s="309"/>
      <c r="T66" s="309"/>
      <c r="AA66" s="310"/>
      <c r="AB66" s="284"/>
      <c r="AC66" s="284"/>
      <c r="AD66" s="284"/>
    </row>
    <row r="67" spans="7:30" ht="20.149999999999999" customHeight="1">
      <c r="G67" s="309"/>
      <c r="H67" s="284"/>
      <c r="I67" s="284"/>
      <c r="J67" s="284"/>
      <c r="Q67" s="309"/>
      <c r="R67" s="309"/>
      <c r="S67" s="309"/>
      <c r="T67" s="309"/>
      <c r="AA67" s="310"/>
      <c r="AB67" s="284"/>
      <c r="AC67" s="284"/>
      <c r="AD67" s="284"/>
    </row>
    <row r="68" spans="7:30" ht="20.149999999999999" customHeight="1">
      <c r="G68" s="309"/>
      <c r="H68" s="284"/>
      <c r="I68" s="284"/>
      <c r="J68" s="284"/>
      <c r="Q68" s="309"/>
      <c r="R68" s="309"/>
      <c r="S68" s="309"/>
      <c r="T68" s="309"/>
      <c r="AA68" s="310"/>
      <c r="AB68" s="284"/>
      <c r="AC68" s="284"/>
      <c r="AD68" s="284"/>
    </row>
    <row r="69" spans="7:30" ht="20.149999999999999" customHeight="1">
      <c r="G69" s="309"/>
      <c r="H69" s="284"/>
      <c r="I69" s="284"/>
      <c r="J69" s="284"/>
      <c r="Q69" s="309"/>
      <c r="R69" s="309"/>
      <c r="S69" s="309"/>
      <c r="T69" s="309"/>
      <c r="AA69" s="310"/>
      <c r="AB69" s="284"/>
      <c r="AC69" s="284"/>
      <c r="AD69" s="284"/>
    </row>
    <row r="70" spans="7:30" ht="20.149999999999999" customHeight="1">
      <c r="G70" s="309"/>
      <c r="H70" s="284"/>
      <c r="I70" s="284"/>
      <c r="J70" s="284"/>
      <c r="Q70" s="309"/>
      <c r="R70" s="309"/>
      <c r="S70" s="309"/>
      <c r="T70" s="309"/>
      <c r="AA70" s="310"/>
      <c r="AB70" s="284"/>
      <c r="AC70" s="284"/>
      <c r="AD70" s="284"/>
    </row>
    <row r="71" spans="7:30" ht="20.149999999999999" customHeight="1">
      <c r="G71" s="309"/>
      <c r="H71" s="284"/>
      <c r="I71" s="284"/>
      <c r="J71" s="284"/>
      <c r="Q71" s="309"/>
      <c r="R71" s="309"/>
      <c r="S71" s="309"/>
      <c r="T71" s="309"/>
      <c r="AA71" s="310"/>
      <c r="AB71" s="284"/>
      <c r="AC71" s="284"/>
      <c r="AD71" s="284"/>
    </row>
    <row r="72" spans="7:30" ht="20.149999999999999" customHeight="1">
      <c r="G72" s="309"/>
      <c r="H72" s="284"/>
      <c r="I72" s="284"/>
      <c r="J72" s="284"/>
      <c r="Q72" s="309"/>
      <c r="R72" s="309"/>
      <c r="S72" s="309"/>
      <c r="T72" s="309"/>
      <c r="AA72" s="310"/>
      <c r="AB72" s="284"/>
      <c r="AC72" s="284"/>
      <c r="AD72" s="284"/>
    </row>
    <row r="73" spans="7:30" ht="20.149999999999999" customHeight="1">
      <c r="G73" s="309"/>
      <c r="H73" s="284"/>
      <c r="I73" s="284"/>
      <c r="J73" s="284"/>
      <c r="Q73" s="309"/>
      <c r="R73" s="309"/>
      <c r="S73" s="309"/>
      <c r="T73" s="309"/>
      <c r="AA73" s="310"/>
      <c r="AB73" s="284"/>
      <c r="AC73" s="284"/>
      <c r="AD73" s="284"/>
    </row>
    <row r="74" spans="7:30" ht="20.149999999999999" customHeight="1">
      <c r="G74" s="309"/>
      <c r="H74" s="284"/>
      <c r="I74" s="284"/>
      <c r="J74" s="284"/>
      <c r="Q74" s="309"/>
      <c r="R74" s="309"/>
      <c r="S74" s="309"/>
      <c r="T74" s="309"/>
      <c r="AA74" s="310"/>
      <c r="AB74" s="284"/>
      <c r="AC74" s="284"/>
      <c r="AD74" s="284"/>
    </row>
    <row r="75" spans="7:30" ht="20.149999999999999" customHeight="1">
      <c r="G75" s="309"/>
      <c r="H75" s="284"/>
      <c r="I75" s="284"/>
      <c r="J75" s="284"/>
      <c r="Q75" s="309"/>
      <c r="R75" s="309"/>
      <c r="S75" s="309"/>
      <c r="T75" s="309"/>
      <c r="AA75" s="310"/>
      <c r="AB75" s="284"/>
      <c r="AC75" s="284"/>
      <c r="AD75" s="284"/>
    </row>
    <row r="76" spans="7:30" ht="20.149999999999999" customHeight="1">
      <c r="G76" s="309"/>
      <c r="H76" s="284"/>
      <c r="I76" s="284"/>
      <c r="J76" s="284"/>
      <c r="Q76" s="309"/>
      <c r="R76" s="309"/>
      <c r="S76" s="309"/>
      <c r="T76" s="309"/>
      <c r="AA76" s="310"/>
      <c r="AB76" s="284"/>
      <c r="AC76" s="284"/>
      <c r="AD76" s="284"/>
    </row>
    <row r="77" spans="7:30" ht="20.149999999999999" customHeight="1">
      <c r="G77" s="309"/>
      <c r="H77" s="284"/>
      <c r="I77" s="284"/>
      <c r="J77" s="284"/>
      <c r="Q77" s="309"/>
      <c r="R77" s="309"/>
      <c r="S77" s="309"/>
      <c r="T77" s="309"/>
      <c r="AA77" s="310"/>
      <c r="AB77" s="284"/>
      <c r="AC77" s="284"/>
      <c r="AD77" s="284"/>
    </row>
    <row r="78" spans="7:30" ht="20.149999999999999" customHeight="1"/>
    <row r="79" spans="7:30" ht="20.149999999999999" customHeight="1"/>
    <row r="80" spans="7:30" ht="20.149999999999999" customHeight="1"/>
    <row r="83" spans="1:38" ht="13.5" customHeight="1"/>
    <row r="84" spans="1:38" s="315" customFormat="1" ht="13" hidden="1" customHeight="1" thickBot="1">
      <c r="A84" s="311" t="s">
        <v>226</v>
      </c>
      <c r="B84" s="311" t="s">
        <v>125</v>
      </c>
      <c r="C84" s="311" t="s">
        <v>227</v>
      </c>
      <c r="D84" s="311" t="s">
        <v>127</v>
      </c>
      <c r="E84" s="311" t="s">
        <v>128</v>
      </c>
      <c r="F84" s="311" t="s">
        <v>129</v>
      </c>
      <c r="G84" s="311" t="s">
        <v>130</v>
      </c>
      <c r="H84" s="312" t="s">
        <v>228</v>
      </c>
      <c r="I84" s="312" t="s">
        <v>131</v>
      </c>
      <c r="J84" s="311" t="s">
        <v>132</v>
      </c>
      <c r="K84" s="313" t="s">
        <v>229</v>
      </c>
      <c r="L84" s="312" t="s">
        <v>230</v>
      </c>
      <c r="M84" s="314" t="s">
        <v>231</v>
      </c>
      <c r="N84" s="313" t="s">
        <v>232</v>
      </c>
      <c r="O84" s="313" t="s">
        <v>233</v>
      </c>
      <c r="P84" s="313" t="s">
        <v>234</v>
      </c>
      <c r="Q84" s="313" t="s">
        <v>133</v>
      </c>
      <c r="R84" s="313" t="s">
        <v>134</v>
      </c>
      <c r="AA84" s="315" t="s">
        <v>239</v>
      </c>
      <c r="AB84" s="315" t="s">
        <v>246</v>
      </c>
      <c r="AL84" s="315" t="s">
        <v>254</v>
      </c>
    </row>
    <row r="85" spans="1:38" ht="13" hidden="1" customHeight="1" thickTop="1">
      <c r="A85" s="316" t="s">
        <v>135</v>
      </c>
      <c r="B85" s="316" t="s">
        <v>125</v>
      </c>
      <c r="C85" s="316" t="s">
        <v>126</v>
      </c>
      <c r="D85" s="317" t="s">
        <v>138</v>
      </c>
      <c r="E85" s="318" t="s">
        <v>141</v>
      </c>
      <c r="F85" s="316" t="s">
        <v>165</v>
      </c>
      <c r="G85" s="316" t="s">
        <v>169</v>
      </c>
      <c r="H85" s="317" t="s">
        <v>174</v>
      </c>
      <c r="I85" s="317" t="s">
        <v>182</v>
      </c>
      <c r="J85" s="316" t="s">
        <v>194</v>
      </c>
      <c r="K85" s="319" t="s">
        <v>200</v>
      </c>
      <c r="L85" s="317" t="s">
        <v>203</v>
      </c>
      <c r="M85" s="320" t="s">
        <v>207</v>
      </c>
      <c r="N85" s="319" t="s">
        <v>210</v>
      </c>
      <c r="O85" s="319" t="s">
        <v>213</v>
      </c>
      <c r="P85" s="319" t="s">
        <v>215</v>
      </c>
      <c r="Q85" s="319" t="s">
        <v>218</v>
      </c>
      <c r="R85" s="319" t="s">
        <v>220</v>
      </c>
      <c r="AA85" s="24" t="s">
        <v>240</v>
      </c>
      <c r="AB85" s="315" t="s">
        <v>246</v>
      </c>
      <c r="AC85" s="315"/>
      <c r="AD85" s="315"/>
      <c r="AL85" s="24" t="s">
        <v>255</v>
      </c>
    </row>
    <row r="86" spans="1:38" ht="13" hidden="1" customHeight="1">
      <c r="A86" s="321" t="s">
        <v>136</v>
      </c>
      <c r="B86" s="322" t="s">
        <v>137</v>
      </c>
      <c r="D86" s="322" t="s">
        <v>139</v>
      </c>
      <c r="E86" s="323" t="s">
        <v>142</v>
      </c>
      <c r="F86" s="321" t="s">
        <v>166</v>
      </c>
      <c r="G86" s="321" t="s">
        <v>170</v>
      </c>
      <c r="H86" s="322" t="s">
        <v>175</v>
      </c>
      <c r="I86" s="322" t="s">
        <v>183</v>
      </c>
      <c r="J86" s="321" t="s">
        <v>195</v>
      </c>
      <c r="K86" s="324" t="s">
        <v>201</v>
      </c>
      <c r="L86" s="322" t="s">
        <v>204</v>
      </c>
      <c r="M86" s="325" t="s">
        <v>208</v>
      </c>
      <c r="N86" s="324" t="s">
        <v>211</v>
      </c>
      <c r="O86" s="324" t="s">
        <v>214</v>
      </c>
      <c r="P86" s="324" t="s">
        <v>216</v>
      </c>
      <c r="Q86" s="324" t="s">
        <v>219</v>
      </c>
      <c r="R86" s="324" t="s">
        <v>221</v>
      </c>
      <c r="AA86" s="24" t="s">
        <v>241</v>
      </c>
      <c r="AB86" s="315" t="s">
        <v>253</v>
      </c>
      <c r="AD86" s="315"/>
      <c r="AL86" s="24" t="s">
        <v>256</v>
      </c>
    </row>
    <row r="87" spans="1:38" ht="13" hidden="1" customHeight="1">
      <c r="D87" s="322" t="s">
        <v>140</v>
      </c>
      <c r="E87" s="323" t="s">
        <v>143</v>
      </c>
      <c r="F87" s="321" t="s">
        <v>167</v>
      </c>
      <c r="G87" s="322" t="s">
        <v>171</v>
      </c>
      <c r="H87" s="322" t="s">
        <v>176</v>
      </c>
      <c r="I87" s="322" t="s">
        <v>184</v>
      </c>
      <c r="J87" s="322" t="s">
        <v>196</v>
      </c>
      <c r="K87" s="324" t="s">
        <v>202</v>
      </c>
      <c r="L87" s="322" t="s">
        <v>205</v>
      </c>
      <c r="M87" s="326" t="s">
        <v>209</v>
      </c>
      <c r="N87" s="324" t="s">
        <v>212</v>
      </c>
      <c r="P87" s="322" t="s">
        <v>217</v>
      </c>
      <c r="R87" s="324" t="s">
        <v>222</v>
      </c>
      <c r="AA87" s="24" t="s">
        <v>242</v>
      </c>
      <c r="AB87" s="315" t="s">
        <v>253</v>
      </c>
      <c r="AD87" s="315"/>
      <c r="AL87" s="24" t="s">
        <v>257</v>
      </c>
    </row>
    <row r="88" spans="1:38" ht="13" hidden="1" customHeight="1">
      <c r="E88" s="323" t="s">
        <v>144</v>
      </c>
      <c r="F88" s="321" t="s">
        <v>168</v>
      </c>
      <c r="G88" s="322" t="s">
        <v>172</v>
      </c>
      <c r="H88" s="322" t="s">
        <v>177</v>
      </c>
      <c r="I88" s="322" t="s">
        <v>185</v>
      </c>
      <c r="J88" s="322" t="s">
        <v>197</v>
      </c>
      <c r="L88" s="322" t="s">
        <v>206</v>
      </c>
      <c r="R88" s="322" t="s">
        <v>223</v>
      </c>
      <c r="AA88" s="24" t="s">
        <v>243</v>
      </c>
      <c r="AB88" s="315" t="s">
        <v>246</v>
      </c>
      <c r="AC88" s="315"/>
      <c r="AD88" s="315"/>
    </row>
    <row r="89" spans="1:38" ht="13" hidden="1" customHeight="1">
      <c r="E89" s="323" t="s">
        <v>145</v>
      </c>
      <c r="G89" s="322" t="s">
        <v>173</v>
      </c>
      <c r="H89" s="322" t="s">
        <v>178</v>
      </c>
      <c r="I89" s="322" t="s">
        <v>186</v>
      </c>
      <c r="J89" s="322" t="s">
        <v>198</v>
      </c>
      <c r="R89" s="322" t="s">
        <v>224</v>
      </c>
      <c r="AA89" s="24" t="s">
        <v>244</v>
      </c>
      <c r="AB89" s="315" t="s">
        <v>246</v>
      </c>
      <c r="AC89" s="315"/>
      <c r="AD89" s="315"/>
    </row>
    <row r="90" spans="1:38" ht="13" hidden="1" customHeight="1">
      <c r="E90" s="323" t="s">
        <v>146</v>
      </c>
      <c r="H90" s="322" t="s">
        <v>179</v>
      </c>
      <c r="I90" s="322" t="s">
        <v>187</v>
      </c>
      <c r="J90" s="321" t="s">
        <v>199</v>
      </c>
      <c r="AA90" s="24" t="s">
        <v>245</v>
      </c>
      <c r="AD90" s="315"/>
    </row>
    <row r="91" spans="1:38" ht="13" hidden="1" customHeight="1">
      <c r="E91" s="323" t="s">
        <v>147</v>
      </c>
      <c r="H91" s="322" t="s">
        <v>180</v>
      </c>
      <c r="I91" s="322" t="s">
        <v>188</v>
      </c>
      <c r="AA91" s="24" t="s">
        <v>258</v>
      </c>
      <c r="AD91" s="315"/>
    </row>
    <row r="92" spans="1:38" ht="13" hidden="1" customHeight="1">
      <c r="E92" s="323" t="s">
        <v>148</v>
      </c>
      <c r="H92" s="322" t="s">
        <v>181</v>
      </c>
      <c r="I92" s="322" t="s">
        <v>189</v>
      </c>
    </row>
    <row r="93" spans="1:38" ht="13" hidden="1" customHeight="1">
      <c r="E93" s="323" t="s">
        <v>149</v>
      </c>
      <c r="I93" s="322" t="s">
        <v>190</v>
      </c>
    </row>
    <row r="94" spans="1:38" ht="13" hidden="1" customHeight="1">
      <c r="E94" s="323" t="s">
        <v>150</v>
      </c>
      <c r="I94" s="322" t="s">
        <v>191</v>
      </c>
    </row>
    <row r="95" spans="1:38" ht="13" hidden="1" customHeight="1">
      <c r="E95" s="323" t="s">
        <v>151</v>
      </c>
      <c r="I95" s="322" t="s">
        <v>192</v>
      </c>
    </row>
    <row r="96" spans="1:38" ht="13" hidden="1" customHeight="1">
      <c r="E96" s="323" t="s">
        <v>152</v>
      </c>
      <c r="I96" s="322" t="s">
        <v>193</v>
      </c>
    </row>
    <row r="97" spans="5:5" ht="13" hidden="1" customHeight="1">
      <c r="E97" s="323" t="s">
        <v>153</v>
      </c>
    </row>
    <row r="98" spans="5:5" ht="13" hidden="1" customHeight="1">
      <c r="E98" s="323" t="s">
        <v>154</v>
      </c>
    </row>
    <row r="99" spans="5:5" ht="13" hidden="1" customHeight="1">
      <c r="E99" s="323" t="s">
        <v>155</v>
      </c>
    </row>
    <row r="100" spans="5:5" ht="13" hidden="1" customHeight="1">
      <c r="E100" s="323" t="s">
        <v>156</v>
      </c>
    </row>
    <row r="101" spans="5:5" ht="13" hidden="1" customHeight="1">
      <c r="E101" s="323" t="s">
        <v>157</v>
      </c>
    </row>
    <row r="102" spans="5:5" ht="13" hidden="1" customHeight="1">
      <c r="E102" s="323" t="s">
        <v>158</v>
      </c>
    </row>
    <row r="103" spans="5:5" ht="13" hidden="1" customHeight="1">
      <c r="E103" s="323" t="s">
        <v>159</v>
      </c>
    </row>
    <row r="104" spans="5:5" ht="13" hidden="1" customHeight="1">
      <c r="E104" s="323" t="s">
        <v>160</v>
      </c>
    </row>
    <row r="105" spans="5:5" ht="13" hidden="1" customHeight="1">
      <c r="E105" s="323" t="s">
        <v>161</v>
      </c>
    </row>
    <row r="106" spans="5:5" ht="13" hidden="1" customHeight="1">
      <c r="E106" s="323" t="s">
        <v>162</v>
      </c>
    </row>
    <row r="107" spans="5:5" ht="13" hidden="1" customHeight="1">
      <c r="E107" s="323" t="s">
        <v>163</v>
      </c>
    </row>
    <row r="108" spans="5:5" ht="13" hidden="1" customHeight="1">
      <c r="E108" s="323" t="s">
        <v>164</v>
      </c>
    </row>
  </sheetData>
  <sheetProtection algorithmName="SHA-512" hashValue="DeWP4gW9MMpRKryBTfekifQ4v6WjMhag/ln0E4fJ4q4NaD99daGTOK5UMdkEQbykBB2vIjv9iFHxy7SAQeDYAw==" saltValue="XjMDpQcwdEff0lF8PleIpA==" spinCount="100000" sheet="1" formatCells="0"/>
  <mergeCells count="105">
    <mergeCell ref="W19:AH19"/>
    <mergeCell ref="W21:AH21"/>
    <mergeCell ref="A18:D18"/>
    <mergeCell ref="E18:F18"/>
    <mergeCell ref="G18:K18"/>
    <mergeCell ref="L18:N18"/>
    <mergeCell ref="O18:AH18"/>
    <mergeCell ref="A12:D14"/>
    <mergeCell ref="E12:Z12"/>
    <mergeCell ref="AA12:AB12"/>
    <mergeCell ref="AC12:AF14"/>
    <mergeCell ref="AG12:AH14"/>
    <mergeCell ref="E13:Z13"/>
    <mergeCell ref="AA13:AB13"/>
    <mergeCell ref="E14:Z14"/>
    <mergeCell ref="AA14:AB14"/>
    <mergeCell ref="J17:AH17"/>
    <mergeCell ref="E40:AH41"/>
    <mergeCell ref="J37:K37"/>
    <mergeCell ref="E33:I34"/>
    <mergeCell ref="H30:S30"/>
    <mergeCell ref="E31:G31"/>
    <mergeCell ref="T31:V31"/>
    <mergeCell ref="H31:S31"/>
    <mergeCell ref="A37:D37"/>
    <mergeCell ref="N37:O37"/>
    <mergeCell ref="A30:D34"/>
    <mergeCell ref="W30:AH30"/>
    <mergeCell ref="E38:AH39"/>
    <mergeCell ref="E30:G30"/>
    <mergeCell ref="T30:V30"/>
    <mergeCell ref="K33:AH33"/>
    <mergeCell ref="W31:AH31"/>
    <mergeCell ref="AG10:AH10"/>
    <mergeCell ref="AG11:AH11"/>
    <mergeCell ref="T10:X10"/>
    <mergeCell ref="E32:G32"/>
    <mergeCell ref="T32:V32"/>
    <mergeCell ref="H32:S32"/>
    <mergeCell ref="W32:AH32"/>
    <mergeCell ref="J34:AH34"/>
    <mergeCell ref="J29:AH29"/>
    <mergeCell ref="E26:I26"/>
    <mergeCell ref="E27:I27"/>
    <mergeCell ref="J27:L27"/>
    <mergeCell ref="M27:R27"/>
    <mergeCell ref="E16:I17"/>
    <mergeCell ref="K16:AH16"/>
    <mergeCell ref="E22:I23"/>
    <mergeCell ref="S27:V27"/>
    <mergeCell ref="W27:AH27"/>
    <mergeCell ref="K22:AH22"/>
    <mergeCell ref="J26:AH26"/>
    <mergeCell ref="E28:I29"/>
    <mergeCell ref="K28:AH28"/>
    <mergeCell ref="H19:S19"/>
    <mergeCell ref="T19:V19"/>
    <mergeCell ref="A26:D29"/>
    <mergeCell ref="A40:D41"/>
    <mergeCell ref="A42:D51"/>
    <mergeCell ref="A38:D39"/>
    <mergeCell ref="A6:D11"/>
    <mergeCell ref="J11:S11"/>
    <mergeCell ref="E10:F11"/>
    <mergeCell ref="G10:I10"/>
    <mergeCell ref="G11:I11"/>
    <mergeCell ref="H20:S20"/>
    <mergeCell ref="H21:S21"/>
    <mergeCell ref="E6:I6"/>
    <mergeCell ref="J6:AH6"/>
    <mergeCell ref="E7:I7"/>
    <mergeCell ref="J7:L7"/>
    <mergeCell ref="M7:R7"/>
    <mergeCell ref="S7:V7"/>
    <mergeCell ref="W7:AH7"/>
    <mergeCell ref="E21:G21"/>
    <mergeCell ref="T21:V21"/>
    <mergeCell ref="E8:I9"/>
    <mergeCell ref="K8:AH8"/>
    <mergeCell ref="J9:AH9"/>
    <mergeCell ref="J10:S10"/>
    <mergeCell ref="A2:AH4"/>
    <mergeCell ref="E42:S42"/>
    <mergeCell ref="T42:AH42"/>
    <mergeCell ref="E43:S51"/>
    <mergeCell ref="T43:AH51"/>
    <mergeCell ref="T11:X11"/>
    <mergeCell ref="Y10:AF10"/>
    <mergeCell ref="Y11:AF11"/>
    <mergeCell ref="AC15:AD15"/>
    <mergeCell ref="AE15:AH15"/>
    <mergeCell ref="E15:I15"/>
    <mergeCell ref="P37:Q37"/>
    <mergeCell ref="G37:H37"/>
    <mergeCell ref="R37:S37"/>
    <mergeCell ref="U37:V37"/>
    <mergeCell ref="J15:AB15"/>
    <mergeCell ref="A25:U25"/>
    <mergeCell ref="T20:V20"/>
    <mergeCell ref="W20:AH20"/>
    <mergeCell ref="J23:AH23"/>
    <mergeCell ref="A19:D23"/>
    <mergeCell ref="E19:G19"/>
    <mergeCell ref="E20:G20"/>
    <mergeCell ref="A15:D17"/>
  </mergeCells>
  <phoneticPr fontId="5"/>
  <conditionalFormatting sqref="J6:AH6 K8:AH8 J9:AH9 J15:AB15 K16:AH16 J17:AH18 H19:S21 W19:AH21 K22:AH22 J23:AH23 Y10:AF14 E43:AH51">
    <cfRule type="containsBlanks" dxfId="106" priority="11">
      <formula>LEN(TRIM(E6))=0</formula>
    </cfRule>
  </conditionalFormatting>
  <conditionalFormatting sqref="AE15:AH15">
    <cfRule type="containsBlanks" dxfId="105" priority="10">
      <formula>LEN(TRIM(AE15))=0</formula>
    </cfRule>
  </conditionalFormatting>
  <conditionalFormatting sqref="J10:S14">
    <cfRule type="containsBlanks" dxfId="104" priority="9">
      <formula>LEN(TRIM(J10))=0</formula>
    </cfRule>
  </conditionalFormatting>
  <conditionalFormatting sqref="M7:R7">
    <cfRule type="containsBlanks" dxfId="103" priority="8">
      <formula>LEN(TRIM(M7))=0</formula>
    </cfRule>
  </conditionalFormatting>
  <conditionalFormatting sqref="W7:AH7">
    <cfRule type="containsBlanks" dxfId="102" priority="7">
      <formula>LEN(TRIM(W7))=0</formula>
    </cfRule>
  </conditionalFormatting>
  <conditionalFormatting sqref="G37:H37 J37:K37 R37:S37 U37:V37 E38:AH41">
    <cfRule type="containsBlanks" dxfId="101" priority="6">
      <formula>LEN(TRIM(E37))=0</formula>
    </cfRule>
  </conditionalFormatting>
  <conditionalFormatting sqref="J26:AH26 M27:R27 W27:AH27 K28:AH28 J29:AH29 H30:S32 W30:AH32 K33:AH33 J34:AH34">
    <cfRule type="containsBlanks" dxfId="100" priority="3">
      <formula>LEN(TRIM(H26))=0</formula>
    </cfRule>
  </conditionalFormatting>
  <conditionalFormatting sqref="E18:F18">
    <cfRule type="containsBlanks" dxfId="99" priority="2">
      <formula>LEN(TRIM(E18))=0</formula>
    </cfRule>
  </conditionalFormatting>
  <conditionalFormatting sqref="AG12:AH14">
    <cfRule type="containsBlanks" dxfId="98" priority="1">
      <formula>LEN(TRIM(AG12))=0</formula>
    </cfRule>
  </conditionalFormatting>
  <dataValidations count="7">
    <dataValidation type="list" allowBlank="1" showInputMessage="1" showErrorMessage="1" sqref="J10:S10" xr:uid="{00000000-0002-0000-0000-000000000000}">
      <formula1>大分類</formula1>
    </dataValidation>
    <dataValidation type="list" allowBlank="1" showInputMessage="1" showErrorMessage="1" sqref="J11:S11" xr:uid="{00000000-0002-0000-0000-000001000000}">
      <formula1>INDIRECT($J$10)</formula1>
    </dataValidation>
    <dataValidation type="list" allowBlank="1" showInputMessage="1" showErrorMessage="1" sqref="AE15:AH15" xr:uid="{00000000-0002-0000-0000-000002000000}">
      <formula1>"自己所有,賃貸,転貸借"</formula1>
    </dataValidation>
    <dataValidation imeMode="on" allowBlank="1" showInputMessage="1" showErrorMessage="1" sqref="J9:AH9 J6:AH6 M7:R7 W7:AH7 J15:AB15 J34:AH34 J23:AH23 H19:S21 J26:AH26 M27:R27 W27:AH27 J29:AH29 H30:S32 J17:AH17" xr:uid="{00000000-0002-0000-0000-000003000000}"/>
    <dataValidation imeMode="off" allowBlank="1" showInputMessage="1" showErrorMessage="1" sqref="K8:AH8 K16:AH16 K22:AH22 W30:AH32" xr:uid="{00000000-0002-0000-0000-000004000000}"/>
    <dataValidation type="list" allowBlank="1" showInputMessage="1" showErrorMessage="1" sqref="WWI12:WWJ14 JW12:JX14 TS12:TT14 ADO12:ADP14 ANK12:ANL14 AXG12:AXH14 BHC12:BHD14 BQY12:BQZ14 CAU12:CAV14 CKQ12:CKR14 CUM12:CUN14 DEI12:DEJ14 DOE12:DOF14 DYA12:DYB14 EHW12:EHX14 ERS12:ERT14 FBO12:FBP14 FLK12:FLL14 FVG12:FVH14 GFC12:GFD14 GOY12:GOZ14 GYU12:GYV14 HIQ12:HIR14 HSM12:HSN14 ICI12:ICJ14 IME12:IMF14 IWA12:IWB14 JFW12:JFX14 JPS12:JPT14 JZO12:JZP14 KJK12:KJL14 KTG12:KTH14 LDC12:LDD14 LMY12:LMZ14 LWU12:LWV14 MGQ12:MGR14 MQM12:MQN14 NAI12:NAJ14 NKE12:NKF14 NUA12:NUB14 ODW12:ODX14 ONS12:ONT14 OXO12:OXP14 PHK12:PHL14 PRG12:PRH14 QBC12:QBD14 QKY12:QKZ14 QUU12:QUV14 REQ12:RER14 ROM12:RON14 RYI12:RYJ14 SIE12:SIF14 SSA12:SSB14 TBW12:TBX14 TLS12:TLT14 TVO12:TVP14 UFK12:UFL14 UPG12:UPH14 UZC12:UZD14 VIY12:VIZ14 VSU12:VSV14 WCQ12:WCR14 WMM12:WMN14 WVM18:WVN18 JA18:JB18 SW18:SX18 ACS18:ACT18 AMO18:AMP18 AWK18:AWL18 BGG18:BGH18 BQC18:BQD18 BZY18:BZZ18 CJU18:CJV18 CTQ18:CTR18 DDM18:DDN18 DNI18:DNJ18 DXE18:DXF18 EHA18:EHB18 EQW18:EQX18 FAS18:FAT18 FKO18:FKP18 FUK18:FUL18 GEG18:GEH18 GOC18:GOD18 GXY18:GXZ18 HHU18:HHV18 HRQ18:HRR18 IBM18:IBN18 ILI18:ILJ18 IVE18:IVF18 JFA18:JFB18 JOW18:JOX18 JYS18:JYT18 KIO18:KIP18 KSK18:KSL18 LCG18:LCH18 LMC18:LMD18 LVY18:LVZ18 MFU18:MFV18 MPQ18:MPR18 MZM18:MZN18 NJI18:NJJ18 NTE18:NTF18 ODA18:ODB18 OMW18:OMX18 OWS18:OWT18 PGO18:PGP18 PQK18:PQL18 QAG18:QAH18 QKC18:QKD18 QTY18:QTZ18 RDU18:RDV18 RNQ18:RNR18 RXM18:RXN18 SHI18:SHJ18 SRE18:SRF18 TBA18:TBB18 TKW18:TKX18 TUS18:TUT18 UEO18:UEP18 UOK18:UOL18 UYG18:UYH18 VIC18:VID18 VRY18:VRZ18 WBU18:WBV18 WLQ18:WLR18" xr:uid="{00000000-0002-0000-0000-000005000000}">
      <formula1>$AL$13:$AL$14</formula1>
    </dataValidation>
    <dataValidation type="list" allowBlank="1" showInputMessage="1" showErrorMessage="1" sqref="AA12:AB14 E18:F18" xr:uid="{00000000-0002-0000-0000-000006000000}">
      <formula1>$AL$12:$AL$13</formula1>
    </dataValidation>
  </dataValidations>
  <printOptions horizontalCentered="1"/>
  <pageMargins left="0.59055118110236227" right="0.59055118110236227" top="0.35433070866141736" bottom="0"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tabColor rgb="FFFFFF66"/>
    <pageSetUpPr fitToPage="1"/>
  </sheetPr>
  <dimension ref="A1:BS72"/>
  <sheetViews>
    <sheetView view="pageBreakPreview" topLeftCell="A22" zoomScaleNormal="100" zoomScaleSheetLayoutView="100" workbookViewId="0">
      <selection activeCell="C61" sqref="C61:H62"/>
    </sheetView>
  </sheetViews>
  <sheetFormatPr defaultColWidth="9" defaultRowHeight="13"/>
  <cols>
    <col min="1" max="1" width="1.08984375" style="24" customWidth="1"/>
    <col min="2" max="11" width="2.6328125" style="24" customWidth="1"/>
    <col min="12" max="13" width="2.6328125" style="24" hidden="1" customWidth="1"/>
    <col min="14" max="14" width="4.08984375" style="24" customWidth="1"/>
    <col min="15" max="15" width="2.6328125" style="24" customWidth="1"/>
    <col min="16" max="16" width="3.08984375" style="24" customWidth="1"/>
    <col min="17" max="24" width="2.08984375" style="24" customWidth="1"/>
    <col min="25" max="31" width="2.6328125" style="24" customWidth="1"/>
    <col min="32" max="32" width="3.26953125" style="24" customWidth="1"/>
    <col min="33" max="36" width="2.6328125" style="24" customWidth="1"/>
    <col min="37" max="38" width="3.90625" style="24" customWidth="1"/>
    <col min="39" max="39" width="1.36328125" style="24" hidden="1" customWidth="1"/>
    <col min="40" max="43" width="2.6328125" style="24" hidden="1" customWidth="1"/>
    <col min="44" max="46" width="9" style="24" hidden="1" customWidth="1"/>
    <col min="47" max="47" width="9.453125" style="24" hidden="1" customWidth="1"/>
    <col min="48" max="71" width="9" style="24" hidden="1" customWidth="1"/>
    <col min="72" max="72" width="9" style="24" customWidth="1"/>
    <col min="73" max="16384" width="9" style="24"/>
  </cols>
  <sheetData>
    <row r="1" spans="1:64" ht="13.5" customHeight="1">
      <c r="A1" s="963" t="s">
        <v>504</v>
      </c>
      <c r="B1" s="964"/>
      <c r="C1" s="964"/>
      <c r="D1" s="964"/>
      <c r="E1" s="964"/>
      <c r="F1" s="964"/>
      <c r="G1" s="964"/>
      <c r="H1" s="964"/>
      <c r="I1" s="964"/>
      <c r="J1" s="964"/>
      <c r="K1" s="965"/>
      <c r="L1" s="1005" t="s">
        <v>506</v>
      </c>
      <c r="M1" s="1006"/>
      <c r="N1" s="1006"/>
      <c r="O1" s="1006"/>
      <c r="P1" s="1006"/>
      <c r="Q1" s="1006"/>
      <c r="R1" s="1006"/>
      <c r="S1" s="1006"/>
      <c r="T1" s="1006"/>
      <c r="U1" s="1009"/>
      <c r="V1" s="1009"/>
      <c r="W1" s="1009"/>
      <c r="X1" s="1009"/>
      <c r="Y1" s="1009"/>
      <c r="Z1" s="1009"/>
      <c r="AA1" s="1009"/>
      <c r="AB1" s="1009"/>
      <c r="AC1" s="1009"/>
      <c r="AD1" s="1009"/>
      <c r="AE1" s="1009"/>
      <c r="AF1" s="1010"/>
      <c r="AG1" s="959" t="s">
        <v>292</v>
      </c>
      <c r="AH1" s="960"/>
      <c r="AI1" s="1017" t="str">
        <f ca="1">RIGHT(CELL("filename",AI1),LEN(CELL("filename",AI1))-FIND("]",CELL("filename",AI1)))</f>
        <v>空調算定（導入後）</v>
      </c>
      <c r="AJ1" s="1018"/>
      <c r="AK1" s="1018"/>
      <c r="AL1" s="1019"/>
      <c r="AX1" s="24" t="s">
        <v>396</v>
      </c>
      <c r="AY1" s="24">
        <v>0.71</v>
      </c>
    </row>
    <row r="2" spans="1:64">
      <c r="A2" s="966"/>
      <c r="B2" s="967"/>
      <c r="C2" s="967"/>
      <c r="D2" s="967"/>
      <c r="E2" s="967"/>
      <c r="F2" s="967"/>
      <c r="G2" s="967"/>
      <c r="H2" s="967"/>
      <c r="I2" s="967"/>
      <c r="J2" s="967"/>
      <c r="K2" s="968"/>
      <c r="L2" s="1007"/>
      <c r="M2" s="1008"/>
      <c r="N2" s="1008"/>
      <c r="O2" s="1008"/>
      <c r="P2" s="1008"/>
      <c r="Q2" s="1008"/>
      <c r="R2" s="1008"/>
      <c r="S2" s="1008"/>
      <c r="T2" s="1008"/>
      <c r="U2" s="1011"/>
      <c r="V2" s="1011"/>
      <c r="W2" s="1011"/>
      <c r="X2" s="1011"/>
      <c r="Y2" s="1011"/>
      <c r="Z2" s="1011"/>
      <c r="AA2" s="1011"/>
      <c r="AB2" s="1011"/>
      <c r="AC2" s="1011"/>
      <c r="AD2" s="1011"/>
      <c r="AE2" s="1011"/>
      <c r="AF2" s="1012"/>
      <c r="AG2" s="961"/>
      <c r="AH2" s="962"/>
      <c r="AI2" s="1020"/>
      <c r="AJ2" s="1021"/>
      <c r="AK2" s="1021"/>
      <c r="AL2" s="1022"/>
      <c r="AX2" s="24" t="s">
        <v>395</v>
      </c>
      <c r="AY2" s="24">
        <v>0.71499999999999997</v>
      </c>
    </row>
    <row r="3" spans="1:64" ht="13.5" customHeight="1">
      <c r="A3" s="953" t="s">
        <v>621</v>
      </c>
      <c r="B3" s="954"/>
      <c r="C3" s="954"/>
      <c r="D3" s="954"/>
      <c r="E3" s="954"/>
      <c r="F3" s="954"/>
      <c r="G3" s="954"/>
      <c r="H3" s="954"/>
      <c r="I3" s="926"/>
      <c r="J3" s="926"/>
      <c r="K3" s="926"/>
      <c r="L3" s="439" t="s">
        <v>502</v>
      </c>
      <c r="M3" s="440"/>
      <c r="N3" s="440"/>
      <c r="O3" s="440"/>
      <c r="P3" s="440"/>
      <c r="Q3" s="440"/>
      <c r="R3" s="440"/>
      <c r="S3" s="440"/>
      <c r="T3" s="440"/>
      <c r="U3" s="440"/>
      <c r="V3" s="440"/>
      <c r="W3" s="440"/>
      <c r="X3" s="440"/>
      <c r="Y3" s="440"/>
      <c r="Z3" s="440"/>
      <c r="AA3" s="440"/>
      <c r="AB3" s="440"/>
      <c r="AC3" s="440"/>
      <c r="AD3" s="440"/>
      <c r="AE3" s="440"/>
      <c r="AF3" s="440"/>
      <c r="AG3" s="440"/>
      <c r="AH3" s="440"/>
      <c r="AI3" s="440"/>
      <c r="AJ3" s="441"/>
      <c r="AK3" s="50"/>
      <c r="AL3" s="47"/>
      <c r="AX3" s="24" t="s">
        <v>394</v>
      </c>
      <c r="AY3" s="24">
        <v>0.72</v>
      </c>
    </row>
    <row r="4" spans="1:64" ht="9.75" customHeight="1">
      <c r="A4" s="955"/>
      <c r="B4" s="956"/>
      <c r="C4" s="956"/>
      <c r="D4" s="956"/>
      <c r="E4" s="956"/>
      <c r="F4" s="956"/>
      <c r="G4" s="956"/>
      <c r="H4" s="956"/>
      <c r="I4" s="926"/>
      <c r="J4" s="926"/>
      <c r="K4" s="926"/>
      <c r="L4" s="442"/>
      <c r="M4" s="443"/>
      <c r="N4" s="443"/>
      <c r="O4" s="443"/>
      <c r="P4" s="443"/>
      <c r="Q4" s="443"/>
      <c r="R4" s="443"/>
      <c r="S4" s="443"/>
      <c r="T4" s="443"/>
      <c r="U4" s="443"/>
      <c r="V4" s="443"/>
      <c r="W4" s="443"/>
      <c r="X4" s="443"/>
      <c r="Y4" s="443"/>
      <c r="Z4" s="443"/>
      <c r="AA4" s="443"/>
      <c r="AB4" s="443"/>
      <c r="AC4" s="443"/>
      <c r="AD4" s="443"/>
      <c r="AE4" s="443"/>
      <c r="AF4" s="443"/>
      <c r="AG4" s="443"/>
      <c r="AH4" s="443"/>
      <c r="AI4" s="443"/>
      <c r="AJ4" s="444"/>
      <c r="AK4" s="48"/>
      <c r="AL4" s="49"/>
      <c r="AO4" s="26"/>
      <c r="AX4" s="24" t="s">
        <v>393</v>
      </c>
      <c r="AY4" s="24">
        <v>0.72499999999999998</v>
      </c>
    </row>
    <row r="5" spans="1:64" ht="8.25" customHeight="1">
      <c r="A5" s="28"/>
      <c r="B5" s="28"/>
      <c r="C5" s="28"/>
      <c r="D5" s="28"/>
      <c r="E5" s="28"/>
      <c r="F5" s="29"/>
      <c r="G5" s="28"/>
      <c r="H5" s="28"/>
      <c r="I5" s="28"/>
      <c r="J5" s="28"/>
      <c r="K5" s="29"/>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Q5" s="28"/>
      <c r="AX5" s="29" t="s">
        <v>392</v>
      </c>
      <c r="AY5" s="29">
        <v>0.73</v>
      </c>
    </row>
    <row r="6" spans="1:64" s="29" customFormat="1" ht="24" customHeight="1">
      <c r="A6" s="28"/>
      <c r="B6" s="999" t="s">
        <v>293</v>
      </c>
      <c r="C6" s="1032" t="s">
        <v>563</v>
      </c>
      <c r="D6" s="1032"/>
      <c r="E6" s="1032"/>
      <c r="F6" s="1032"/>
      <c r="G6" s="1032"/>
      <c r="H6" s="1032"/>
      <c r="I6" s="1032"/>
      <c r="J6" s="1032"/>
      <c r="K6" s="1032"/>
      <c r="L6" s="1001" t="s">
        <v>334</v>
      </c>
      <c r="M6" s="1002"/>
      <c r="N6" s="1028" t="s">
        <v>592</v>
      </c>
      <c r="O6" s="1041" t="s">
        <v>562</v>
      </c>
      <c r="P6" s="1042"/>
      <c r="Q6" s="1034" t="s">
        <v>427</v>
      </c>
      <c r="R6" s="1034"/>
      <c r="S6" s="1034"/>
      <c r="T6" s="1035" t="s">
        <v>424</v>
      </c>
      <c r="U6" s="1036"/>
      <c r="V6" s="1037"/>
      <c r="W6" s="1035" t="s">
        <v>294</v>
      </c>
      <c r="X6" s="1036"/>
      <c r="Y6" s="1037"/>
      <c r="Z6" s="1013" t="s">
        <v>425</v>
      </c>
      <c r="AA6" s="1015"/>
      <c r="AB6" s="1013" t="s">
        <v>295</v>
      </c>
      <c r="AC6" s="1014"/>
      <c r="AD6" s="1014"/>
      <c r="AE6" s="1015"/>
      <c r="AF6" s="1023" t="s">
        <v>296</v>
      </c>
      <c r="AG6" s="414"/>
      <c r="AH6" s="414"/>
      <c r="AI6" s="414"/>
      <c r="AJ6" s="414"/>
      <c r="AK6" s="415"/>
      <c r="AL6" s="1030" t="s">
        <v>501</v>
      </c>
      <c r="AM6" s="28"/>
      <c r="AS6" s="29" t="s">
        <v>493</v>
      </c>
      <c r="AX6" s="29" t="s">
        <v>391</v>
      </c>
      <c r="AY6" s="29">
        <v>0.73499999999999999</v>
      </c>
      <c r="BB6" s="29" t="s">
        <v>523</v>
      </c>
    </row>
    <row r="7" spans="1:64" s="29" customFormat="1" ht="17.25" customHeight="1">
      <c r="A7" s="28"/>
      <c r="B7" s="1000"/>
      <c r="C7" s="1033"/>
      <c r="D7" s="1033"/>
      <c r="E7" s="1033"/>
      <c r="F7" s="1033"/>
      <c r="G7" s="1033"/>
      <c r="H7" s="1033"/>
      <c r="I7" s="1033"/>
      <c r="J7" s="1033"/>
      <c r="K7" s="1033"/>
      <c r="L7" s="1003"/>
      <c r="M7" s="1004"/>
      <c r="N7" s="1029"/>
      <c r="O7" s="1038" t="s">
        <v>423</v>
      </c>
      <c r="P7" s="1039"/>
      <c r="Q7" s="1016" t="s">
        <v>428</v>
      </c>
      <c r="R7" s="1016"/>
      <c r="S7" s="1016"/>
      <c r="T7" s="1040" t="s">
        <v>297</v>
      </c>
      <c r="U7" s="1040"/>
      <c r="V7" s="1040"/>
      <c r="W7" s="1040" t="s">
        <v>298</v>
      </c>
      <c r="X7" s="1040"/>
      <c r="Y7" s="1040"/>
      <c r="Z7" s="1038" t="s">
        <v>426</v>
      </c>
      <c r="AA7" s="1039"/>
      <c r="AB7" s="1040" t="s">
        <v>299</v>
      </c>
      <c r="AC7" s="1040"/>
      <c r="AD7" s="1040"/>
      <c r="AE7" s="1040"/>
      <c r="AF7" s="1024"/>
      <c r="AG7" s="417"/>
      <c r="AH7" s="417"/>
      <c r="AI7" s="417"/>
      <c r="AJ7" s="417"/>
      <c r="AK7" s="418"/>
      <c r="AL7" s="1031"/>
      <c r="AM7" s="28"/>
      <c r="AQ7" s="363">
        <v>1</v>
      </c>
      <c r="AR7" s="29" t="s">
        <v>494</v>
      </c>
      <c r="AS7" s="29" t="s">
        <v>491</v>
      </c>
      <c r="AX7" s="29" t="s">
        <v>390</v>
      </c>
      <c r="AY7" s="29">
        <v>0.74</v>
      </c>
      <c r="BB7" s="29" t="s">
        <v>467</v>
      </c>
      <c r="BJ7" s="29" t="s">
        <v>518</v>
      </c>
    </row>
    <row r="8" spans="1:64" s="29" customFormat="1" ht="15" customHeight="1">
      <c r="A8" s="28"/>
      <c r="B8" s="147">
        <v>1</v>
      </c>
      <c r="C8" s="1047"/>
      <c r="D8" s="1047"/>
      <c r="E8" s="1047"/>
      <c r="F8" s="1047"/>
      <c r="G8" s="1047"/>
      <c r="H8" s="1047"/>
      <c r="I8" s="1047"/>
      <c r="J8" s="1047"/>
      <c r="K8" s="1047"/>
      <c r="L8" s="1025"/>
      <c r="M8" s="1048"/>
      <c r="N8" s="136"/>
      <c r="O8" s="1025"/>
      <c r="P8" s="1048"/>
      <c r="Q8" s="1047"/>
      <c r="R8" s="1047"/>
      <c r="S8" s="1047"/>
      <c r="T8" s="1046"/>
      <c r="U8" s="1046"/>
      <c r="V8" s="1046"/>
      <c r="W8" s="1046"/>
      <c r="X8" s="1046"/>
      <c r="Y8" s="1046"/>
      <c r="Z8" s="1118"/>
      <c r="AA8" s="1119"/>
      <c r="AB8" s="1043" t="str">
        <f>IF(O8="","",IF($AQ$7=1,O8*Q8*T8*W8*AR8/AS8,O8*Q8*T8*W8*Z8))</f>
        <v/>
      </c>
      <c r="AC8" s="1043"/>
      <c r="AD8" s="1043"/>
      <c r="AE8" s="1043"/>
      <c r="AF8" s="1025"/>
      <c r="AG8" s="1026"/>
      <c r="AH8" s="1026"/>
      <c r="AI8" s="1026"/>
      <c r="AJ8" s="1026"/>
      <c r="AK8" s="1027"/>
      <c r="AL8" s="149" t="str">
        <f>IFERROR(IF(O8="","",IF(Z8-AR8&gt;0,"超過","")),"?")</f>
        <v/>
      </c>
      <c r="AM8" s="32"/>
      <c r="AN8" s="32"/>
      <c r="AO8" s="32"/>
      <c r="AP8" s="134" t="str">
        <f>IF(N8="◎",1,"")</f>
        <v/>
      </c>
      <c r="AQ8" s="134" t="e">
        <f>INDEX($BI$10:$BI$21,MATCH(W8,$BI$10:$BI$21,1),1)</f>
        <v>#N/A</v>
      </c>
      <c r="AR8" s="135" t="e">
        <f>VLOOKUP(INDEX($BI$10:$BI$21,MATCH(W8,$BI$10:$BI$21,1),1),$BI$10:$BL$21,3,FALSE)</f>
        <v>#N/A</v>
      </c>
      <c r="AS8" s="133" t="e">
        <f t="shared" ref="AS8:AS39" si="0">IF(AP8=1,VLOOKUP($AS$6,inv補正COP,7,FALSE)*AR8+VLOOKUP($AS$6,inv補正COP,12,FALSE),$BO$29*AR8+$BQ$29)</f>
        <v>#N/A</v>
      </c>
      <c r="AX8" s="29" t="s">
        <v>389</v>
      </c>
      <c r="AY8" s="29">
        <v>0.745</v>
      </c>
      <c r="BB8" s="109" t="s">
        <v>521</v>
      </c>
      <c r="BC8" s="110"/>
      <c r="BD8" s="110"/>
      <c r="BJ8" s="29" t="s">
        <v>522</v>
      </c>
    </row>
    <row r="9" spans="1:64" s="29" customFormat="1" ht="15" customHeight="1">
      <c r="A9" s="28"/>
      <c r="B9" s="282">
        <f>IF(B8="","",B8+1)</f>
        <v>2</v>
      </c>
      <c r="C9" s="1046"/>
      <c r="D9" s="1046"/>
      <c r="E9" s="1046"/>
      <c r="F9" s="1046"/>
      <c r="G9" s="1046"/>
      <c r="H9" s="1046"/>
      <c r="I9" s="1046"/>
      <c r="J9" s="1046"/>
      <c r="K9" s="1046"/>
      <c r="L9" s="988"/>
      <c r="M9" s="1051"/>
      <c r="N9" s="136"/>
      <c r="O9" s="988"/>
      <c r="P9" s="1051"/>
      <c r="Q9" s="1046"/>
      <c r="R9" s="1046"/>
      <c r="S9" s="1046"/>
      <c r="T9" s="1046"/>
      <c r="U9" s="1046"/>
      <c r="V9" s="1046"/>
      <c r="W9" s="1046"/>
      <c r="X9" s="1046"/>
      <c r="Y9" s="1046"/>
      <c r="Z9" s="1049"/>
      <c r="AA9" s="1050"/>
      <c r="AB9" s="1043" t="str">
        <f>IF(O9="","",IF($AQ$7=1,O9*Q9*T9*W9*AR9/AS9,O9*Q9*T9*W9*Z9))</f>
        <v/>
      </c>
      <c r="AC9" s="1043"/>
      <c r="AD9" s="1043"/>
      <c r="AE9" s="1043"/>
      <c r="AF9" s="988"/>
      <c r="AG9" s="989"/>
      <c r="AH9" s="989"/>
      <c r="AI9" s="989"/>
      <c r="AJ9" s="989"/>
      <c r="AK9" s="990"/>
      <c r="AL9" s="150" t="str">
        <f t="shared" ref="AL9:AL57" si="1">IFERROR(IF(O9="","",IF(Z9-AR9&gt;0,"超過","")),"?")</f>
        <v/>
      </c>
      <c r="AM9" s="28"/>
      <c r="AN9" s="28"/>
      <c r="AO9" s="28"/>
      <c r="AP9" s="134" t="str">
        <f t="shared" ref="AP9:AP57" si="2">IF(N9="◎",1,"")</f>
        <v/>
      </c>
      <c r="AQ9" s="134" t="e">
        <f t="shared" ref="AQ9:AQ57" si="3">INDEX($BI$10:$BI$21,MATCH(W9,$BI$10:$BI$21,1),1)</f>
        <v>#N/A</v>
      </c>
      <c r="AR9" s="135" t="e">
        <f>VLOOKUP(INDEX($BI$10:$BI$21,MATCH(W9,$BI$10:$BI$21,1),1),$BI$10:$BL$21,3,FALSE)</f>
        <v>#N/A</v>
      </c>
      <c r="AS9" s="133" t="e">
        <f t="shared" si="0"/>
        <v>#N/A</v>
      </c>
      <c r="AV9" s="107">
        <v>0.5</v>
      </c>
      <c r="AX9" s="29" t="s">
        <v>388</v>
      </c>
      <c r="AY9" s="29">
        <v>0.75</v>
      </c>
      <c r="BB9" s="80" t="s">
        <v>433</v>
      </c>
      <c r="BC9" s="80" t="s">
        <v>435</v>
      </c>
      <c r="BD9" s="80" t="s">
        <v>465</v>
      </c>
      <c r="BE9" s="110" t="s">
        <v>496</v>
      </c>
      <c r="BI9" s="29" t="s">
        <v>520</v>
      </c>
      <c r="BJ9" s="80" t="s">
        <v>466</v>
      </c>
      <c r="BK9" s="110" t="s">
        <v>496</v>
      </c>
      <c r="BL9" s="29" t="s">
        <v>519</v>
      </c>
    </row>
    <row r="10" spans="1:64" s="29" customFormat="1" ht="15" customHeight="1">
      <c r="A10" s="28"/>
      <c r="B10" s="282">
        <f t="shared" ref="B10:B37" si="4">IF(B9="","",B9+1)</f>
        <v>3</v>
      </c>
      <c r="C10" s="1046"/>
      <c r="D10" s="1046"/>
      <c r="E10" s="1046"/>
      <c r="F10" s="1046"/>
      <c r="G10" s="1046"/>
      <c r="H10" s="1046"/>
      <c r="I10" s="1046"/>
      <c r="J10" s="1046"/>
      <c r="K10" s="1046"/>
      <c r="L10" s="988"/>
      <c r="M10" s="1051"/>
      <c r="N10" s="136"/>
      <c r="O10" s="988"/>
      <c r="P10" s="1051"/>
      <c r="Q10" s="1046"/>
      <c r="R10" s="1046"/>
      <c r="S10" s="1046"/>
      <c r="T10" s="1046"/>
      <c r="U10" s="1046"/>
      <c r="V10" s="1046"/>
      <c r="W10" s="1046"/>
      <c r="X10" s="1046"/>
      <c r="Y10" s="1046"/>
      <c r="Z10" s="1049"/>
      <c r="AA10" s="1050"/>
      <c r="AB10" s="1043" t="str">
        <f t="shared" ref="AB10:AB57" si="5">IF(O10="","",IF($AQ$7=1,O10*Q10*T10*W10*AR10/AS10,O10*Q10*T10*W10*Z10))</f>
        <v/>
      </c>
      <c r="AC10" s="1043"/>
      <c r="AD10" s="1043"/>
      <c r="AE10" s="1043"/>
      <c r="AF10" s="988"/>
      <c r="AG10" s="989"/>
      <c r="AH10" s="989"/>
      <c r="AI10" s="989"/>
      <c r="AJ10" s="989"/>
      <c r="AK10" s="990"/>
      <c r="AL10" s="150" t="str">
        <f t="shared" si="1"/>
        <v/>
      </c>
      <c r="AM10" s="32"/>
      <c r="AN10" s="32"/>
      <c r="AO10" s="32"/>
      <c r="AP10" s="134" t="str">
        <f t="shared" si="2"/>
        <v/>
      </c>
      <c r="AQ10" s="134" t="e">
        <f t="shared" si="3"/>
        <v>#N/A</v>
      </c>
      <c r="AR10" s="135" t="e">
        <f>VLOOKUP(INDEX($BI$10:$BI$21,MATCH(W10,$BI$10:$BI$21,1),1),$BI$10:$BL$21,3,FALSE)</f>
        <v>#N/A</v>
      </c>
      <c r="AS10" s="133" t="e">
        <f t="shared" si="0"/>
        <v>#N/A</v>
      </c>
      <c r="AV10" s="107">
        <v>0.4</v>
      </c>
      <c r="AX10" s="29" t="s">
        <v>387</v>
      </c>
      <c r="AY10" s="29">
        <v>0.755</v>
      </c>
      <c r="BA10" s="285" t="s">
        <v>442</v>
      </c>
      <c r="BB10" s="108">
        <v>0.59050000000000002</v>
      </c>
      <c r="BC10" s="108">
        <v>0</v>
      </c>
      <c r="BD10" s="108">
        <v>0.59050000000000002</v>
      </c>
      <c r="BE10" s="112">
        <f>AVERAGE(BD$10:BD10)</f>
        <v>0.59050000000000002</v>
      </c>
      <c r="BG10" s="285" t="s">
        <v>442</v>
      </c>
      <c r="BH10" s="285" t="s">
        <v>497</v>
      </c>
      <c r="BI10" s="29">
        <v>24</v>
      </c>
      <c r="BJ10" s="108">
        <v>0.57830912500000009</v>
      </c>
      <c r="BK10" s="267">
        <f>AVERAGE(BJ$10:BJ10)</f>
        <v>0.57830912500000009</v>
      </c>
      <c r="BL10" s="29">
        <v>22</v>
      </c>
    </row>
    <row r="11" spans="1:64" s="29" customFormat="1" ht="15" customHeight="1">
      <c r="A11" s="28"/>
      <c r="B11" s="282">
        <f t="shared" si="4"/>
        <v>4</v>
      </c>
      <c r="C11" s="1046"/>
      <c r="D11" s="1046"/>
      <c r="E11" s="1046"/>
      <c r="F11" s="1046"/>
      <c r="G11" s="1046"/>
      <c r="H11" s="1046"/>
      <c r="I11" s="1046"/>
      <c r="J11" s="1046"/>
      <c r="K11" s="1046"/>
      <c r="L11" s="988"/>
      <c r="M11" s="1051"/>
      <c r="N11" s="136"/>
      <c r="O11" s="988"/>
      <c r="P11" s="1051"/>
      <c r="Q11" s="1046"/>
      <c r="R11" s="1046"/>
      <c r="S11" s="1046"/>
      <c r="T11" s="1046"/>
      <c r="U11" s="1046"/>
      <c r="V11" s="1046"/>
      <c r="W11" s="1046"/>
      <c r="X11" s="1046"/>
      <c r="Y11" s="1046"/>
      <c r="Z11" s="1049"/>
      <c r="AA11" s="1050"/>
      <c r="AB11" s="1043" t="str">
        <f t="shared" si="5"/>
        <v/>
      </c>
      <c r="AC11" s="1043"/>
      <c r="AD11" s="1043"/>
      <c r="AE11" s="1043"/>
      <c r="AF11" s="988"/>
      <c r="AG11" s="989"/>
      <c r="AH11" s="989"/>
      <c r="AI11" s="989"/>
      <c r="AJ11" s="989"/>
      <c r="AK11" s="990"/>
      <c r="AL11" s="150" t="str">
        <f t="shared" si="1"/>
        <v/>
      </c>
      <c r="AM11" s="28"/>
      <c r="AN11" s="28"/>
      <c r="AO11" s="28"/>
      <c r="AP11" s="134" t="str">
        <f t="shared" si="2"/>
        <v/>
      </c>
      <c r="AQ11" s="134" t="e">
        <f t="shared" si="3"/>
        <v>#N/A</v>
      </c>
      <c r="AR11" s="135" t="e">
        <f>VLOOKUP(INDEX($BI$10:$BI$21,MATCH(W11,$BI$10:$BI$21,1),1),$BI$10:$BL$21,3,FALSE)</f>
        <v>#N/A</v>
      </c>
      <c r="AS11" s="133" t="e">
        <f t="shared" si="0"/>
        <v>#N/A</v>
      </c>
      <c r="AV11" s="107">
        <v>0.3</v>
      </c>
      <c r="AX11" s="29" t="s">
        <v>386</v>
      </c>
      <c r="AY11" s="29">
        <v>0.76</v>
      </c>
      <c r="BA11" s="285" t="s">
        <v>441</v>
      </c>
      <c r="BB11" s="108">
        <v>0.5625</v>
      </c>
      <c r="BC11" s="108">
        <v>0</v>
      </c>
      <c r="BD11" s="108">
        <v>0.5625</v>
      </c>
      <c r="BE11" s="112">
        <f>AVERAGE(BD$10:BD11)</f>
        <v>0.57650000000000001</v>
      </c>
      <c r="BG11" s="285" t="s">
        <v>441</v>
      </c>
      <c r="BH11" s="285" t="s">
        <v>497</v>
      </c>
      <c r="BI11" s="29">
        <f>BI10+24</f>
        <v>48</v>
      </c>
      <c r="BJ11" s="108">
        <v>0.53148375000000003</v>
      </c>
      <c r="BK11" s="267">
        <f>AVERAGE(BJ$10:BJ11)</f>
        <v>0.55489643750000006</v>
      </c>
      <c r="BL11" s="29">
        <v>26</v>
      </c>
    </row>
    <row r="12" spans="1:64" s="29" customFormat="1" ht="15" customHeight="1">
      <c r="A12" s="28"/>
      <c r="B12" s="282">
        <f t="shared" si="4"/>
        <v>5</v>
      </c>
      <c r="C12" s="1046"/>
      <c r="D12" s="1046"/>
      <c r="E12" s="1046"/>
      <c r="F12" s="1046"/>
      <c r="G12" s="1046"/>
      <c r="H12" s="1046"/>
      <c r="I12" s="1046"/>
      <c r="J12" s="1046"/>
      <c r="K12" s="1046"/>
      <c r="L12" s="988"/>
      <c r="M12" s="1051"/>
      <c r="N12" s="136"/>
      <c r="O12" s="988"/>
      <c r="P12" s="1051"/>
      <c r="Q12" s="1046"/>
      <c r="R12" s="1046"/>
      <c r="S12" s="1046"/>
      <c r="T12" s="1046"/>
      <c r="U12" s="1046"/>
      <c r="V12" s="1046"/>
      <c r="W12" s="1046"/>
      <c r="X12" s="1046"/>
      <c r="Y12" s="1046"/>
      <c r="Z12" s="1049"/>
      <c r="AA12" s="1050"/>
      <c r="AB12" s="1043" t="str">
        <f t="shared" si="5"/>
        <v/>
      </c>
      <c r="AC12" s="1043"/>
      <c r="AD12" s="1043"/>
      <c r="AE12" s="1043"/>
      <c r="AF12" s="988"/>
      <c r="AG12" s="989"/>
      <c r="AH12" s="989"/>
      <c r="AI12" s="989"/>
      <c r="AJ12" s="989"/>
      <c r="AK12" s="990"/>
      <c r="AL12" s="150" t="str">
        <f t="shared" si="1"/>
        <v/>
      </c>
      <c r="AM12" s="32"/>
      <c r="AN12" s="32"/>
      <c r="AO12" s="32"/>
      <c r="AP12" s="134" t="str">
        <f t="shared" si="2"/>
        <v/>
      </c>
      <c r="AQ12" s="134" t="e">
        <f t="shared" si="3"/>
        <v>#N/A</v>
      </c>
      <c r="AR12" s="135" t="e">
        <f t="shared" ref="AR12:AR57" si="6">VLOOKUP(INDEX($BI$10:$BI$21,MATCH(W12,$BI$10:$BI$21,1),1),$BI$10:$BL$21,3,FALSE)</f>
        <v>#N/A</v>
      </c>
      <c r="AS12" s="133" t="e">
        <f t="shared" si="0"/>
        <v>#N/A</v>
      </c>
      <c r="AV12" s="107">
        <v>0.2</v>
      </c>
      <c r="AX12" s="29" t="s">
        <v>385</v>
      </c>
      <c r="AY12" s="29">
        <v>0.76500000000000001</v>
      </c>
      <c r="BA12" s="285" t="s">
        <v>443</v>
      </c>
      <c r="BB12" s="108">
        <v>0.43099999999999999</v>
      </c>
      <c r="BC12" s="108">
        <v>0</v>
      </c>
      <c r="BD12" s="108">
        <v>0.43099999999999999</v>
      </c>
      <c r="BE12" s="112">
        <f>AVERAGE(BD$10:BD12)</f>
        <v>0.52800000000000002</v>
      </c>
      <c r="BG12" s="285" t="s">
        <v>443</v>
      </c>
      <c r="BH12" s="285" t="s">
        <v>497</v>
      </c>
      <c r="BI12" s="29">
        <f>BI11+24</f>
        <v>72</v>
      </c>
      <c r="BJ12" s="108">
        <v>0.39447399999999999</v>
      </c>
      <c r="BK12" s="267">
        <f>AVERAGE(BJ$10:BJ12)</f>
        <v>0.50142229166666674</v>
      </c>
      <c r="BL12" s="29">
        <v>24</v>
      </c>
    </row>
    <row r="13" spans="1:64" s="29" customFormat="1" ht="15" customHeight="1">
      <c r="A13" s="28"/>
      <c r="B13" s="282">
        <f t="shared" si="4"/>
        <v>6</v>
      </c>
      <c r="C13" s="1046"/>
      <c r="D13" s="1046"/>
      <c r="E13" s="1046"/>
      <c r="F13" s="1046"/>
      <c r="G13" s="1046"/>
      <c r="H13" s="1046"/>
      <c r="I13" s="1046"/>
      <c r="J13" s="1046"/>
      <c r="K13" s="1046"/>
      <c r="L13" s="988"/>
      <c r="M13" s="1051"/>
      <c r="N13" s="136"/>
      <c r="O13" s="988"/>
      <c r="P13" s="1051"/>
      <c r="Q13" s="1046"/>
      <c r="R13" s="1046"/>
      <c r="S13" s="1046"/>
      <c r="T13" s="1046"/>
      <c r="U13" s="1046"/>
      <c r="V13" s="1046"/>
      <c r="W13" s="1046"/>
      <c r="X13" s="1046"/>
      <c r="Y13" s="1046"/>
      <c r="Z13" s="1049"/>
      <c r="AA13" s="1050"/>
      <c r="AB13" s="996" t="str">
        <f t="shared" si="5"/>
        <v/>
      </c>
      <c r="AC13" s="997"/>
      <c r="AD13" s="997"/>
      <c r="AE13" s="998"/>
      <c r="AF13" s="988"/>
      <c r="AG13" s="989"/>
      <c r="AH13" s="989"/>
      <c r="AI13" s="989"/>
      <c r="AJ13" s="989"/>
      <c r="AK13" s="990"/>
      <c r="AL13" s="150" t="str">
        <f t="shared" si="1"/>
        <v/>
      </c>
      <c r="AM13" s="28"/>
      <c r="AN13" s="28"/>
      <c r="AO13" s="28"/>
      <c r="AP13" s="134" t="str">
        <f t="shared" si="2"/>
        <v/>
      </c>
      <c r="AQ13" s="134" t="e">
        <f t="shared" si="3"/>
        <v>#N/A</v>
      </c>
      <c r="AR13" s="135" t="e">
        <f t="shared" si="6"/>
        <v>#N/A</v>
      </c>
      <c r="AS13" s="133" t="e">
        <f t="shared" si="0"/>
        <v>#N/A</v>
      </c>
      <c r="AX13" s="29" t="s">
        <v>384</v>
      </c>
      <c r="AY13" s="29">
        <v>0.77</v>
      </c>
      <c r="BA13" s="285" t="s">
        <v>447</v>
      </c>
      <c r="BB13" s="108">
        <v>0</v>
      </c>
      <c r="BC13" s="108">
        <v>0.372</v>
      </c>
      <c r="BD13" s="108">
        <v>0.372</v>
      </c>
      <c r="BE13" s="112">
        <f>AVERAGE(BD$10:BD13)</f>
        <v>0.48899999999999999</v>
      </c>
      <c r="BG13" s="285" t="s">
        <v>447</v>
      </c>
      <c r="BH13" s="285" t="s">
        <v>498</v>
      </c>
      <c r="BI13" s="29">
        <f t="shared" ref="BI13:BI21" si="7">BI12+24</f>
        <v>96</v>
      </c>
      <c r="BJ13" s="108">
        <v>0.36901874999999995</v>
      </c>
      <c r="BK13" s="267">
        <f>AVERAGE(BJ$10:BJ13)</f>
        <v>0.46832140625000002</v>
      </c>
      <c r="BL13" s="29">
        <v>23</v>
      </c>
    </row>
    <row r="14" spans="1:64" s="29" customFormat="1" ht="15" customHeight="1">
      <c r="A14" s="28"/>
      <c r="B14" s="282">
        <f t="shared" si="4"/>
        <v>7</v>
      </c>
      <c r="C14" s="1046"/>
      <c r="D14" s="1046"/>
      <c r="E14" s="1046"/>
      <c r="F14" s="1046"/>
      <c r="G14" s="1046"/>
      <c r="H14" s="1046"/>
      <c r="I14" s="1046"/>
      <c r="J14" s="1046"/>
      <c r="K14" s="1046"/>
      <c r="L14" s="988"/>
      <c r="M14" s="1051"/>
      <c r="N14" s="136"/>
      <c r="O14" s="988"/>
      <c r="P14" s="1051"/>
      <c r="Q14" s="1046"/>
      <c r="R14" s="1046"/>
      <c r="S14" s="1046"/>
      <c r="T14" s="1046"/>
      <c r="U14" s="1046"/>
      <c r="V14" s="1046"/>
      <c r="W14" s="1046"/>
      <c r="X14" s="1046"/>
      <c r="Y14" s="1046"/>
      <c r="Z14" s="1049"/>
      <c r="AA14" s="1050"/>
      <c r="AB14" s="996" t="str">
        <f t="shared" si="5"/>
        <v/>
      </c>
      <c r="AC14" s="997"/>
      <c r="AD14" s="997"/>
      <c r="AE14" s="998"/>
      <c r="AF14" s="988"/>
      <c r="AG14" s="989"/>
      <c r="AH14" s="989"/>
      <c r="AI14" s="989"/>
      <c r="AJ14" s="989"/>
      <c r="AK14" s="990"/>
      <c r="AL14" s="150" t="str">
        <f t="shared" si="1"/>
        <v/>
      </c>
      <c r="AM14" s="32"/>
      <c r="AN14" s="32"/>
      <c r="AO14" s="32"/>
      <c r="AP14" s="134" t="str">
        <f t="shared" si="2"/>
        <v/>
      </c>
      <c r="AQ14" s="134" t="e">
        <f t="shared" si="3"/>
        <v>#N/A</v>
      </c>
      <c r="AR14" s="135" t="e">
        <f t="shared" si="6"/>
        <v>#N/A</v>
      </c>
      <c r="AS14" s="133" t="e">
        <f t="shared" si="0"/>
        <v>#N/A</v>
      </c>
      <c r="AX14" s="29" t="s">
        <v>383</v>
      </c>
      <c r="AY14" s="29">
        <v>0.77500000000000002</v>
      </c>
      <c r="BA14" s="285" t="s">
        <v>448</v>
      </c>
      <c r="BB14" s="108">
        <v>0</v>
      </c>
      <c r="BC14" s="108">
        <v>0.35100000000000003</v>
      </c>
      <c r="BD14" s="108">
        <v>0.35100000000000003</v>
      </c>
      <c r="BE14" s="112">
        <f>AVERAGE(BD$10:BD14)</f>
        <v>0.46139999999999998</v>
      </c>
      <c r="BG14" s="285" t="s">
        <v>448</v>
      </c>
      <c r="BH14" s="285" t="s">
        <v>498</v>
      </c>
      <c r="BI14" s="29">
        <f t="shared" si="7"/>
        <v>120</v>
      </c>
      <c r="BJ14" s="108">
        <v>0.33808300000000002</v>
      </c>
      <c r="BK14" s="267">
        <f>AVERAGE(BJ$10:BJ14)</f>
        <v>0.44227372500000001</v>
      </c>
      <c r="BL14" s="29">
        <v>22</v>
      </c>
    </row>
    <row r="15" spans="1:64" s="29" customFormat="1" ht="15" customHeight="1">
      <c r="A15" s="28"/>
      <c r="B15" s="282">
        <f t="shared" si="4"/>
        <v>8</v>
      </c>
      <c r="C15" s="1046"/>
      <c r="D15" s="1046"/>
      <c r="E15" s="1046"/>
      <c r="F15" s="1046"/>
      <c r="G15" s="1046"/>
      <c r="H15" s="1046"/>
      <c r="I15" s="1046"/>
      <c r="J15" s="1046"/>
      <c r="K15" s="1046"/>
      <c r="L15" s="988"/>
      <c r="M15" s="1051"/>
      <c r="N15" s="136"/>
      <c r="O15" s="988"/>
      <c r="P15" s="1051"/>
      <c r="Q15" s="1046"/>
      <c r="R15" s="1046"/>
      <c r="S15" s="1046"/>
      <c r="T15" s="1046"/>
      <c r="U15" s="1046"/>
      <c r="V15" s="1046"/>
      <c r="W15" s="1046"/>
      <c r="X15" s="1046"/>
      <c r="Y15" s="1046"/>
      <c r="Z15" s="1049"/>
      <c r="AA15" s="1050"/>
      <c r="AB15" s="996" t="str">
        <f t="shared" si="5"/>
        <v/>
      </c>
      <c r="AC15" s="997"/>
      <c r="AD15" s="997"/>
      <c r="AE15" s="998"/>
      <c r="AF15" s="988"/>
      <c r="AG15" s="989"/>
      <c r="AH15" s="989"/>
      <c r="AI15" s="989"/>
      <c r="AJ15" s="989"/>
      <c r="AK15" s="990"/>
      <c r="AL15" s="150" t="str">
        <f t="shared" si="1"/>
        <v/>
      </c>
      <c r="AM15" s="28"/>
      <c r="AN15" s="28"/>
      <c r="AO15" s="28"/>
      <c r="AP15" s="134" t="str">
        <f t="shared" si="2"/>
        <v/>
      </c>
      <c r="AQ15" s="134" t="e">
        <f t="shared" si="3"/>
        <v>#N/A</v>
      </c>
      <c r="AR15" s="135" t="e">
        <f t="shared" si="6"/>
        <v>#N/A</v>
      </c>
      <c r="AS15" s="133" t="e">
        <f t="shared" si="0"/>
        <v>#N/A</v>
      </c>
      <c r="AX15" s="29" t="s">
        <v>382</v>
      </c>
      <c r="AY15" s="29">
        <v>0.78</v>
      </c>
      <c r="BA15" s="285" t="s">
        <v>440</v>
      </c>
      <c r="BB15" s="108">
        <v>0.31225000000000003</v>
      </c>
      <c r="BC15" s="108">
        <v>0</v>
      </c>
      <c r="BD15" s="108">
        <v>0.31225000000000003</v>
      </c>
      <c r="BE15" s="112">
        <f>AVERAGE(BD$10:BD15)</f>
        <v>0.43654166666666666</v>
      </c>
      <c r="BG15" s="285" t="s">
        <v>440</v>
      </c>
      <c r="BH15" s="285" t="s">
        <v>497</v>
      </c>
      <c r="BI15" s="29">
        <f t="shared" si="7"/>
        <v>144</v>
      </c>
      <c r="BJ15" s="108">
        <v>0.26025987500000003</v>
      </c>
      <c r="BK15" s="267">
        <f>AVERAGE(BJ$10:BJ15)</f>
        <v>0.41193808333333332</v>
      </c>
      <c r="BL15" s="29">
        <v>26</v>
      </c>
    </row>
    <row r="16" spans="1:64" s="29" customFormat="1" ht="15" customHeight="1">
      <c r="A16" s="28"/>
      <c r="B16" s="282">
        <f t="shared" si="4"/>
        <v>9</v>
      </c>
      <c r="C16" s="1046"/>
      <c r="D16" s="1046"/>
      <c r="E16" s="1046"/>
      <c r="F16" s="1046"/>
      <c r="G16" s="1046"/>
      <c r="H16" s="1046"/>
      <c r="I16" s="1046"/>
      <c r="J16" s="1046"/>
      <c r="K16" s="1046"/>
      <c r="L16" s="988"/>
      <c r="M16" s="1051"/>
      <c r="N16" s="136"/>
      <c r="O16" s="988"/>
      <c r="P16" s="1051"/>
      <c r="Q16" s="1046"/>
      <c r="R16" s="1046"/>
      <c r="S16" s="1046"/>
      <c r="T16" s="1046"/>
      <c r="U16" s="1046"/>
      <c r="V16" s="1046"/>
      <c r="W16" s="1046"/>
      <c r="X16" s="1046"/>
      <c r="Y16" s="1046"/>
      <c r="Z16" s="1049"/>
      <c r="AA16" s="1050"/>
      <c r="AB16" s="996" t="str">
        <f t="shared" si="5"/>
        <v/>
      </c>
      <c r="AC16" s="997"/>
      <c r="AD16" s="997"/>
      <c r="AE16" s="998"/>
      <c r="AF16" s="988"/>
      <c r="AG16" s="989"/>
      <c r="AH16" s="989"/>
      <c r="AI16" s="989"/>
      <c r="AJ16" s="989"/>
      <c r="AK16" s="990"/>
      <c r="AL16" s="150" t="str">
        <f t="shared" si="1"/>
        <v/>
      </c>
      <c r="AM16" s="32"/>
      <c r="AN16" s="32"/>
      <c r="AO16" s="32"/>
      <c r="AP16" s="134" t="str">
        <f t="shared" si="2"/>
        <v/>
      </c>
      <c r="AQ16" s="134" t="e">
        <f t="shared" si="3"/>
        <v>#N/A</v>
      </c>
      <c r="AR16" s="135" t="e">
        <f t="shared" si="6"/>
        <v>#N/A</v>
      </c>
      <c r="AS16" s="133" t="e">
        <f t="shared" si="0"/>
        <v>#N/A</v>
      </c>
      <c r="AX16" s="29" t="s">
        <v>381</v>
      </c>
      <c r="AY16" s="29">
        <v>0.78500000000000003</v>
      </c>
      <c r="BA16" s="285" t="s">
        <v>446</v>
      </c>
      <c r="BB16" s="108">
        <v>0</v>
      </c>
      <c r="BC16" s="108">
        <v>0.28425</v>
      </c>
      <c r="BD16" s="108">
        <v>0.28425</v>
      </c>
      <c r="BE16" s="112">
        <f>AVERAGE(BD$10:BD16)</f>
        <v>0.41478571428571431</v>
      </c>
      <c r="BG16" s="285" t="s">
        <v>446</v>
      </c>
      <c r="BH16" s="285" t="s">
        <v>498</v>
      </c>
      <c r="BI16" s="29">
        <f t="shared" si="7"/>
        <v>168</v>
      </c>
      <c r="BJ16" s="108">
        <v>0.24758137500000002</v>
      </c>
      <c r="BK16" s="267">
        <f>AVERAGE(BJ$10:BJ16)</f>
        <v>0.38845855357142861</v>
      </c>
      <c r="BL16" s="29">
        <v>25</v>
      </c>
    </row>
    <row r="17" spans="1:70" s="29" customFormat="1" ht="15" customHeight="1">
      <c r="A17" s="28"/>
      <c r="B17" s="282">
        <f t="shared" si="4"/>
        <v>10</v>
      </c>
      <c r="C17" s="1046"/>
      <c r="D17" s="1046"/>
      <c r="E17" s="1046"/>
      <c r="F17" s="1046"/>
      <c r="G17" s="1046"/>
      <c r="H17" s="1046"/>
      <c r="I17" s="1046"/>
      <c r="J17" s="1046"/>
      <c r="K17" s="1046"/>
      <c r="L17" s="988"/>
      <c r="M17" s="1051"/>
      <c r="N17" s="136"/>
      <c r="O17" s="988"/>
      <c r="P17" s="1051"/>
      <c r="Q17" s="1046"/>
      <c r="R17" s="1046"/>
      <c r="S17" s="1046"/>
      <c r="T17" s="1046"/>
      <c r="U17" s="1046"/>
      <c r="V17" s="1046"/>
      <c r="W17" s="1046"/>
      <c r="X17" s="1046"/>
      <c r="Y17" s="1046"/>
      <c r="Z17" s="1049"/>
      <c r="AA17" s="1050"/>
      <c r="AB17" s="996" t="str">
        <f t="shared" si="5"/>
        <v/>
      </c>
      <c r="AC17" s="997"/>
      <c r="AD17" s="997"/>
      <c r="AE17" s="998"/>
      <c r="AF17" s="988"/>
      <c r="AG17" s="989"/>
      <c r="AH17" s="989"/>
      <c r="AI17" s="989"/>
      <c r="AJ17" s="989"/>
      <c r="AK17" s="990"/>
      <c r="AL17" s="150" t="str">
        <f t="shared" si="1"/>
        <v/>
      </c>
      <c r="AM17" s="28"/>
      <c r="AN17" s="28"/>
      <c r="AO17" s="28"/>
      <c r="AP17" s="134" t="str">
        <f t="shared" si="2"/>
        <v/>
      </c>
      <c r="AQ17" s="134" t="e">
        <f t="shared" si="3"/>
        <v>#N/A</v>
      </c>
      <c r="AR17" s="135" t="e">
        <f t="shared" si="6"/>
        <v>#N/A</v>
      </c>
      <c r="AS17" s="133" t="e">
        <f t="shared" si="0"/>
        <v>#N/A</v>
      </c>
      <c r="AX17" s="29" t="s">
        <v>380</v>
      </c>
      <c r="AY17" s="29">
        <v>0.79</v>
      </c>
      <c r="BA17" s="285" t="s">
        <v>449</v>
      </c>
      <c r="BB17" s="108">
        <v>8.8249999999999995E-2</v>
      </c>
      <c r="BC17" s="108">
        <v>0.26524999999999999</v>
      </c>
      <c r="BD17" s="108">
        <v>0.26524999999999999</v>
      </c>
      <c r="BE17" s="112">
        <f>AVERAGE(BD$10:BD17)</f>
        <v>0.39609375000000002</v>
      </c>
      <c r="BG17" s="285" t="s">
        <v>449</v>
      </c>
      <c r="BH17" s="285" t="s">
        <v>498</v>
      </c>
      <c r="BI17" s="29">
        <f t="shared" si="7"/>
        <v>192</v>
      </c>
      <c r="BJ17" s="108">
        <v>0.18655075000000002</v>
      </c>
      <c r="BK17" s="267">
        <f>AVERAGE(BJ$10:BJ17)</f>
        <v>0.36322007812500001</v>
      </c>
      <c r="BL17" s="29">
        <v>25</v>
      </c>
    </row>
    <row r="18" spans="1:70" s="29" customFormat="1" ht="15" customHeight="1">
      <c r="A18" s="28"/>
      <c r="B18" s="282">
        <f t="shared" si="4"/>
        <v>11</v>
      </c>
      <c r="C18" s="1046"/>
      <c r="D18" s="1046"/>
      <c r="E18" s="1046"/>
      <c r="F18" s="1046"/>
      <c r="G18" s="1046"/>
      <c r="H18" s="1046"/>
      <c r="I18" s="1046"/>
      <c r="J18" s="1046"/>
      <c r="K18" s="1046"/>
      <c r="L18" s="988"/>
      <c r="M18" s="1051"/>
      <c r="N18" s="136"/>
      <c r="O18" s="988"/>
      <c r="P18" s="1051"/>
      <c r="Q18" s="1046"/>
      <c r="R18" s="1046"/>
      <c r="S18" s="1046"/>
      <c r="T18" s="1046"/>
      <c r="U18" s="1046"/>
      <c r="V18" s="1046"/>
      <c r="W18" s="1046"/>
      <c r="X18" s="1046"/>
      <c r="Y18" s="1046"/>
      <c r="Z18" s="1049"/>
      <c r="AA18" s="1050"/>
      <c r="AB18" s="996" t="str">
        <f t="shared" si="5"/>
        <v/>
      </c>
      <c r="AC18" s="997"/>
      <c r="AD18" s="997"/>
      <c r="AE18" s="998"/>
      <c r="AF18" s="988"/>
      <c r="AG18" s="989"/>
      <c r="AH18" s="989"/>
      <c r="AI18" s="989"/>
      <c r="AJ18" s="989"/>
      <c r="AK18" s="990"/>
      <c r="AL18" s="150" t="str">
        <f t="shared" si="1"/>
        <v/>
      </c>
      <c r="AM18" s="32"/>
      <c r="AN18" s="32"/>
      <c r="AO18" s="32"/>
      <c r="AP18" s="134" t="str">
        <f t="shared" si="2"/>
        <v/>
      </c>
      <c r="AQ18" s="134" t="e">
        <f t="shared" si="3"/>
        <v>#N/A</v>
      </c>
      <c r="AR18" s="135" t="e">
        <f t="shared" si="6"/>
        <v>#N/A</v>
      </c>
      <c r="AS18" s="133" t="e">
        <f t="shared" si="0"/>
        <v>#N/A</v>
      </c>
      <c r="AX18" s="29" t="s">
        <v>379</v>
      </c>
      <c r="AY18" s="29">
        <v>0.79500000000000004</v>
      </c>
      <c r="BA18" s="285" t="s">
        <v>439</v>
      </c>
      <c r="BB18" s="108">
        <v>0.24475</v>
      </c>
      <c r="BC18" s="108">
        <v>9.9250000000000005E-2</v>
      </c>
      <c r="BD18" s="108">
        <v>0.24475</v>
      </c>
      <c r="BE18" s="112">
        <f>AVERAGE(BD$10:BD18)</f>
        <v>0.37927777777777777</v>
      </c>
      <c r="BG18" s="285" t="s">
        <v>439</v>
      </c>
      <c r="BH18" s="285" t="s">
        <v>497</v>
      </c>
      <c r="BI18" s="29">
        <f t="shared" si="7"/>
        <v>216</v>
      </c>
      <c r="BJ18" s="108">
        <v>0.15887162499999999</v>
      </c>
      <c r="BK18" s="267">
        <f>AVERAGE(BJ$10:BJ18)</f>
        <v>0.34051469444444449</v>
      </c>
      <c r="BL18" s="29">
        <v>22</v>
      </c>
    </row>
    <row r="19" spans="1:70" s="29" customFormat="1" ht="15" customHeight="1">
      <c r="A19" s="28"/>
      <c r="B19" s="282">
        <f t="shared" si="4"/>
        <v>12</v>
      </c>
      <c r="C19" s="1046"/>
      <c r="D19" s="1046"/>
      <c r="E19" s="1046"/>
      <c r="F19" s="1046"/>
      <c r="G19" s="1046"/>
      <c r="H19" s="1046"/>
      <c r="I19" s="1046"/>
      <c r="J19" s="1046"/>
      <c r="K19" s="1046"/>
      <c r="L19" s="988"/>
      <c r="M19" s="1051"/>
      <c r="N19" s="136"/>
      <c r="O19" s="988"/>
      <c r="P19" s="1051"/>
      <c r="Q19" s="1046"/>
      <c r="R19" s="1046"/>
      <c r="S19" s="1046"/>
      <c r="T19" s="1046"/>
      <c r="U19" s="1046"/>
      <c r="V19" s="1046"/>
      <c r="W19" s="1046"/>
      <c r="X19" s="1046"/>
      <c r="Y19" s="1046"/>
      <c r="Z19" s="1049"/>
      <c r="AA19" s="1050"/>
      <c r="AB19" s="996" t="str">
        <f t="shared" si="5"/>
        <v/>
      </c>
      <c r="AC19" s="997"/>
      <c r="AD19" s="997"/>
      <c r="AE19" s="998"/>
      <c r="AF19" s="988"/>
      <c r="AG19" s="989"/>
      <c r="AH19" s="989"/>
      <c r="AI19" s="989"/>
      <c r="AJ19" s="989"/>
      <c r="AK19" s="990"/>
      <c r="AL19" s="150" t="str">
        <f t="shared" si="1"/>
        <v/>
      </c>
      <c r="AM19" s="28"/>
      <c r="AN19" s="28"/>
      <c r="AO19" s="28"/>
      <c r="AP19" s="134" t="str">
        <f t="shared" si="2"/>
        <v/>
      </c>
      <c r="AQ19" s="134" t="e">
        <f t="shared" si="3"/>
        <v>#N/A</v>
      </c>
      <c r="AR19" s="135" t="e">
        <f t="shared" si="6"/>
        <v>#N/A</v>
      </c>
      <c r="AS19" s="133" t="e">
        <f t="shared" si="0"/>
        <v>#N/A</v>
      </c>
      <c r="AX19" s="29" t="s">
        <v>378</v>
      </c>
      <c r="AY19" s="29">
        <v>0.8</v>
      </c>
      <c r="BA19" s="285" t="s">
        <v>444</v>
      </c>
      <c r="BB19" s="108">
        <v>0.20774999999999999</v>
      </c>
      <c r="BC19" s="108">
        <v>6.3750000000000001E-2</v>
      </c>
      <c r="BD19" s="108">
        <v>0.20774999999999999</v>
      </c>
      <c r="BE19" s="112">
        <f>AVERAGE(BD$10:BD19)</f>
        <v>0.36212499999999997</v>
      </c>
      <c r="BG19" s="285" t="s">
        <v>444</v>
      </c>
      <c r="BH19" s="285" t="s">
        <v>497</v>
      </c>
      <c r="BI19" s="29">
        <f t="shared" si="7"/>
        <v>240</v>
      </c>
      <c r="BJ19" s="108">
        <v>0.10243987499999999</v>
      </c>
      <c r="BK19" s="267">
        <f>AVERAGE(BJ$10:BJ19)</f>
        <v>0.3167072125</v>
      </c>
      <c r="BL19" s="29">
        <v>26</v>
      </c>
    </row>
    <row r="20" spans="1:70" s="29" customFormat="1" ht="15" customHeight="1">
      <c r="A20" s="28"/>
      <c r="B20" s="282">
        <f t="shared" si="4"/>
        <v>13</v>
      </c>
      <c r="C20" s="1046"/>
      <c r="D20" s="1046"/>
      <c r="E20" s="1046"/>
      <c r="F20" s="1046"/>
      <c r="G20" s="1046"/>
      <c r="H20" s="1046"/>
      <c r="I20" s="1046"/>
      <c r="J20" s="1046"/>
      <c r="K20" s="1046"/>
      <c r="L20" s="988"/>
      <c r="M20" s="1051"/>
      <c r="N20" s="136"/>
      <c r="O20" s="988"/>
      <c r="P20" s="1051"/>
      <c r="Q20" s="1046"/>
      <c r="R20" s="1046"/>
      <c r="S20" s="1046"/>
      <c r="T20" s="1046"/>
      <c r="U20" s="1046"/>
      <c r="V20" s="1046"/>
      <c r="W20" s="1046"/>
      <c r="X20" s="1046"/>
      <c r="Y20" s="1046"/>
      <c r="Z20" s="1049"/>
      <c r="AA20" s="1050"/>
      <c r="AB20" s="996" t="str">
        <f t="shared" si="5"/>
        <v/>
      </c>
      <c r="AC20" s="997"/>
      <c r="AD20" s="997"/>
      <c r="AE20" s="998"/>
      <c r="AF20" s="988"/>
      <c r="AG20" s="989"/>
      <c r="AH20" s="989"/>
      <c r="AI20" s="989"/>
      <c r="AJ20" s="989"/>
      <c r="AK20" s="990"/>
      <c r="AL20" s="150" t="str">
        <f t="shared" si="1"/>
        <v/>
      </c>
      <c r="AM20" s="32"/>
      <c r="AN20" s="32"/>
      <c r="AO20" s="32"/>
      <c r="AP20" s="134" t="str">
        <f t="shared" si="2"/>
        <v/>
      </c>
      <c r="AQ20" s="134" t="e">
        <f t="shared" si="3"/>
        <v>#N/A</v>
      </c>
      <c r="AR20" s="135" t="e">
        <f t="shared" si="6"/>
        <v>#N/A</v>
      </c>
      <c r="AS20" s="133" t="e">
        <f t="shared" si="0"/>
        <v>#N/A</v>
      </c>
      <c r="AX20" s="29" t="s">
        <v>377</v>
      </c>
      <c r="AY20" s="29">
        <v>0.80500000000000005</v>
      </c>
      <c r="BA20" s="285" t="s">
        <v>445</v>
      </c>
      <c r="BB20" s="108">
        <v>0.12975000000000003</v>
      </c>
      <c r="BC20" s="108">
        <v>0.15925</v>
      </c>
      <c r="BD20" s="108">
        <v>0.15925</v>
      </c>
      <c r="BE20" s="112">
        <f>AVERAGE(BD$10:BD20)</f>
        <v>0.3436818181818182</v>
      </c>
      <c r="BG20" s="285" t="s">
        <v>445</v>
      </c>
      <c r="BH20" s="285" t="s">
        <v>498</v>
      </c>
      <c r="BI20" s="29">
        <f t="shared" si="7"/>
        <v>264</v>
      </c>
      <c r="BJ20" s="108">
        <v>6.8722875000000003E-2</v>
      </c>
      <c r="BK20" s="267">
        <f>AVERAGE(BJ$10:BJ20)</f>
        <v>0.29416318181818185</v>
      </c>
      <c r="BL20" s="29">
        <v>25</v>
      </c>
    </row>
    <row r="21" spans="1:70" s="29" customFormat="1" ht="15" customHeight="1">
      <c r="A21" s="28"/>
      <c r="B21" s="282">
        <f t="shared" si="4"/>
        <v>14</v>
      </c>
      <c r="C21" s="1046"/>
      <c r="D21" s="1046"/>
      <c r="E21" s="1046"/>
      <c r="F21" s="1046"/>
      <c r="G21" s="1046"/>
      <c r="H21" s="1046"/>
      <c r="I21" s="1046"/>
      <c r="J21" s="1046"/>
      <c r="K21" s="1046"/>
      <c r="L21" s="988"/>
      <c r="M21" s="1051"/>
      <c r="N21" s="136"/>
      <c r="O21" s="988"/>
      <c r="P21" s="1051"/>
      <c r="Q21" s="1046"/>
      <c r="R21" s="1046"/>
      <c r="S21" s="1046"/>
      <c r="T21" s="1046"/>
      <c r="U21" s="1046"/>
      <c r="V21" s="1046"/>
      <c r="W21" s="1046"/>
      <c r="X21" s="1046"/>
      <c r="Y21" s="1046"/>
      <c r="Z21" s="1049"/>
      <c r="AA21" s="1050"/>
      <c r="AB21" s="996" t="str">
        <f t="shared" si="5"/>
        <v/>
      </c>
      <c r="AC21" s="997"/>
      <c r="AD21" s="997"/>
      <c r="AE21" s="998"/>
      <c r="AF21" s="988"/>
      <c r="AG21" s="989"/>
      <c r="AH21" s="989"/>
      <c r="AI21" s="989"/>
      <c r="AJ21" s="989"/>
      <c r="AK21" s="990"/>
      <c r="AL21" s="150" t="str">
        <f t="shared" si="1"/>
        <v/>
      </c>
      <c r="AM21" s="28"/>
      <c r="AN21" s="28"/>
      <c r="AO21" s="28"/>
      <c r="AP21" s="134" t="str">
        <f t="shared" si="2"/>
        <v/>
      </c>
      <c r="AQ21" s="134" t="e">
        <f t="shared" si="3"/>
        <v>#N/A</v>
      </c>
      <c r="AR21" s="135" t="e">
        <f t="shared" si="6"/>
        <v>#N/A</v>
      </c>
      <c r="AS21" s="133" t="e">
        <f t="shared" si="0"/>
        <v>#N/A</v>
      </c>
      <c r="AX21" s="29" t="s">
        <v>376</v>
      </c>
      <c r="AY21" s="29">
        <v>0.81</v>
      </c>
      <c r="BA21" s="285" t="s">
        <v>463</v>
      </c>
      <c r="BB21" s="108">
        <v>0.15200000000000002</v>
      </c>
      <c r="BC21" s="108">
        <v>0.13724999999999998</v>
      </c>
      <c r="BD21" s="108">
        <v>0.15200000000000002</v>
      </c>
      <c r="BE21" s="112">
        <f>AVERAGE(BD$10:BD21)</f>
        <v>0.32770833333333332</v>
      </c>
      <c r="BG21" s="285" t="s">
        <v>463</v>
      </c>
      <c r="BH21" s="285" t="s">
        <v>497</v>
      </c>
      <c r="BI21" s="29">
        <f t="shared" si="7"/>
        <v>288</v>
      </c>
      <c r="BJ21" s="108">
        <v>4.6761500000000011E-2</v>
      </c>
      <c r="BK21" s="267">
        <f>AVERAGE(BJ$10:BJ21)</f>
        <v>0.27354637500000006</v>
      </c>
      <c r="BL21" s="29">
        <v>25</v>
      </c>
    </row>
    <row r="22" spans="1:70" s="29" customFormat="1" ht="15" customHeight="1">
      <c r="A22" s="28"/>
      <c r="B22" s="282">
        <f t="shared" si="4"/>
        <v>15</v>
      </c>
      <c r="C22" s="1046"/>
      <c r="D22" s="1046"/>
      <c r="E22" s="1046"/>
      <c r="F22" s="1046"/>
      <c r="G22" s="1046"/>
      <c r="H22" s="1046"/>
      <c r="I22" s="1046"/>
      <c r="J22" s="1046"/>
      <c r="K22" s="1046"/>
      <c r="L22" s="988"/>
      <c r="M22" s="1051"/>
      <c r="N22" s="136"/>
      <c r="O22" s="988"/>
      <c r="P22" s="1051"/>
      <c r="Q22" s="1046"/>
      <c r="R22" s="1046"/>
      <c r="S22" s="1046"/>
      <c r="T22" s="1046"/>
      <c r="U22" s="1046"/>
      <c r="V22" s="1046"/>
      <c r="W22" s="1046"/>
      <c r="X22" s="1046"/>
      <c r="Y22" s="1046"/>
      <c r="Z22" s="1049"/>
      <c r="AA22" s="1050"/>
      <c r="AB22" s="996" t="str">
        <f t="shared" si="5"/>
        <v/>
      </c>
      <c r="AC22" s="997"/>
      <c r="AD22" s="997"/>
      <c r="AE22" s="998"/>
      <c r="AF22" s="988"/>
      <c r="AG22" s="989"/>
      <c r="AH22" s="989"/>
      <c r="AI22" s="989"/>
      <c r="AJ22" s="989"/>
      <c r="AK22" s="990"/>
      <c r="AL22" s="150" t="str">
        <f t="shared" si="1"/>
        <v/>
      </c>
      <c r="AM22" s="32"/>
      <c r="AN22" s="32"/>
      <c r="AO22" s="32"/>
      <c r="AP22" s="134" t="str">
        <f t="shared" si="2"/>
        <v/>
      </c>
      <c r="AQ22" s="134" t="e">
        <f t="shared" si="3"/>
        <v>#N/A</v>
      </c>
      <c r="AR22" s="135" t="e">
        <f t="shared" si="6"/>
        <v>#N/A</v>
      </c>
      <c r="AS22" s="133" t="e">
        <f t="shared" si="0"/>
        <v>#N/A</v>
      </c>
      <c r="AX22" s="29" t="s">
        <v>375</v>
      </c>
      <c r="AY22" s="29">
        <v>0.81499999999999995</v>
      </c>
      <c r="BA22" s="285" t="s">
        <v>458</v>
      </c>
      <c r="BB22" s="108">
        <f>_xlfn.AGGREGATE(1,5,BB10:BB21)</f>
        <v>0.2265625</v>
      </c>
      <c r="BC22" s="108">
        <f>_xlfn.AGGREGATE(1,5,BC10:BC21)</f>
        <v>0.14433333333333331</v>
      </c>
      <c r="BD22" s="108">
        <f>_xlfn.AGGREGATE(1,5,BD10:BD21)</f>
        <v>0.32770833333333332</v>
      </c>
      <c r="BG22" s="285" t="s">
        <v>458</v>
      </c>
      <c r="BI22" s="132">
        <f>_xlfn.AGGREGATE(1,5,BI10:BI21)</f>
        <v>156</v>
      </c>
      <c r="BJ22" s="108">
        <f>_xlfn.AGGREGATE(1,5,BJ10:BJ21)</f>
        <v>0.27354637500000006</v>
      </c>
      <c r="BL22" s="132">
        <f>SUM(BL10:BL21)</f>
        <v>291</v>
      </c>
    </row>
    <row r="23" spans="1:70" s="29" customFormat="1" ht="15" customHeight="1">
      <c r="A23" s="28"/>
      <c r="B23" s="282">
        <f t="shared" si="4"/>
        <v>16</v>
      </c>
      <c r="C23" s="1046"/>
      <c r="D23" s="1046"/>
      <c r="E23" s="1046"/>
      <c r="F23" s="1046"/>
      <c r="G23" s="1046"/>
      <c r="H23" s="1046"/>
      <c r="I23" s="1046"/>
      <c r="J23" s="1046"/>
      <c r="K23" s="1046"/>
      <c r="L23" s="988"/>
      <c r="M23" s="1051"/>
      <c r="N23" s="136"/>
      <c r="O23" s="988"/>
      <c r="P23" s="1051"/>
      <c r="Q23" s="1046"/>
      <c r="R23" s="1046"/>
      <c r="S23" s="1046"/>
      <c r="T23" s="1046"/>
      <c r="U23" s="1046"/>
      <c r="V23" s="1046"/>
      <c r="W23" s="1046"/>
      <c r="X23" s="1046"/>
      <c r="Y23" s="1046"/>
      <c r="Z23" s="1049"/>
      <c r="AA23" s="1050"/>
      <c r="AB23" s="996" t="str">
        <f t="shared" si="5"/>
        <v/>
      </c>
      <c r="AC23" s="997"/>
      <c r="AD23" s="997"/>
      <c r="AE23" s="998"/>
      <c r="AF23" s="988"/>
      <c r="AG23" s="989"/>
      <c r="AH23" s="989"/>
      <c r="AI23" s="989"/>
      <c r="AJ23" s="989"/>
      <c r="AK23" s="990"/>
      <c r="AL23" s="150" t="str">
        <f t="shared" si="1"/>
        <v/>
      </c>
      <c r="AM23" s="28"/>
      <c r="AN23" s="28"/>
      <c r="AO23" s="28"/>
      <c r="AP23" s="134" t="str">
        <f t="shared" si="2"/>
        <v/>
      </c>
      <c r="AQ23" s="134" t="e">
        <f t="shared" si="3"/>
        <v>#N/A</v>
      </c>
      <c r="AR23" s="135" t="e">
        <f t="shared" si="6"/>
        <v>#N/A</v>
      </c>
      <c r="AS23" s="133" t="e">
        <f t="shared" si="0"/>
        <v>#N/A</v>
      </c>
      <c r="AX23" s="29" t="s">
        <v>374</v>
      </c>
      <c r="AY23" s="29">
        <v>0.82</v>
      </c>
    </row>
    <row r="24" spans="1:70" s="29" customFormat="1" ht="15" customHeight="1">
      <c r="A24" s="28"/>
      <c r="B24" s="282">
        <f t="shared" si="4"/>
        <v>17</v>
      </c>
      <c r="C24" s="1046"/>
      <c r="D24" s="1046"/>
      <c r="E24" s="1046"/>
      <c r="F24" s="1046"/>
      <c r="G24" s="1046"/>
      <c r="H24" s="1046"/>
      <c r="I24" s="1046"/>
      <c r="J24" s="1046"/>
      <c r="K24" s="1046"/>
      <c r="L24" s="988"/>
      <c r="M24" s="1051"/>
      <c r="N24" s="136"/>
      <c r="O24" s="988"/>
      <c r="P24" s="1051"/>
      <c r="Q24" s="1046"/>
      <c r="R24" s="1046"/>
      <c r="S24" s="1046"/>
      <c r="T24" s="1046"/>
      <c r="U24" s="1046"/>
      <c r="V24" s="1046"/>
      <c r="W24" s="1046"/>
      <c r="X24" s="1046"/>
      <c r="Y24" s="1046"/>
      <c r="Z24" s="1049"/>
      <c r="AA24" s="1050"/>
      <c r="AB24" s="996" t="str">
        <f t="shared" si="5"/>
        <v/>
      </c>
      <c r="AC24" s="997"/>
      <c r="AD24" s="997"/>
      <c r="AE24" s="998"/>
      <c r="AF24" s="988"/>
      <c r="AG24" s="989"/>
      <c r="AH24" s="989"/>
      <c r="AI24" s="989"/>
      <c r="AJ24" s="989"/>
      <c r="AK24" s="990"/>
      <c r="AL24" s="150" t="str">
        <f t="shared" si="1"/>
        <v/>
      </c>
      <c r="AM24" s="32"/>
      <c r="AN24" s="32"/>
      <c r="AO24" s="28"/>
      <c r="AP24" s="134" t="str">
        <f t="shared" si="2"/>
        <v/>
      </c>
      <c r="AQ24" s="134" t="e">
        <f t="shared" si="3"/>
        <v>#N/A</v>
      </c>
      <c r="AR24" s="135" t="e">
        <f t="shared" si="6"/>
        <v>#N/A</v>
      </c>
      <c r="AS24" s="133" t="e">
        <f t="shared" si="0"/>
        <v>#N/A</v>
      </c>
      <c r="AX24" s="29" t="s">
        <v>373</v>
      </c>
      <c r="AY24" s="29">
        <v>0.82499999999999996</v>
      </c>
    </row>
    <row r="25" spans="1:70" s="29" customFormat="1" ht="15" customHeight="1">
      <c r="A25" s="28"/>
      <c r="B25" s="282">
        <f t="shared" si="4"/>
        <v>18</v>
      </c>
      <c r="C25" s="1046"/>
      <c r="D25" s="1046"/>
      <c r="E25" s="1046"/>
      <c r="F25" s="1046"/>
      <c r="G25" s="1046"/>
      <c r="H25" s="1046"/>
      <c r="I25" s="1046"/>
      <c r="J25" s="1046"/>
      <c r="K25" s="1046"/>
      <c r="L25" s="988"/>
      <c r="M25" s="1051"/>
      <c r="N25" s="136"/>
      <c r="O25" s="988"/>
      <c r="P25" s="1051"/>
      <c r="Q25" s="1046"/>
      <c r="R25" s="1046"/>
      <c r="S25" s="1046"/>
      <c r="T25" s="1046"/>
      <c r="U25" s="1046"/>
      <c r="V25" s="1046"/>
      <c r="W25" s="1046"/>
      <c r="X25" s="1046"/>
      <c r="Y25" s="1046"/>
      <c r="Z25" s="1049"/>
      <c r="AA25" s="1050"/>
      <c r="AB25" s="996" t="str">
        <f t="shared" si="5"/>
        <v/>
      </c>
      <c r="AC25" s="997"/>
      <c r="AD25" s="997"/>
      <c r="AE25" s="998"/>
      <c r="AF25" s="988"/>
      <c r="AG25" s="989"/>
      <c r="AH25" s="989"/>
      <c r="AI25" s="989"/>
      <c r="AJ25" s="989"/>
      <c r="AK25" s="990"/>
      <c r="AL25" s="150" t="str">
        <f t="shared" si="1"/>
        <v/>
      </c>
      <c r="AM25" s="32"/>
      <c r="AN25" s="32"/>
      <c r="AO25" s="28"/>
      <c r="AP25" s="134" t="str">
        <f t="shared" si="2"/>
        <v/>
      </c>
      <c r="AQ25" s="134" t="e">
        <f t="shared" si="3"/>
        <v>#N/A</v>
      </c>
      <c r="AR25" s="135" t="e">
        <f t="shared" si="6"/>
        <v>#N/A</v>
      </c>
      <c r="AS25" s="133" t="e">
        <f t="shared" si="0"/>
        <v>#N/A</v>
      </c>
      <c r="AX25" s="29" t="s">
        <v>372</v>
      </c>
      <c r="AY25" s="29">
        <v>0.83</v>
      </c>
      <c r="BD25" s="29" t="s">
        <v>524</v>
      </c>
      <c r="BN25" s="29" t="s">
        <v>488</v>
      </c>
    </row>
    <row r="26" spans="1:70" s="29" customFormat="1" ht="15" customHeight="1">
      <c r="A26" s="28"/>
      <c r="B26" s="282">
        <f t="shared" si="4"/>
        <v>19</v>
      </c>
      <c r="C26" s="1046"/>
      <c r="D26" s="1046"/>
      <c r="E26" s="1046"/>
      <c r="F26" s="1046"/>
      <c r="G26" s="1046"/>
      <c r="H26" s="1046"/>
      <c r="I26" s="1046"/>
      <c r="J26" s="1046"/>
      <c r="K26" s="1046"/>
      <c r="L26" s="988"/>
      <c r="M26" s="1051"/>
      <c r="N26" s="136"/>
      <c r="O26" s="988"/>
      <c r="P26" s="1051"/>
      <c r="Q26" s="1046"/>
      <c r="R26" s="1046"/>
      <c r="S26" s="1046"/>
      <c r="T26" s="1046"/>
      <c r="U26" s="1046"/>
      <c r="V26" s="1046"/>
      <c r="W26" s="1046"/>
      <c r="X26" s="1046"/>
      <c r="Y26" s="1046"/>
      <c r="Z26" s="1049"/>
      <c r="AA26" s="1050"/>
      <c r="AB26" s="996" t="str">
        <f t="shared" si="5"/>
        <v/>
      </c>
      <c r="AC26" s="997"/>
      <c r="AD26" s="997"/>
      <c r="AE26" s="998"/>
      <c r="AF26" s="988"/>
      <c r="AG26" s="989"/>
      <c r="AH26" s="989"/>
      <c r="AI26" s="989"/>
      <c r="AJ26" s="989"/>
      <c r="AK26" s="990"/>
      <c r="AL26" s="150" t="str">
        <f t="shared" si="1"/>
        <v/>
      </c>
      <c r="AM26" s="32"/>
      <c r="AN26" s="32"/>
      <c r="AO26" s="28"/>
      <c r="AP26" s="134" t="str">
        <f t="shared" si="2"/>
        <v/>
      </c>
      <c r="AQ26" s="134" t="e">
        <f t="shared" si="3"/>
        <v>#N/A</v>
      </c>
      <c r="AR26" s="135" t="e">
        <f t="shared" si="6"/>
        <v>#N/A</v>
      </c>
      <c r="AS26" s="133" t="e">
        <f t="shared" si="0"/>
        <v>#N/A</v>
      </c>
      <c r="AX26" s="29" t="s">
        <v>371</v>
      </c>
      <c r="AY26" s="29">
        <v>0.83499999999999996</v>
      </c>
      <c r="BC26" s="29" t="s">
        <v>486</v>
      </c>
      <c r="BD26" s="29" t="s">
        <v>473</v>
      </c>
      <c r="BI26" s="29" t="s">
        <v>490</v>
      </c>
      <c r="BO26" s="29" t="s">
        <v>473</v>
      </c>
      <c r="BQ26" s="29" t="s">
        <v>474</v>
      </c>
    </row>
    <row r="27" spans="1:70" s="29" customFormat="1" ht="15" customHeight="1">
      <c r="A27" s="28"/>
      <c r="B27" s="282">
        <f t="shared" si="4"/>
        <v>20</v>
      </c>
      <c r="C27" s="1046"/>
      <c r="D27" s="1046"/>
      <c r="E27" s="1046"/>
      <c r="F27" s="1046"/>
      <c r="G27" s="1046"/>
      <c r="H27" s="1046"/>
      <c r="I27" s="1046"/>
      <c r="J27" s="1046"/>
      <c r="K27" s="1046"/>
      <c r="L27" s="988"/>
      <c r="M27" s="1051"/>
      <c r="N27" s="136"/>
      <c r="O27" s="988"/>
      <c r="P27" s="1051"/>
      <c r="Q27" s="1046"/>
      <c r="R27" s="1046"/>
      <c r="S27" s="1046"/>
      <c r="T27" s="1046"/>
      <c r="U27" s="1046"/>
      <c r="V27" s="1046"/>
      <c r="W27" s="1046"/>
      <c r="X27" s="1046"/>
      <c r="Y27" s="1046"/>
      <c r="Z27" s="1049"/>
      <c r="AA27" s="1050"/>
      <c r="AB27" s="996" t="str">
        <f t="shared" si="5"/>
        <v/>
      </c>
      <c r="AC27" s="997"/>
      <c r="AD27" s="997"/>
      <c r="AE27" s="998"/>
      <c r="AF27" s="988"/>
      <c r="AG27" s="989"/>
      <c r="AH27" s="989"/>
      <c r="AI27" s="989"/>
      <c r="AJ27" s="989"/>
      <c r="AK27" s="990"/>
      <c r="AL27" s="150" t="str">
        <f t="shared" si="1"/>
        <v/>
      </c>
      <c r="AM27" s="32"/>
      <c r="AN27" s="32"/>
      <c r="AO27" s="28"/>
      <c r="AP27" s="134" t="str">
        <f t="shared" si="2"/>
        <v/>
      </c>
      <c r="AQ27" s="134" t="e">
        <f t="shared" si="3"/>
        <v>#N/A</v>
      </c>
      <c r="AR27" s="135" t="e">
        <f t="shared" si="6"/>
        <v>#N/A</v>
      </c>
      <c r="AS27" s="133" t="e">
        <f t="shared" si="0"/>
        <v>#N/A</v>
      </c>
      <c r="AX27" s="29" t="s">
        <v>370</v>
      </c>
      <c r="AY27" s="29">
        <v>0.84</v>
      </c>
      <c r="BD27" s="29" t="s">
        <v>433</v>
      </c>
      <c r="BE27" s="29" t="s">
        <v>435</v>
      </c>
      <c r="BF27" s="29" t="s">
        <v>433</v>
      </c>
      <c r="BG27" s="29" t="s">
        <v>435</v>
      </c>
      <c r="BH27" s="268" t="s">
        <v>500</v>
      </c>
      <c r="BI27" s="29" t="s">
        <v>433</v>
      </c>
      <c r="BJ27" s="29" t="s">
        <v>435</v>
      </c>
      <c r="BK27" s="29" t="s">
        <v>433</v>
      </c>
      <c r="BL27" s="29" t="s">
        <v>435</v>
      </c>
      <c r="BM27" s="268" t="s">
        <v>500</v>
      </c>
      <c r="BO27" s="29" t="s">
        <v>433</v>
      </c>
      <c r="BP27" s="29" t="s">
        <v>435</v>
      </c>
      <c r="BQ27" s="29" t="s">
        <v>433</v>
      </c>
      <c r="BR27" s="29" t="s">
        <v>435</v>
      </c>
    </row>
    <row r="28" spans="1:70" s="29" customFormat="1" ht="15" customHeight="1">
      <c r="A28" s="28"/>
      <c r="B28" s="282">
        <f t="shared" si="4"/>
        <v>21</v>
      </c>
      <c r="C28" s="1046"/>
      <c r="D28" s="1046"/>
      <c r="E28" s="1046"/>
      <c r="F28" s="1046"/>
      <c r="G28" s="1046"/>
      <c r="H28" s="1046"/>
      <c r="I28" s="1046"/>
      <c r="J28" s="1046"/>
      <c r="K28" s="1046"/>
      <c r="L28" s="988"/>
      <c r="M28" s="1051"/>
      <c r="N28" s="136"/>
      <c r="O28" s="988"/>
      <c r="P28" s="1051"/>
      <c r="Q28" s="1046"/>
      <c r="R28" s="1046"/>
      <c r="S28" s="1046"/>
      <c r="T28" s="1046"/>
      <c r="U28" s="1046"/>
      <c r="V28" s="1046"/>
      <c r="W28" s="1046"/>
      <c r="X28" s="1046"/>
      <c r="Y28" s="1046"/>
      <c r="Z28" s="1049"/>
      <c r="AA28" s="1050"/>
      <c r="AB28" s="996" t="str">
        <f t="shared" si="5"/>
        <v/>
      </c>
      <c r="AC28" s="997"/>
      <c r="AD28" s="997"/>
      <c r="AE28" s="998"/>
      <c r="AF28" s="988"/>
      <c r="AG28" s="989"/>
      <c r="AH28" s="989"/>
      <c r="AI28" s="989"/>
      <c r="AJ28" s="989"/>
      <c r="AK28" s="990"/>
      <c r="AL28" s="150" t="str">
        <f t="shared" si="1"/>
        <v/>
      </c>
      <c r="AM28" s="32"/>
      <c r="AN28" s="32"/>
      <c r="AO28" s="28"/>
      <c r="AP28" s="134" t="str">
        <f t="shared" si="2"/>
        <v/>
      </c>
      <c r="AQ28" s="134" t="e">
        <f t="shared" si="3"/>
        <v>#N/A</v>
      </c>
      <c r="AR28" s="135" t="e">
        <f t="shared" si="6"/>
        <v>#N/A</v>
      </c>
      <c r="AS28" s="133" t="e">
        <f t="shared" si="0"/>
        <v>#N/A</v>
      </c>
      <c r="AX28" s="29" t="s">
        <v>369</v>
      </c>
      <c r="AY28" s="29">
        <v>0.84499999999999997</v>
      </c>
      <c r="BD28" s="29" t="s">
        <v>479</v>
      </c>
      <c r="BE28" s="29" t="s">
        <v>479</v>
      </c>
      <c r="BF28" s="29" t="s">
        <v>480</v>
      </c>
      <c r="BG28" s="29" t="s">
        <v>480</v>
      </c>
      <c r="BH28" s="269" t="s">
        <v>480</v>
      </c>
      <c r="BI28" s="29" t="s">
        <v>479</v>
      </c>
      <c r="BJ28" s="29" t="s">
        <v>479</v>
      </c>
      <c r="BK28" s="29" t="s">
        <v>480</v>
      </c>
      <c r="BL28" s="29" t="s">
        <v>480</v>
      </c>
      <c r="BM28" s="269" t="s">
        <v>480</v>
      </c>
      <c r="BO28" s="29" t="s">
        <v>479</v>
      </c>
      <c r="BP28" s="29" t="s">
        <v>480</v>
      </c>
      <c r="BQ28" s="29" t="s">
        <v>479</v>
      </c>
      <c r="BR28" s="29" t="s">
        <v>480</v>
      </c>
    </row>
    <row r="29" spans="1:70" s="29" customFormat="1" ht="15" customHeight="1">
      <c r="A29" s="28"/>
      <c r="B29" s="282">
        <f t="shared" si="4"/>
        <v>22</v>
      </c>
      <c r="C29" s="1046"/>
      <c r="D29" s="1046"/>
      <c r="E29" s="1046"/>
      <c r="F29" s="1046"/>
      <c r="G29" s="1046"/>
      <c r="H29" s="1046"/>
      <c r="I29" s="1046"/>
      <c r="J29" s="1046"/>
      <c r="K29" s="1046"/>
      <c r="L29" s="988"/>
      <c r="M29" s="1051"/>
      <c r="N29" s="136"/>
      <c r="O29" s="988"/>
      <c r="P29" s="1051"/>
      <c r="Q29" s="1046"/>
      <c r="R29" s="1046"/>
      <c r="S29" s="1046"/>
      <c r="T29" s="1046"/>
      <c r="U29" s="1046"/>
      <c r="V29" s="1046"/>
      <c r="W29" s="1046"/>
      <c r="X29" s="1046"/>
      <c r="Y29" s="1046"/>
      <c r="Z29" s="1049"/>
      <c r="AA29" s="1050"/>
      <c r="AB29" s="996" t="str">
        <f t="shared" si="5"/>
        <v/>
      </c>
      <c r="AC29" s="997"/>
      <c r="AD29" s="997"/>
      <c r="AE29" s="998"/>
      <c r="AF29" s="988"/>
      <c r="AG29" s="989"/>
      <c r="AH29" s="989"/>
      <c r="AI29" s="989"/>
      <c r="AJ29" s="989"/>
      <c r="AK29" s="990"/>
      <c r="AL29" s="150" t="str">
        <f t="shared" si="1"/>
        <v/>
      </c>
      <c r="AM29" s="32"/>
      <c r="AN29" s="32"/>
      <c r="AO29" s="28"/>
      <c r="AP29" s="134" t="str">
        <f t="shared" si="2"/>
        <v/>
      </c>
      <c r="AQ29" s="134" t="e">
        <f t="shared" si="3"/>
        <v>#N/A</v>
      </c>
      <c r="AR29" s="135" t="e">
        <f t="shared" si="6"/>
        <v>#N/A</v>
      </c>
      <c r="AS29" s="133" t="e">
        <f t="shared" si="0"/>
        <v>#N/A</v>
      </c>
      <c r="AX29" s="29" t="s">
        <v>368</v>
      </c>
      <c r="AY29" s="29">
        <v>0.85</v>
      </c>
      <c r="BB29" s="29" t="s">
        <v>492</v>
      </c>
      <c r="BC29" s="29">
        <v>1995</v>
      </c>
      <c r="BD29" s="29">
        <v>1.05</v>
      </c>
      <c r="BE29" s="130">
        <v>1.0416666666666667</v>
      </c>
      <c r="BF29" s="130">
        <v>0.03</v>
      </c>
      <c r="BG29" s="130">
        <v>0.15</v>
      </c>
      <c r="BH29" s="270">
        <f>(BF29+BG29)/2</f>
        <v>0.09</v>
      </c>
      <c r="BI29" s="130">
        <v>0.7</v>
      </c>
      <c r="BJ29" s="130">
        <v>0.64</v>
      </c>
      <c r="BK29" s="130">
        <v>0.95499999999999996</v>
      </c>
      <c r="BL29" s="130">
        <v>0.86</v>
      </c>
      <c r="BM29" s="270">
        <f>(BK29+BL29)/2</f>
        <v>0.90749999999999997</v>
      </c>
      <c r="BO29" s="29">
        <v>0.25</v>
      </c>
      <c r="BP29" s="29">
        <v>0.25</v>
      </c>
      <c r="BQ29" s="29">
        <v>0.75</v>
      </c>
      <c r="BR29" s="29">
        <v>0.75</v>
      </c>
    </row>
    <row r="30" spans="1:70" s="29" customFormat="1" ht="15" customHeight="1">
      <c r="A30" s="28"/>
      <c r="B30" s="282">
        <f t="shared" si="4"/>
        <v>23</v>
      </c>
      <c r="C30" s="1046"/>
      <c r="D30" s="1046"/>
      <c r="E30" s="1046"/>
      <c r="F30" s="1046"/>
      <c r="G30" s="1046"/>
      <c r="H30" s="1046"/>
      <c r="I30" s="1046"/>
      <c r="J30" s="1046"/>
      <c r="K30" s="1046"/>
      <c r="L30" s="988"/>
      <c r="M30" s="1051"/>
      <c r="N30" s="136"/>
      <c r="O30" s="988"/>
      <c r="P30" s="1051"/>
      <c r="Q30" s="1046"/>
      <c r="R30" s="1046"/>
      <c r="S30" s="1046"/>
      <c r="T30" s="1046"/>
      <c r="U30" s="1046"/>
      <c r="V30" s="1046"/>
      <c r="W30" s="1046"/>
      <c r="X30" s="1046"/>
      <c r="Y30" s="1046"/>
      <c r="Z30" s="1049"/>
      <c r="AA30" s="1050"/>
      <c r="AB30" s="996" t="str">
        <f t="shared" si="5"/>
        <v/>
      </c>
      <c r="AC30" s="997"/>
      <c r="AD30" s="997"/>
      <c r="AE30" s="998"/>
      <c r="AF30" s="988"/>
      <c r="AG30" s="989"/>
      <c r="AH30" s="989"/>
      <c r="AI30" s="989"/>
      <c r="AJ30" s="989"/>
      <c r="AK30" s="990"/>
      <c r="AL30" s="150" t="str">
        <f t="shared" si="1"/>
        <v/>
      </c>
      <c r="AM30" s="32"/>
      <c r="AN30" s="32"/>
      <c r="AO30" s="28"/>
      <c r="AP30" s="134" t="str">
        <f t="shared" si="2"/>
        <v/>
      </c>
      <c r="AQ30" s="134" t="e">
        <f t="shared" si="3"/>
        <v>#N/A</v>
      </c>
      <c r="AR30" s="135" t="e">
        <f t="shared" si="6"/>
        <v>#N/A</v>
      </c>
      <c r="AS30" s="133" t="e">
        <f t="shared" si="0"/>
        <v>#N/A</v>
      </c>
      <c r="AX30" s="29" t="s">
        <v>367</v>
      </c>
      <c r="AY30" s="29">
        <v>0.85499999999999998</v>
      </c>
      <c r="BB30" s="29" t="s">
        <v>361</v>
      </c>
      <c r="BC30" s="29">
        <v>1996</v>
      </c>
      <c r="BD30" s="29">
        <v>1.05</v>
      </c>
      <c r="BE30" s="130">
        <v>1.0416666666666667</v>
      </c>
      <c r="BF30" s="130">
        <v>-4.9875000000000003E-2</v>
      </c>
      <c r="BG30" s="130">
        <v>7.4999999999999997E-2</v>
      </c>
      <c r="BH30" s="270">
        <f t="shared" ref="BH30:BH53" si="8">(BF30+BG30)/2</f>
        <v>1.2562499999999997E-2</v>
      </c>
      <c r="BI30" s="130">
        <v>0.76100000000000001</v>
      </c>
      <c r="BJ30" s="130">
        <v>0.69550000000000001</v>
      </c>
      <c r="BK30" s="130">
        <v>1.0365</v>
      </c>
      <c r="BL30" s="130">
        <v>0.9345</v>
      </c>
      <c r="BM30" s="270">
        <f t="shared" ref="BM30:BM53" si="9">(BK30+BL30)/2</f>
        <v>0.98550000000000004</v>
      </c>
      <c r="BO30" s="29">
        <v>0.25</v>
      </c>
      <c r="BP30" s="29">
        <v>0.25</v>
      </c>
      <c r="BQ30" s="29">
        <v>0.75</v>
      </c>
      <c r="BR30" s="29">
        <v>0.75</v>
      </c>
    </row>
    <row r="31" spans="1:70" s="29" customFormat="1" ht="15" customHeight="1">
      <c r="A31" s="28"/>
      <c r="B31" s="282">
        <f t="shared" si="4"/>
        <v>24</v>
      </c>
      <c r="C31" s="1046"/>
      <c r="D31" s="1046"/>
      <c r="E31" s="1046"/>
      <c r="F31" s="1046"/>
      <c r="G31" s="1046"/>
      <c r="H31" s="1046"/>
      <c r="I31" s="1046"/>
      <c r="J31" s="1046"/>
      <c r="K31" s="1046"/>
      <c r="L31" s="988"/>
      <c r="M31" s="1051"/>
      <c r="N31" s="136"/>
      <c r="O31" s="988"/>
      <c r="P31" s="1051"/>
      <c r="Q31" s="1046"/>
      <c r="R31" s="1046"/>
      <c r="S31" s="1046"/>
      <c r="T31" s="1046"/>
      <c r="U31" s="1046"/>
      <c r="V31" s="1046"/>
      <c r="W31" s="1046"/>
      <c r="X31" s="1046"/>
      <c r="Y31" s="1046"/>
      <c r="Z31" s="1049"/>
      <c r="AA31" s="1050"/>
      <c r="AB31" s="996" t="str">
        <f t="shared" si="5"/>
        <v/>
      </c>
      <c r="AC31" s="997"/>
      <c r="AD31" s="997"/>
      <c r="AE31" s="998"/>
      <c r="AF31" s="988"/>
      <c r="AG31" s="989"/>
      <c r="AH31" s="989"/>
      <c r="AI31" s="989"/>
      <c r="AJ31" s="989"/>
      <c r="AK31" s="990"/>
      <c r="AL31" s="150" t="str">
        <f t="shared" si="1"/>
        <v/>
      </c>
      <c r="AM31" s="32"/>
      <c r="AN31" s="32"/>
      <c r="AO31" s="28"/>
      <c r="AP31" s="134" t="str">
        <f t="shared" si="2"/>
        <v/>
      </c>
      <c r="AQ31" s="134" t="e">
        <f t="shared" si="3"/>
        <v>#N/A</v>
      </c>
      <c r="AR31" s="135" t="e">
        <f t="shared" si="6"/>
        <v>#N/A</v>
      </c>
      <c r="AS31" s="133" t="e">
        <f t="shared" si="0"/>
        <v>#N/A</v>
      </c>
      <c r="AX31" s="29" t="s">
        <v>366</v>
      </c>
      <c r="AY31" s="29">
        <v>0.86</v>
      </c>
      <c r="BB31" s="29" t="s">
        <v>360</v>
      </c>
      <c r="BC31" s="29">
        <v>1997</v>
      </c>
      <c r="BD31" s="29">
        <v>1.05</v>
      </c>
      <c r="BE31" s="130">
        <v>1.0416666666666667</v>
      </c>
      <c r="BF31" s="130">
        <v>-0.12975</v>
      </c>
      <c r="BG31" s="130">
        <v>0</v>
      </c>
      <c r="BH31" s="270">
        <f t="shared" si="8"/>
        <v>-6.4875000000000002E-2</v>
      </c>
      <c r="BI31" s="130">
        <v>0.82199999999999995</v>
      </c>
      <c r="BJ31" s="130">
        <v>0.751</v>
      </c>
      <c r="BK31" s="130">
        <v>1.1179999999999999</v>
      </c>
      <c r="BL31" s="130">
        <v>1.0089999999999999</v>
      </c>
      <c r="BM31" s="270">
        <f t="shared" si="9"/>
        <v>1.0634999999999999</v>
      </c>
    </row>
    <row r="32" spans="1:70" s="29" customFormat="1" ht="15" customHeight="1">
      <c r="A32" s="28"/>
      <c r="B32" s="282">
        <f t="shared" si="4"/>
        <v>25</v>
      </c>
      <c r="C32" s="1046"/>
      <c r="D32" s="1046"/>
      <c r="E32" s="1046"/>
      <c r="F32" s="1046"/>
      <c r="G32" s="1046"/>
      <c r="H32" s="1046"/>
      <c r="I32" s="1046"/>
      <c r="J32" s="1046"/>
      <c r="K32" s="1046"/>
      <c r="L32" s="988"/>
      <c r="M32" s="1051"/>
      <c r="N32" s="136"/>
      <c r="O32" s="988"/>
      <c r="P32" s="1051"/>
      <c r="Q32" s="1046"/>
      <c r="R32" s="1046"/>
      <c r="S32" s="1046"/>
      <c r="T32" s="1046"/>
      <c r="U32" s="1046"/>
      <c r="V32" s="1046"/>
      <c r="W32" s="1046"/>
      <c r="X32" s="1046"/>
      <c r="Y32" s="1046"/>
      <c r="Z32" s="1049"/>
      <c r="AA32" s="1050"/>
      <c r="AB32" s="996" t="str">
        <f t="shared" si="5"/>
        <v/>
      </c>
      <c r="AC32" s="997"/>
      <c r="AD32" s="997"/>
      <c r="AE32" s="998"/>
      <c r="AF32" s="988"/>
      <c r="AG32" s="989"/>
      <c r="AH32" s="989"/>
      <c r="AI32" s="989"/>
      <c r="AJ32" s="989"/>
      <c r="AK32" s="990"/>
      <c r="AL32" s="150" t="str">
        <f t="shared" si="1"/>
        <v/>
      </c>
      <c r="AM32" s="32"/>
      <c r="AN32" s="32"/>
      <c r="AO32" s="28"/>
      <c r="AP32" s="134" t="str">
        <f t="shared" si="2"/>
        <v/>
      </c>
      <c r="AQ32" s="134" t="e">
        <f t="shared" si="3"/>
        <v>#N/A</v>
      </c>
      <c r="AR32" s="135" t="e">
        <f t="shared" si="6"/>
        <v>#N/A</v>
      </c>
      <c r="AS32" s="133" t="e">
        <f t="shared" si="0"/>
        <v>#N/A</v>
      </c>
      <c r="AX32" s="29" t="s">
        <v>365</v>
      </c>
      <c r="AY32" s="29">
        <v>0.86499999999999999</v>
      </c>
      <c r="BB32" s="29" t="s">
        <v>359</v>
      </c>
      <c r="BC32" s="29">
        <v>1998</v>
      </c>
      <c r="BD32" s="29">
        <v>1.05</v>
      </c>
      <c r="BE32" s="130">
        <v>1.0416666666666667</v>
      </c>
      <c r="BF32" s="130">
        <v>-0.20962500000000001</v>
      </c>
      <c r="BG32" s="130">
        <v>-7.4999999999999983E-2</v>
      </c>
      <c r="BH32" s="270">
        <f t="shared" si="8"/>
        <v>-0.14231250000000001</v>
      </c>
      <c r="BI32" s="130">
        <v>0.88300000000000001</v>
      </c>
      <c r="BJ32" s="130">
        <v>0.80649999999999999</v>
      </c>
      <c r="BK32" s="130">
        <v>1.1995</v>
      </c>
      <c r="BL32" s="130">
        <v>1.0834999999999999</v>
      </c>
      <c r="BM32" s="270">
        <f t="shared" si="9"/>
        <v>1.1415</v>
      </c>
    </row>
    <row r="33" spans="1:65" s="29" customFormat="1" ht="15" customHeight="1">
      <c r="A33" s="28"/>
      <c r="B33" s="282">
        <f t="shared" si="4"/>
        <v>26</v>
      </c>
      <c r="C33" s="1046"/>
      <c r="D33" s="1046"/>
      <c r="E33" s="1046"/>
      <c r="F33" s="1046"/>
      <c r="G33" s="1046"/>
      <c r="H33" s="1046"/>
      <c r="I33" s="1046"/>
      <c r="J33" s="1046"/>
      <c r="K33" s="1046"/>
      <c r="L33" s="988"/>
      <c r="M33" s="1051"/>
      <c r="N33" s="136"/>
      <c r="O33" s="988"/>
      <c r="P33" s="1051"/>
      <c r="Q33" s="1046"/>
      <c r="R33" s="1046"/>
      <c r="S33" s="1046"/>
      <c r="T33" s="1046"/>
      <c r="U33" s="1046"/>
      <c r="V33" s="1046"/>
      <c r="W33" s="1046"/>
      <c r="X33" s="1046"/>
      <c r="Y33" s="1046"/>
      <c r="Z33" s="1049"/>
      <c r="AA33" s="1050"/>
      <c r="AB33" s="996" t="str">
        <f t="shared" si="5"/>
        <v/>
      </c>
      <c r="AC33" s="997"/>
      <c r="AD33" s="997"/>
      <c r="AE33" s="998"/>
      <c r="AF33" s="988"/>
      <c r="AG33" s="989"/>
      <c r="AH33" s="989"/>
      <c r="AI33" s="989"/>
      <c r="AJ33" s="989"/>
      <c r="AK33" s="990"/>
      <c r="AL33" s="150" t="str">
        <f t="shared" si="1"/>
        <v/>
      </c>
      <c r="AM33" s="32"/>
      <c r="AN33" s="32"/>
      <c r="AO33" s="28"/>
      <c r="AP33" s="134" t="str">
        <f t="shared" si="2"/>
        <v/>
      </c>
      <c r="AQ33" s="134" t="e">
        <f t="shared" si="3"/>
        <v>#N/A</v>
      </c>
      <c r="AR33" s="135" t="e">
        <f t="shared" si="6"/>
        <v>#N/A</v>
      </c>
      <c r="AS33" s="133" t="e">
        <f t="shared" si="0"/>
        <v>#N/A</v>
      </c>
      <c r="AX33" s="29" t="s">
        <v>364</v>
      </c>
      <c r="AY33" s="29">
        <v>0.87</v>
      </c>
      <c r="BB33" s="29" t="s">
        <v>358</v>
      </c>
      <c r="BC33" s="29">
        <v>1999</v>
      </c>
      <c r="BD33" s="29">
        <v>1.05</v>
      </c>
      <c r="BE33" s="130">
        <v>1.0416666666666667</v>
      </c>
      <c r="BF33" s="130">
        <v>-0.28949999999999998</v>
      </c>
      <c r="BG33" s="130">
        <v>-0.15</v>
      </c>
      <c r="BH33" s="270">
        <f t="shared" si="8"/>
        <v>-0.21975</v>
      </c>
      <c r="BI33" s="130">
        <v>0.94399999999999995</v>
      </c>
      <c r="BJ33" s="130">
        <v>0.86199999999999988</v>
      </c>
      <c r="BK33" s="130">
        <v>1.2809999999999999</v>
      </c>
      <c r="BL33" s="130">
        <v>1.1579999999999999</v>
      </c>
      <c r="BM33" s="270">
        <f t="shared" si="9"/>
        <v>1.2195</v>
      </c>
    </row>
    <row r="34" spans="1:65" s="29" customFormat="1" ht="15" customHeight="1">
      <c r="A34" s="28"/>
      <c r="B34" s="282">
        <f t="shared" si="4"/>
        <v>27</v>
      </c>
      <c r="C34" s="1046"/>
      <c r="D34" s="1046"/>
      <c r="E34" s="1046"/>
      <c r="F34" s="1046"/>
      <c r="G34" s="1046"/>
      <c r="H34" s="1046"/>
      <c r="I34" s="1046"/>
      <c r="J34" s="1046"/>
      <c r="K34" s="1046"/>
      <c r="L34" s="988"/>
      <c r="M34" s="1051"/>
      <c r="N34" s="136"/>
      <c r="O34" s="988"/>
      <c r="P34" s="1051"/>
      <c r="Q34" s="1046"/>
      <c r="R34" s="1046"/>
      <c r="S34" s="1046"/>
      <c r="T34" s="1046"/>
      <c r="U34" s="1046"/>
      <c r="V34" s="1046"/>
      <c r="W34" s="1046"/>
      <c r="X34" s="1046"/>
      <c r="Y34" s="1046"/>
      <c r="Z34" s="1049"/>
      <c r="AA34" s="1050"/>
      <c r="AB34" s="996" t="str">
        <f t="shared" si="5"/>
        <v/>
      </c>
      <c r="AC34" s="997"/>
      <c r="AD34" s="997"/>
      <c r="AE34" s="998"/>
      <c r="AF34" s="988"/>
      <c r="AG34" s="989"/>
      <c r="AH34" s="989"/>
      <c r="AI34" s="989"/>
      <c r="AJ34" s="989"/>
      <c r="AK34" s="990"/>
      <c r="AL34" s="150" t="str">
        <f t="shared" si="1"/>
        <v/>
      </c>
      <c r="AM34" s="32"/>
      <c r="AN34" s="32"/>
      <c r="AO34" s="28"/>
      <c r="AP34" s="134" t="str">
        <f t="shared" si="2"/>
        <v/>
      </c>
      <c r="AQ34" s="134" t="e">
        <f t="shared" si="3"/>
        <v>#N/A</v>
      </c>
      <c r="AR34" s="135" t="e">
        <f t="shared" si="6"/>
        <v>#N/A</v>
      </c>
      <c r="AS34" s="133" t="e">
        <f t="shared" si="0"/>
        <v>#N/A</v>
      </c>
      <c r="AX34" s="29" t="s">
        <v>363</v>
      </c>
      <c r="AY34" s="29">
        <v>0.875</v>
      </c>
      <c r="BB34" s="29" t="s">
        <v>357</v>
      </c>
      <c r="BC34" s="29">
        <v>2000</v>
      </c>
      <c r="BD34" s="29">
        <v>1.05</v>
      </c>
      <c r="BE34" s="130">
        <v>1.0416666666666667</v>
      </c>
      <c r="BF34" s="130">
        <v>-0.36937500000000001</v>
      </c>
      <c r="BG34" s="130">
        <v>-0.22500000000000001</v>
      </c>
      <c r="BH34" s="270">
        <f t="shared" si="8"/>
        <v>-0.29718749999999999</v>
      </c>
      <c r="BI34" s="130">
        <v>1.0049999999999999</v>
      </c>
      <c r="BJ34" s="130">
        <v>0.91749999999999998</v>
      </c>
      <c r="BK34" s="130">
        <v>1.3625</v>
      </c>
      <c r="BL34" s="130">
        <v>1.2324999999999999</v>
      </c>
      <c r="BM34" s="270">
        <f t="shared" si="9"/>
        <v>1.2974999999999999</v>
      </c>
    </row>
    <row r="35" spans="1:65" s="29" customFormat="1" ht="15" customHeight="1">
      <c r="A35" s="28"/>
      <c r="B35" s="282">
        <f t="shared" si="4"/>
        <v>28</v>
      </c>
      <c r="C35" s="1046"/>
      <c r="D35" s="1046"/>
      <c r="E35" s="1046"/>
      <c r="F35" s="1046"/>
      <c r="G35" s="1046"/>
      <c r="H35" s="1046"/>
      <c r="I35" s="1046"/>
      <c r="J35" s="1046"/>
      <c r="K35" s="1046"/>
      <c r="L35" s="988"/>
      <c r="M35" s="1051"/>
      <c r="N35" s="136"/>
      <c r="O35" s="988"/>
      <c r="P35" s="1051"/>
      <c r="Q35" s="1046"/>
      <c r="R35" s="1046"/>
      <c r="S35" s="1046"/>
      <c r="T35" s="1046"/>
      <c r="U35" s="1046"/>
      <c r="V35" s="1046"/>
      <c r="W35" s="1046"/>
      <c r="X35" s="1046"/>
      <c r="Y35" s="1046"/>
      <c r="Z35" s="1049"/>
      <c r="AA35" s="1050"/>
      <c r="AB35" s="996" t="str">
        <f t="shared" si="5"/>
        <v/>
      </c>
      <c r="AC35" s="997"/>
      <c r="AD35" s="997"/>
      <c r="AE35" s="998"/>
      <c r="AF35" s="988"/>
      <c r="AG35" s="989"/>
      <c r="AH35" s="989"/>
      <c r="AI35" s="989"/>
      <c r="AJ35" s="989"/>
      <c r="AK35" s="990"/>
      <c r="AL35" s="150" t="str">
        <f t="shared" si="1"/>
        <v/>
      </c>
      <c r="AM35" s="32"/>
      <c r="AN35" s="32"/>
      <c r="AO35" s="28"/>
      <c r="AP35" s="134" t="str">
        <f t="shared" si="2"/>
        <v/>
      </c>
      <c r="AQ35" s="134" t="e">
        <f t="shared" si="3"/>
        <v>#N/A</v>
      </c>
      <c r="AR35" s="135" t="e">
        <f t="shared" si="6"/>
        <v>#N/A</v>
      </c>
      <c r="AS35" s="133" t="e">
        <f t="shared" si="0"/>
        <v>#N/A</v>
      </c>
      <c r="AX35" s="29" t="s">
        <v>495</v>
      </c>
      <c r="BB35" s="29" t="s">
        <v>356</v>
      </c>
      <c r="BC35" s="29">
        <v>2001</v>
      </c>
      <c r="BD35" s="29">
        <v>1.05</v>
      </c>
      <c r="BE35" s="130">
        <v>1.0416666666666667</v>
      </c>
      <c r="BF35" s="130">
        <v>-0.44925000000000004</v>
      </c>
      <c r="BG35" s="130">
        <v>-0.29999999999999993</v>
      </c>
      <c r="BH35" s="270">
        <f t="shared" si="8"/>
        <v>-0.37462499999999999</v>
      </c>
      <c r="BI35" s="130">
        <v>1.0660000000000001</v>
      </c>
      <c r="BJ35" s="130">
        <v>0.97299999999999986</v>
      </c>
      <c r="BK35" s="130">
        <v>1.444</v>
      </c>
      <c r="BL35" s="130">
        <v>1.3069999999999999</v>
      </c>
      <c r="BM35" s="270">
        <f t="shared" si="9"/>
        <v>1.3754999999999999</v>
      </c>
    </row>
    <row r="36" spans="1:65" s="29" customFormat="1" ht="15" customHeight="1">
      <c r="A36" s="28"/>
      <c r="B36" s="282">
        <f t="shared" si="4"/>
        <v>29</v>
      </c>
      <c r="C36" s="1046"/>
      <c r="D36" s="1046"/>
      <c r="E36" s="1046"/>
      <c r="F36" s="1046"/>
      <c r="G36" s="1046"/>
      <c r="H36" s="1046"/>
      <c r="I36" s="1046"/>
      <c r="J36" s="1046"/>
      <c r="K36" s="1046"/>
      <c r="L36" s="988"/>
      <c r="M36" s="1051"/>
      <c r="N36" s="136"/>
      <c r="O36" s="988"/>
      <c r="P36" s="1051"/>
      <c r="Q36" s="1046"/>
      <c r="R36" s="1046"/>
      <c r="S36" s="1046"/>
      <c r="T36" s="1046"/>
      <c r="U36" s="1046"/>
      <c r="V36" s="1046"/>
      <c r="W36" s="1046"/>
      <c r="X36" s="1046"/>
      <c r="Y36" s="1046"/>
      <c r="Z36" s="1049"/>
      <c r="AA36" s="1050"/>
      <c r="AB36" s="996" t="str">
        <f t="shared" si="5"/>
        <v/>
      </c>
      <c r="AC36" s="997"/>
      <c r="AD36" s="997"/>
      <c r="AE36" s="998"/>
      <c r="AF36" s="988"/>
      <c r="AG36" s="989"/>
      <c r="AH36" s="989"/>
      <c r="AI36" s="989"/>
      <c r="AJ36" s="989"/>
      <c r="AK36" s="990"/>
      <c r="AL36" s="150" t="str">
        <f t="shared" si="1"/>
        <v/>
      </c>
      <c r="AM36" s="32"/>
      <c r="AN36" s="32"/>
      <c r="AO36" s="28"/>
      <c r="AP36" s="134" t="str">
        <f t="shared" si="2"/>
        <v/>
      </c>
      <c r="AQ36" s="134" t="e">
        <f t="shared" si="3"/>
        <v>#N/A</v>
      </c>
      <c r="AR36" s="135" t="e">
        <f t="shared" si="6"/>
        <v>#N/A</v>
      </c>
      <c r="AS36" s="133" t="e">
        <f t="shared" si="0"/>
        <v>#N/A</v>
      </c>
      <c r="AX36" s="29" t="s">
        <v>492</v>
      </c>
      <c r="AY36" s="29">
        <v>0.88</v>
      </c>
      <c r="BB36" s="29" t="s">
        <v>355</v>
      </c>
      <c r="BC36" s="29">
        <v>2002</v>
      </c>
      <c r="BD36" s="29">
        <v>1.05</v>
      </c>
      <c r="BE36" s="130">
        <v>1.0416666666666667</v>
      </c>
      <c r="BF36" s="130">
        <v>-0.52912499999999996</v>
      </c>
      <c r="BG36" s="130">
        <v>-0.375</v>
      </c>
      <c r="BH36" s="270">
        <f t="shared" si="8"/>
        <v>-0.45206249999999998</v>
      </c>
      <c r="BI36" s="130">
        <v>1.127</v>
      </c>
      <c r="BJ36" s="130">
        <v>1.0284999999999997</v>
      </c>
      <c r="BK36" s="130">
        <v>1.5255000000000001</v>
      </c>
      <c r="BL36" s="130">
        <v>1.3815</v>
      </c>
      <c r="BM36" s="270">
        <f t="shared" si="9"/>
        <v>1.4535</v>
      </c>
    </row>
    <row r="37" spans="1:65" s="29" customFormat="1" ht="15" customHeight="1">
      <c r="A37" s="28"/>
      <c r="B37" s="282">
        <f t="shared" si="4"/>
        <v>30</v>
      </c>
      <c r="C37" s="1046"/>
      <c r="D37" s="1046"/>
      <c r="E37" s="1046"/>
      <c r="F37" s="1046"/>
      <c r="G37" s="1046"/>
      <c r="H37" s="1046"/>
      <c r="I37" s="1046"/>
      <c r="J37" s="1046"/>
      <c r="K37" s="1046"/>
      <c r="L37" s="988"/>
      <c r="M37" s="1051"/>
      <c r="N37" s="136"/>
      <c r="O37" s="988"/>
      <c r="P37" s="1051"/>
      <c r="Q37" s="1046"/>
      <c r="R37" s="1046"/>
      <c r="S37" s="1046"/>
      <c r="T37" s="1046"/>
      <c r="U37" s="1046"/>
      <c r="V37" s="1046"/>
      <c r="W37" s="1046"/>
      <c r="X37" s="1046"/>
      <c r="Y37" s="1046"/>
      <c r="Z37" s="1049"/>
      <c r="AA37" s="1050"/>
      <c r="AB37" s="996" t="str">
        <f t="shared" si="5"/>
        <v/>
      </c>
      <c r="AC37" s="997"/>
      <c r="AD37" s="997"/>
      <c r="AE37" s="998"/>
      <c r="AF37" s="988"/>
      <c r="AG37" s="989"/>
      <c r="AH37" s="989"/>
      <c r="AI37" s="989"/>
      <c r="AJ37" s="989"/>
      <c r="AK37" s="990"/>
      <c r="AL37" s="150" t="str">
        <f t="shared" si="1"/>
        <v/>
      </c>
      <c r="AM37" s="32"/>
      <c r="AN37" s="32"/>
      <c r="AO37" s="28"/>
      <c r="AP37" s="134" t="str">
        <f t="shared" si="2"/>
        <v/>
      </c>
      <c r="AQ37" s="134" t="e">
        <f t="shared" si="3"/>
        <v>#N/A</v>
      </c>
      <c r="AR37" s="135" t="e">
        <f t="shared" si="6"/>
        <v>#N/A</v>
      </c>
      <c r="AS37" s="133" t="e">
        <f t="shared" si="0"/>
        <v>#N/A</v>
      </c>
      <c r="AX37" s="29" t="s">
        <v>361</v>
      </c>
      <c r="AY37" s="29">
        <v>0.88500000000000001</v>
      </c>
      <c r="BB37" s="29" t="s">
        <v>354</v>
      </c>
      <c r="BC37" s="29">
        <v>2003</v>
      </c>
      <c r="BD37" s="29">
        <v>1.05</v>
      </c>
      <c r="BE37" s="130">
        <v>1.0416666666666667</v>
      </c>
      <c r="BF37" s="130">
        <v>-0.60899999999999999</v>
      </c>
      <c r="BG37" s="130">
        <v>-0.44999999999999996</v>
      </c>
      <c r="BH37" s="270">
        <f t="shared" si="8"/>
        <v>-0.52949999999999997</v>
      </c>
      <c r="BI37" s="130">
        <v>1.1880000000000002</v>
      </c>
      <c r="BJ37" s="130">
        <v>1.0839999999999999</v>
      </c>
      <c r="BK37" s="130">
        <v>1.607</v>
      </c>
      <c r="BL37" s="130">
        <v>1.456</v>
      </c>
      <c r="BM37" s="270">
        <f t="shared" si="9"/>
        <v>1.5314999999999999</v>
      </c>
    </row>
    <row r="38" spans="1:65" s="29" customFormat="1" ht="15" customHeight="1">
      <c r="A38" s="28"/>
      <c r="B38" s="282">
        <f>IF(B37="","",B37+1)</f>
        <v>31</v>
      </c>
      <c r="C38" s="1046"/>
      <c r="D38" s="1046"/>
      <c r="E38" s="1046"/>
      <c r="F38" s="1046"/>
      <c r="G38" s="1046"/>
      <c r="H38" s="1046"/>
      <c r="I38" s="1046"/>
      <c r="J38" s="1046"/>
      <c r="K38" s="1046"/>
      <c r="L38" s="988"/>
      <c r="M38" s="1051"/>
      <c r="N38" s="136"/>
      <c r="O38" s="988"/>
      <c r="P38" s="1051"/>
      <c r="Q38" s="1046"/>
      <c r="R38" s="1046"/>
      <c r="S38" s="1046"/>
      <c r="T38" s="1046"/>
      <c r="U38" s="1046"/>
      <c r="V38" s="1046"/>
      <c r="W38" s="1046"/>
      <c r="X38" s="1046"/>
      <c r="Y38" s="1046"/>
      <c r="Z38" s="1049"/>
      <c r="AA38" s="1050"/>
      <c r="AB38" s="996" t="str">
        <f t="shared" si="5"/>
        <v/>
      </c>
      <c r="AC38" s="997"/>
      <c r="AD38" s="997"/>
      <c r="AE38" s="998"/>
      <c r="AF38" s="988"/>
      <c r="AG38" s="989"/>
      <c r="AH38" s="989"/>
      <c r="AI38" s="989"/>
      <c r="AJ38" s="989"/>
      <c r="AK38" s="990"/>
      <c r="AL38" s="150" t="str">
        <f t="shared" si="1"/>
        <v/>
      </c>
      <c r="AM38" s="32"/>
      <c r="AN38" s="32"/>
      <c r="AO38" s="28"/>
      <c r="AP38" s="134" t="str">
        <f t="shared" si="2"/>
        <v/>
      </c>
      <c r="AQ38" s="134" t="e">
        <f t="shared" si="3"/>
        <v>#N/A</v>
      </c>
      <c r="AR38" s="135" t="e">
        <f t="shared" si="6"/>
        <v>#N/A</v>
      </c>
      <c r="AS38" s="133" t="e">
        <f t="shared" si="0"/>
        <v>#N/A</v>
      </c>
      <c r="AX38" s="29" t="s">
        <v>360</v>
      </c>
      <c r="AY38" s="29">
        <v>0.89</v>
      </c>
      <c r="BB38" s="29" t="s">
        <v>353</v>
      </c>
      <c r="BC38" s="29">
        <v>2004</v>
      </c>
      <c r="BD38" s="29">
        <v>1.05</v>
      </c>
      <c r="BE38" s="130">
        <v>1.0416666666666667</v>
      </c>
      <c r="BF38" s="130">
        <v>-0.68887500000000002</v>
      </c>
      <c r="BG38" s="130">
        <v>-0.52499999999999991</v>
      </c>
      <c r="BH38" s="270">
        <f t="shared" si="8"/>
        <v>-0.60693749999999991</v>
      </c>
      <c r="BI38" s="130">
        <v>1.2490000000000001</v>
      </c>
      <c r="BJ38" s="130">
        <v>1.1395</v>
      </c>
      <c r="BK38" s="130">
        <v>1.6884999999999999</v>
      </c>
      <c r="BL38" s="130">
        <v>1.5305</v>
      </c>
      <c r="BM38" s="270">
        <f t="shared" si="9"/>
        <v>1.6094999999999999</v>
      </c>
    </row>
    <row r="39" spans="1:65" s="29" customFormat="1" ht="15" customHeight="1">
      <c r="A39" s="28"/>
      <c r="B39" s="282">
        <f t="shared" ref="B39:B57" si="10">IF(B38="","",B38+1)</f>
        <v>32</v>
      </c>
      <c r="C39" s="1046"/>
      <c r="D39" s="1046"/>
      <c r="E39" s="1046"/>
      <c r="F39" s="1046"/>
      <c r="G39" s="1046"/>
      <c r="H39" s="1046"/>
      <c r="I39" s="1046"/>
      <c r="J39" s="1046"/>
      <c r="K39" s="1046"/>
      <c r="L39" s="988"/>
      <c r="M39" s="1051"/>
      <c r="N39" s="136"/>
      <c r="O39" s="988"/>
      <c r="P39" s="1051"/>
      <c r="Q39" s="1046"/>
      <c r="R39" s="1046"/>
      <c r="S39" s="1046"/>
      <c r="T39" s="1046"/>
      <c r="U39" s="1046"/>
      <c r="V39" s="1046"/>
      <c r="W39" s="1046"/>
      <c r="X39" s="1046"/>
      <c r="Y39" s="1046"/>
      <c r="Z39" s="1049"/>
      <c r="AA39" s="1050"/>
      <c r="AB39" s="996" t="str">
        <f t="shared" si="5"/>
        <v/>
      </c>
      <c r="AC39" s="997"/>
      <c r="AD39" s="997"/>
      <c r="AE39" s="998"/>
      <c r="AF39" s="988"/>
      <c r="AG39" s="989"/>
      <c r="AH39" s="989"/>
      <c r="AI39" s="989"/>
      <c r="AJ39" s="989"/>
      <c r="AK39" s="990"/>
      <c r="AL39" s="150" t="str">
        <f t="shared" si="1"/>
        <v/>
      </c>
      <c r="AM39" s="32"/>
      <c r="AN39" s="32"/>
      <c r="AO39" s="28"/>
      <c r="AP39" s="134" t="str">
        <f t="shared" si="2"/>
        <v/>
      </c>
      <c r="AQ39" s="134" t="e">
        <f t="shared" si="3"/>
        <v>#N/A</v>
      </c>
      <c r="AR39" s="135" t="e">
        <f t="shared" si="6"/>
        <v>#N/A</v>
      </c>
      <c r="AS39" s="133" t="e">
        <f t="shared" si="0"/>
        <v>#N/A</v>
      </c>
      <c r="AX39" s="29" t="s">
        <v>359</v>
      </c>
      <c r="AY39" s="29">
        <v>0.89500000000000002</v>
      </c>
      <c r="BB39" s="29" t="s">
        <v>352</v>
      </c>
      <c r="BC39" s="29">
        <v>2005</v>
      </c>
      <c r="BD39" s="29">
        <v>1.05</v>
      </c>
      <c r="BE39" s="130">
        <v>1.0416666666666667</v>
      </c>
      <c r="BF39" s="130">
        <v>-0.77</v>
      </c>
      <c r="BG39" s="130">
        <v>-0.60499999999999998</v>
      </c>
      <c r="BH39" s="270">
        <f t="shared" si="8"/>
        <v>-0.6875</v>
      </c>
      <c r="BI39" s="130">
        <v>1.31</v>
      </c>
      <c r="BJ39" s="130">
        <v>1.1950000000000001</v>
      </c>
      <c r="BK39" s="130">
        <v>1.77</v>
      </c>
      <c r="BL39" s="130">
        <v>1.605</v>
      </c>
      <c r="BM39" s="270">
        <f t="shared" si="9"/>
        <v>1.6875</v>
      </c>
    </row>
    <row r="40" spans="1:65" s="29" customFormat="1" ht="15" customHeight="1">
      <c r="A40" s="28"/>
      <c r="B40" s="282">
        <f t="shared" si="10"/>
        <v>33</v>
      </c>
      <c r="C40" s="1046"/>
      <c r="D40" s="1046"/>
      <c r="E40" s="1046"/>
      <c r="F40" s="1046"/>
      <c r="G40" s="1046"/>
      <c r="H40" s="1046"/>
      <c r="I40" s="1046"/>
      <c r="J40" s="1046"/>
      <c r="K40" s="1046"/>
      <c r="L40" s="988"/>
      <c r="M40" s="1051"/>
      <c r="N40" s="136"/>
      <c r="O40" s="988"/>
      <c r="P40" s="1051"/>
      <c r="Q40" s="1046"/>
      <c r="R40" s="1046"/>
      <c r="S40" s="1046"/>
      <c r="T40" s="1046"/>
      <c r="U40" s="1046"/>
      <c r="V40" s="1046"/>
      <c r="W40" s="1046"/>
      <c r="X40" s="1046"/>
      <c r="Y40" s="1046"/>
      <c r="Z40" s="1049"/>
      <c r="AA40" s="1050"/>
      <c r="AB40" s="996" t="str">
        <f t="shared" si="5"/>
        <v/>
      </c>
      <c r="AC40" s="997"/>
      <c r="AD40" s="997"/>
      <c r="AE40" s="998"/>
      <c r="AF40" s="988"/>
      <c r="AG40" s="989"/>
      <c r="AH40" s="989"/>
      <c r="AI40" s="989"/>
      <c r="AJ40" s="989"/>
      <c r="AK40" s="990"/>
      <c r="AL40" s="150" t="str">
        <f t="shared" si="1"/>
        <v/>
      </c>
      <c r="AM40" s="32"/>
      <c r="AN40" s="32"/>
      <c r="AO40" s="28"/>
      <c r="AP40" s="134" t="str">
        <f t="shared" si="2"/>
        <v/>
      </c>
      <c r="AQ40" s="134" t="e">
        <f t="shared" si="3"/>
        <v>#N/A</v>
      </c>
      <c r="AR40" s="135" t="e">
        <f t="shared" si="6"/>
        <v>#N/A</v>
      </c>
      <c r="AS40" s="133" t="e">
        <f t="shared" ref="AS40:AS57" si="11">IF(AP40=1,VLOOKUP($AS$6,inv補正COP,7,FALSE)*AR40+VLOOKUP($AS$6,inv補正COP,12,FALSE),$BO$29*AR40+$BQ$29)</f>
        <v>#N/A</v>
      </c>
      <c r="AX40" s="29" t="s">
        <v>358</v>
      </c>
      <c r="AY40" s="29">
        <v>0.9</v>
      </c>
      <c r="BB40" s="29" t="s">
        <v>351</v>
      </c>
      <c r="BC40" s="29">
        <v>2006</v>
      </c>
      <c r="BD40" s="29">
        <v>1.05</v>
      </c>
      <c r="BE40" s="130">
        <v>1.0416666666666667</v>
      </c>
      <c r="BF40" s="130">
        <v>-0.84087500000000004</v>
      </c>
      <c r="BG40" s="130">
        <v>-0.63575000000000004</v>
      </c>
      <c r="BH40" s="270">
        <f t="shared" si="8"/>
        <v>-0.73831250000000004</v>
      </c>
      <c r="BI40" s="130">
        <v>1.363</v>
      </c>
      <c r="BJ40" s="130">
        <v>1.218</v>
      </c>
      <c r="BK40" s="130">
        <v>1.841</v>
      </c>
      <c r="BL40" s="130">
        <v>1.6359999999999999</v>
      </c>
      <c r="BM40" s="270">
        <f t="shared" si="9"/>
        <v>1.7384999999999999</v>
      </c>
    </row>
    <row r="41" spans="1:65" s="29" customFormat="1" ht="15" customHeight="1">
      <c r="A41" s="28"/>
      <c r="B41" s="282">
        <f t="shared" si="10"/>
        <v>34</v>
      </c>
      <c r="C41" s="1046"/>
      <c r="D41" s="1046"/>
      <c r="E41" s="1046"/>
      <c r="F41" s="1046"/>
      <c r="G41" s="1046"/>
      <c r="H41" s="1046"/>
      <c r="I41" s="1046"/>
      <c r="J41" s="1046"/>
      <c r="K41" s="1046"/>
      <c r="L41" s="988"/>
      <c r="M41" s="1051"/>
      <c r="N41" s="136"/>
      <c r="O41" s="988"/>
      <c r="P41" s="1051"/>
      <c r="Q41" s="1046"/>
      <c r="R41" s="1046"/>
      <c r="S41" s="1046"/>
      <c r="T41" s="1046"/>
      <c r="U41" s="1046"/>
      <c r="V41" s="1046"/>
      <c r="W41" s="1046"/>
      <c r="X41" s="1046"/>
      <c r="Y41" s="1046"/>
      <c r="Z41" s="1049"/>
      <c r="AA41" s="1050"/>
      <c r="AB41" s="996" t="str">
        <f t="shared" si="5"/>
        <v/>
      </c>
      <c r="AC41" s="997"/>
      <c r="AD41" s="997"/>
      <c r="AE41" s="998"/>
      <c r="AF41" s="988"/>
      <c r="AG41" s="989"/>
      <c r="AH41" s="989"/>
      <c r="AI41" s="989"/>
      <c r="AJ41" s="989"/>
      <c r="AK41" s="990"/>
      <c r="AL41" s="150" t="str">
        <f t="shared" si="1"/>
        <v/>
      </c>
      <c r="AM41" s="32"/>
      <c r="AN41" s="32"/>
      <c r="AO41" s="28"/>
      <c r="AP41" s="134" t="str">
        <f t="shared" si="2"/>
        <v/>
      </c>
      <c r="AQ41" s="134" t="e">
        <f t="shared" si="3"/>
        <v>#N/A</v>
      </c>
      <c r="AR41" s="135" t="e">
        <f t="shared" si="6"/>
        <v>#N/A</v>
      </c>
      <c r="AS41" s="133" t="e">
        <f t="shared" si="11"/>
        <v>#N/A</v>
      </c>
      <c r="AX41" s="29" t="s">
        <v>357</v>
      </c>
      <c r="AY41" s="29">
        <v>0.90500000000000003</v>
      </c>
      <c r="BB41" s="29" t="s">
        <v>350</v>
      </c>
      <c r="BC41" s="29">
        <v>2007</v>
      </c>
      <c r="BD41" s="29">
        <v>1.05</v>
      </c>
      <c r="BE41" s="130">
        <v>1.0416666666666667</v>
      </c>
      <c r="BF41" s="130">
        <v>-0.91175000000000006</v>
      </c>
      <c r="BG41" s="130">
        <v>-0.66649999999999998</v>
      </c>
      <c r="BH41" s="270">
        <f t="shared" si="8"/>
        <v>-0.78912500000000008</v>
      </c>
      <c r="BI41" s="130">
        <v>1.4159999999999999</v>
      </c>
      <c r="BJ41" s="130">
        <v>1.2410000000000001</v>
      </c>
      <c r="BK41" s="130">
        <v>1.9119999999999999</v>
      </c>
      <c r="BL41" s="130">
        <v>1.667</v>
      </c>
      <c r="BM41" s="270">
        <f t="shared" si="9"/>
        <v>1.7894999999999999</v>
      </c>
    </row>
    <row r="42" spans="1:65" s="29" customFormat="1" ht="15" customHeight="1">
      <c r="A42" s="28"/>
      <c r="B42" s="282">
        <f t="shared" si="10"/>
        <v>35</v>
      </c>
      <c r="C42" s="1046"/>
      <c r="D42" s="1046"/>
      <c r="E42" s="1046"/>
      <c r="F42" s="1046"/>
      <c r="G42" s="1046"/>
      <c r="H42" s="1046"/>
      <c r="I42" s="1046"/>
      <c r="J42" s="1046"/>
      <c r="K42" s="1046"/>
      <c r="L42" s="988"/>
      <c r="M42" s="1051"/>
      <c r="N42" s="136"/>
      <c r="O42" s="988"/>
      <c r="P42" s="1051"/>
      <c r="Q42" s="1046"/>
      <c r="R42" s="1046"/>
      <c r="S42" s="1046"/>
      <c r="T42" s="1046"/>
      <c r="U42" s="1046"/>
      <c r="V42" s="1046"/>
      <c r="W42" s="1046"/>
      <c r="X42" s="1046"/>
      <c r="Y42" s="1046"/>
      <c r="Z42" s="1049"/>
      <c r="AA42" s="1050"/>
      <c r="AB42" s="996" t="str">
        <f t="shared" si="5"/>
        <v/>
      </c>
      <c r="AC42" s="997"/>
      <c r="AD42" s="997"/>
      <c r="AE42" s="998"/>
      <c r="AF42" s="988"/>
      <c r="AG42" s="989"/>
      <c r="AH42" s="989"/>
      <c r="AI42" s="989"/>
      <c r="AJ42" s="989"/>
      <c r="AK42" s="990"/>
      <c r="AL42" s="150" t="str">
        <f t="shared" si="1"/>
        <v/>
      </c>
      <c r="AM42" s="32"/>
      <c r="AN42" s="32"/>
      <c r="AO42" s="28"/>
      <c r="AP42" s="134" t="str">
        <f t="shared" si="2"/>
        <v/>
      </c>
      <c r="AQ42" s="134" t="e">
        <f t="shared" si="3"/>
        <v>#N/A</v>
      </c>
      <c r="AR42" s="135" t="e">
        <f t="shared" si="6"/>
        <v>#N/A</v>
      </c>
      <c r="AS42" s="133" t="e">
        <f t="shared" si="11"/>
        <v>#N/A</v>
      </c>
      <c r="AX42" s="29" t="s">
        <v>356</v>
      </c>
      <c r="AY42" s="29">
        <v>0.91</v>
      </c>
      <c r="BB42" s="29" t="s">
        <v>349</v>
      </c>
      <c r="BC42" s="24">
        <v>2008</v>
      </c>
      <c r="BD42" s="24">
        <v>1.05</v>
      </c>
      <c r="BE42" s="131">
        <v>1.0416666666666667</v>
      </c>
      <c r="BF42" s="131">
        <v>-0.98262499999999997</v>
      </c>
      <c r="BG42" s="131">
        <v>-0.69724999999999993</v>
      </c>
      <c r="BH42" s="270">
        <f t="shared" si="8"/>
        <v>-0.8399375</v>
      </c>
      <c r="BI42" s="131">
        <v>1.4689999999999999</v>
      </c>
      <c r="BJ42" s="131">
        <v>1.264</v>
      </c>
      <c r="BK42" s="131">
        <v>1.9830000000000001</v>
      </c>
      <c r="BL42" s="131">
        <v>1.698</v>
      </c>
      <c r="BM42" s="270">
        <f t="shared" si="9"/>
        <v>1.8405</v>
      </c>
    </row>
    <row r="43" spans="1:65" s="29" customFormat="1" ht="15" customHeight="1">
      <c r="A43" s="28"/>
      <c r="B43" s="282">
        <f t="shared" si="10"/>
        <v>36</v>
      </c>
      <c r="C43" s="1046"/>
      <c r="D43" s="1046"/>
      <c r="E43" s="1046"/>
      <c r="F43" s="1046"/>
      <c r="G43" s="1046"/>
      <c r="H43" s="1046"/>
      <c r="I43" s="1046"/>
      <c r="J43" s="1046"/>
      <c r="K43" s="1046"/>
      <c r="L43" s="988"/>
      <c r="M43" s="1051"/>
      <c r="N43" s="136"/>
      <c r="O43" s="988"/>
      <c r="P43" s="1051"/>
      <c r="Q43" s="1046"/>
      <c r="R43" s="1046"/>
      <c r="S43" s="1046"/>
      <c r="T43" s="1046"/>
      <c r="U43" s="1046"/>
      <c r="V43" s="1046"/>
      <c r="W43" s="1046"/>
      <c r="X43" s="1046"/>
      <c r="Y43" s="1046"/>
      <c r="Z43" s="1049"/>
      <c r="AA43" s="1050"/>
      <c r="AB43" s="996" t="str">
        <f t="shared" si="5"/>
        <v/>
      </c>
      <c r="AC43" s="997"/>
      <c r="AD43" s="997"/>
      <c r="AE43" s="998"/>
      <c r="AF43" s="988"/>
      <c r="AG43" s="989"/>
      <c r="AH43" s="989"/>
      <c r="AI43" s="989"/>
      <c r="AJ43" s="989"/>
      <c r="AK43" s="990"/>
      <c r="AL43" s="150" t="str">
        <f t="shared" si="1"/>
        <v/>
      </c>
      <c r="AM43" s="32"/>
      <c r="AN43" s="32"/>
      <c r="AO43" s="28"/>
      <c r="AP43" s="134" t="str">
        <f t="shared" si="2"/>
        <v/>
      </c>
      <c r="AQ43" s="134" t="e">
        <f t="shared" si="3"/>
        <v>#N/A</v>
      </c>
      <c r="AR43" s="135" t="e">
        <f t="shared" si="6"/>
        <v>#N/A</v>
      </c>
      <c r="AS43" s="133" t="e">
        <f t="shared" si="11"/>
        <v>#N/A</v>
      </c>
      <c r="AX43" s="29" t="s">
        <v>355</v>
      </c>
      <c r="AY43" s="29">
        <v>0.91500000000000004</v>
      </c>
      <c r="BB43" s="29" t="s">
        <v>348</v>
      </c>
      <c r="BC43" s="24">
        <v>2009</v>
      </c>
      <c r="BD43" s="24">
        <v>1.05</v>
      </c>
      <c r="BE43" s="131">
        <v>1.0416666666666667</v>
      </c>
      <c r="BF43" s="131">
        <v>-1.0535000000000001</v>
      </c>
      <c r="BG43" s="131">
        <v>-0.72799999999999998</v>
      </c>
      <c r="BH43" s="270">
        <f t="shared" si="8"/>
        <v>-0.89075000000000004</v>
      </c>
      <c r="BI43" s="131">
        <v>1.522</v>
      </c>
      <c r="BJ43" s="131">
        <v>1.2870000000000001</v>
      </c>
      <c r="BK43" s="131">
        <v>2.0539999999999998</v>
      </c>
      <c r="BL43" s="131">
        <v>1.7290000000000001</v>
      </c>
      <c r="BM43" s="270">
        <f t="shared" si="9"/>
        <v>1.8915</v>
      </c>
    </row>
    <row r="44" spans="1:65" s="29" customFormat="1" ht="15" customHeight="1">
      <c r="A44" s="28"/>
      <c r="B44" s="282">
        <f t="shared" si="10"/>
        <v>37</v>
      </c>
      <c r="C44" s="1046"/>
      <c r="D44" s="1046"/>
      <c r="E44" s="1046"/>
      <c r="F44" s="1046"/>
      <c r="G44" s="1046"/>
      <c r="H44" s="1046"/>
      <c r="I44" s="1046"/>
      <c r="J44" s="1046"/>
      <c r="K44" s="1046"/>
      <c r="L44" s="988"/>
      <c r="M44" s="1051"/>
      <c r="N44" s="136"/>
      <c r="O44" s="988"/>
      <c r="P44" s="1051"/>
      <c r="Q44" s="1046"/>
      <c r="R44" s="1046"/>
      <c r="S44" s="1046"/>
      <c r="T44" s="1046"/>
      <c r="U44" s="1046"/>
      <c r="V44" s="1046"/>
      <c r="W44" s="1046"/>
      <c r="X44" s="1046"/>
      <c r="Y44" s="1046"/>
      <c r="Z44" s="1049"/>
      <c r="AA44" s="1050"/>
      <c r="AB44" s="996" t="str">
        <f t="shared" si="5"/>
        <v/>
      </c>
      <c r="AC44" s="997"/>
      <c r="AD44" s="997"/>
      <c r="AE44" s="998"/>
      <c r="AF44" s="988"/>
      <c r="AG44" s="989"/>
      <c r="AH44" s="989"/>
      <c r="AI44" s="989"/>
      <c r="AJ44" s="989"/>
      <c r="AK44" s="990"/>
      <c r="AL44" s="150" t="str">
        <f t="shared" si="1"/>
        <v/>
      </c>
      <c r="AM44" s="32"/>
      <c r="AN44" s="32"/>
      <c r="AO44" s="28"/>
      <c r="AP44" s="134" t="str">
        <f t="shared" si="2"/>
        <v/>
      </c>
      <c r="AQ44" s="134" t="e">
        <f t="shared" si="3"/>
        <v>#N/A</v>
      </c>
      <c r="AR44" s="135" t="e">
        <f t="shared" si="6"/>
        <v>#N/A</v>
      </c>
      <c r="AS44" s="133" t="e">
        <f t="shared" si="11"/>
        <v>#N/A</v>
      </c>
      <c r="AX44" s="29" t="s">
        <v>354</v>
      </c>
      <c r="AY44" s="29">
        <v>0.92</v>
      </c>
      <c r="BB44" s="29" t="s">
        <v>347</v>
      </c>
      <c r="BC44" s="24">
        <v>2010</v>
      </c>
      <c r="BD44" s="24">
        <v>1.05</v>
      </c>
      <c r="BE44" s="131">
        <v>1.0416666666666667</v>
      </c>
      <c r="BF44" s="131">
        <v>-1.1243750000000001</v>
      </c>
      <c r="BG44" s="131">
        <v>-0.75875000000000004</v>
      </c>
      <c r="BH44" s="270">
        <f t="shared" si="8"/>
        <v>-0.94156250000000008</v>
      </c>
      <c r="BI44" s="131">
        <v>1.575</v>
      </c>
      <c r="BJ44" s="131">
        <v>1.31</v>
      </c>
      <c r="BK44" s="131">
        <v>2.125</v>
      </c>
      <c r="BL44" s="131">
        <v>1.76</v>
      </c>
      <c r="BM44" s="270">
        <f t="shared" si="9"/>
        <v>1.9424999999999999</v>
      </c>
    </row>
    <row r="45" spans="1:65" s="29" customFormat="1" ht="15" customHeight="1">
      <c r="A45" s="28"/>
      <c r="B45" s="282">
        <f t="shared" si="10"/>
        <v>38</v>
      </c>
      <c r="C45" s="1046"/>
      <c r="D45" s="1046"/>
      <c r="E45" s="1046"/>
      <c r="F45" s="1046"/>
      <c r="G45" s="1046"/>
      <c r="H45" s="1046"/>
      <c r="I45" s="1046"/>
      <c r="J45" s="1046"/>
      <c r="K45" s="1046"/>
      <c r="L45" s="988"/>
      <c r="M45" s="1051"/>
      <c r="N45" s="136"/>
      <c r="O45" s="988"/>
      <c r="P45" s="1051"/>
      <c r="Q45" s="1046"/>
      <c r="R45" s="1046"/>
      <c r="S45" s="1046"/>
      <c r="T45" s="1046"/>
      <c r="U45" s="1046"/>
      <c r="V45" s="1046"/>
      <c r="W45" s="1046"/>
      <c r="X45" s="1046"/>
      <c r="Y45" s="1046"/>
      <c r="Z45" s="1049"/>
      <c r="AA45" s="1050"/>
      <c r="AB45" s="996" t="str">
        <f t="shared" si="5"/>
        <v/>
      </c>
      <c r="AC45" s="997"/>
      <c r="AD45" s="997"/>
      <c r="AE45" s="998"/>
      <c r="AF45" s="988"/>
      <c r="AG45" s="989"/>
      <c r="AH45" s="989"/>
      <c r="AI45" s="989"/>
      <c r="AJ45" s="989"/>
      <c r="AK45" s="990"/>
      <c r="AL45" s="150" t="str">
        <f t="shared" si="1"/>
        <v/>
      </c>
      <c r="AM45" s="32"/>
      <c r="AN45" s="32"/>
      <c r="AO45" s="28"/>
      <c r="AP45" s="134" t="str">
        <f t="shared" si="2"/>
        <v/>
      </c>
      <c r="AQ45" s="134" t="e">
        <f t="shared" si="3"/>
        <v>#N/A</v>
      </c>
      <c r="AR45" s="135" t="e">
        <f t="shared" si="6"/>
        <v>#N/A</v>
      </c>
      <c r="AS45" s="133" t="e">
        <f t="shared" si="11"/>
        <v>#N/A</v>
      </c>
      <c r="AX45" s="29" t="s">
        <v>353</v>
      </c>
      <c r="AY45" s="29">
        <v>0.92500000000000004</v>
      </c>
      <c r="BB45" s="29" t="s">
        <v>346</v>
      </c>
      <c r="BC45" s="24">
        <v>2011</v>
      </c>
      <c r="BD45" s="24">
        <v>1.05</v>
      </c>
      <c r="BE45" s="131">
        <v>1.0416666666666667</v>
      </c>
      <c r="BF45" s="131">
        <v>-1.1952499999999999</v>
      </c>
      <c r="BG45" s="131">
        <v>-0.78949999999999998</v>
      </c>
      <c r="BH45" s="270">
        <f t="shared" si="8"/>
        <v>-0.99237500000000001</v>
      </c>
      <c r="BI45" s="131">
        <v>1.6279999999999999</v>
      </c>
      <c r="BJ45" s="131">
        <v>1.3330000000000002</v>
      </c>
      <c r="BK45" s="131">
        <v>2.1959999999999997</v>
      </c>
      <c r="BL45" s="131">
        <v>1.7909999999999999</v>
      </c>
      <c r="BM45" s="270">
        <f t="shared" si="9"/>
        <v>1.9934999999999998</v>
      </c>
    </row>
    <row r="46" spans="1:65" s="29" customFormat="1" ht="15" customHeight="1">
      <c r="A46" s="28"/>
      <c r="B46" s="282">
        <f t="shared" si="10"/>
        <v>39</v>
      </c>
      <c r="C46" s="1046"/>
      <c r="D46" s="1046"/>
      <c r="E46" s="1046"/>
      <c r="F46" s="1046"/>
      <c r="G46" s="1046"/>
      <c r="H46" s="1046"/>
      <c r="I46" s="1046"/>
      <c r="J46" s="1046"/>
      <c r="K46" s="1046"/>
      <c r="L46" s="988"/>
      <c r="M46" s="1051"/>
      <c r="N46" s="136"/>
      <c r="O46" s="988"/>
      <c r="P46" s="1051"/>
      <c r="Q46" s="1046"/>
      <c r="R46" s="1046"/>
      <c r="S46" s="1046"/>
      <c r="T46" s="1046"/>
      <c r="U46" s="1046"/>
      <c r="V46" s="1046"/>
      <c r="W46" s="1046"/>
      <c r="X46" s="1046"/>
      <c r="Y46" s="1046"/>
      <c r="Z46" s="1049"/>
      <c r="AA46" s="1050"/>
      <c r="AB46" s="996" t="str">
        <f t="shared" si="5"/>
        <v/>
      </c>
      <c r="AC46" s="997"/>
      <c r="AD46" s="997"/>
      <c r="AE46" s="998"/>
      <c r="AF46" s="988"/>
      <c r="AG46" s="989"/>
      <c r="AH46" s="989"/>
      <c r="AI46" s="989"/>
      <c r="AJ46" s="989"/>
      <c r="AK46" s="990"/>
      <c r="AL46" s="150" t="str">
        <f t="shared" si="1"/>
        <v/>
      </c>
      <c r="AM46" s="32"/>
      <c r="AN46" s="32"/>
      <c r="AO46" s="28"/>
      <c r="AP46" s="134" t="str">
        <f t="shared" si="2"/>
        <v/>
      </c>
      <c r="AQ46" s="134" t="e">
        <f t="shared" si="3"/>
        <v>#N/A</v>
      </c>
      <c r="AR46" s="135" t="e">
        <f t="shared" si="6"/>
        <v>#N/A</v>
      </c>
      <c r="AS46" s="133" t="e">
        <f t="shared" si="11"/>
        <v>#N/A</v>
      </c>
      <c r="AX46" s="29" t="s">
        <v>352</v>
      </c>
      <c r="AY46" s="29">
        <v>0.93</v>
      </c>
      <c r="BB46" s="29" t="s">
        <v>344</v>
      </c>
      <c r="BC46" s="24">
        <v>2012</v>
      </c>
      <c r="BD46" s="24">
        <v>1.05</v>
      </c>
      <c r="BE46" s="131">
        <v>1.0416666666666667</v>
      </c>
      <c r="BF46" s="131">
        <v>-1.2661249999999999</v>
      </c>
      <c r="BG46" s="131">
        <v>-0.82024999999999992</v>
      </c>
      <c r="BH46" s="270">
        <f t="shared" si="8"/>
        <v>-1.0431874999999999</v>
      </c>
      <c r="BI46" s="131">
        <v>1.6809999999999998</v>
      </c>
      <c r="BJ46" s="131">
        <v>1.3560000000000001</v>
      </c>
      <c r="BK46" s="131">
        <v>2.2669999999999999</v>
      </c>
      <c r="BL46" s="131">
        <v>1.8220000000000001</v>
      </c>
      <c r="BM46" s="270">
        <f t="shared" si="9"/>
        <v>2.0445000000000002</v>
      </c>
    </row>
    <row r="47" spans="1:65" s="29" customFormat="1" ht="15" customHeight="1">
      <c r="A47" s="28"/>
      <c r="B47" s="281">
        <f t="shared" si="10"/>
        <v>40</v>
      </c>
      <c r="C47" s="1052"/>
      <c r="D47" s="1052"/>
      <c r="E47" s="1052"/>
      <c r="F47" s="1052"/>
      <c r="G47" s="1052"/>
      <c r="H47" s="1052"/>
      <c r="I47" s="1052"/>
      <c r="J47" s="1052"/>
      <c r="K47" s="1052"/>
      <c r="L47" s="1053"/>
      <c r="M47" s="1054"/>
      <c r="N47" s="157"/>
      <c r="O47" s="1053"/>
      <c r="P47" s="1054"/>
      <c r="Q47" s="1052"/>
      <c r="R47" s="1052"/>
      <c r="S47" s="1052"/>
      <c r="T47" s="1052"/>
      <c r="U47" s="1052"/>
      <c r="V47" s="1052"/>
      <c r="W47" s="1052"/>
      <c r="X47" s="1052"/>
      <c r="Y47" s="1052"/>
      <c r="Z47" s="1113"/>
      <c r="AA47" s="1114"/>
      <c r="AB47" s="1115" t="str">
        <f t="shared" si="5"/>
        <v/>
      </c>
      <c r="AC47" s="1116"/>
      <c r="AD47" s="1116"/>
      <c r="AE47" s="1117"/>
      <c r="AF47" s="988"/>
      <c r="AG47" s="989"/>
      <c r="AH47" s="989"/>
      <c r="AI47" s="989"/>
      <c r="AJ47" s="989"/>
      <c r="AK47" s="990"/>
      <c r="AL47" s="150" t="str">
        <f t="shared" si="1"/>
        <v/>
      </c>
      <c r="AM47" s="32"/>
      <c r="AN47" s="32"/>
      <c r="AO47" s="28"/>
      <c r="AP47" s="134" t="str">
        <f t="shared" si="2"/>
        <v/>
      </c>
      <c r="AQ47" s="134" t="e">
        <f t="shared" si="3"/>
        <v>#N/A</v>
      </c>
      <c r="AR47" s="135" t="e">
        <f t="shared" si="6"/>
        <v>#N/A</v>
      </c>
      <c r="AS47" s="133" t="e">
        <f t="shared" si="11"/>
        <v>#N/A</v>
      </c>
      <c r="AX47" s="29" t="s">
        <v>351</v>
      </c>
      <c r="AY47" s="29">
        <v>0.93500000000000005</v>
      </c>
      <c r="BB47" s="29" t="s">
        <v>342</v>
      </c>
      <c r="BC47" s="24">
        <v>2013</v>
      </c>
      <c r="BD47" s="24">
        <v>1.05</v>
      </c>
      <c r="BE47" s="131">
        <v>1.0416666666666667</v>
      </c>
      <c r="BF47" s="131">
        <v>-1.337</v>
      </c>
      <c r="BG47" s="131">
        <v>-0.85099999999999998</v>
      </c>
      <c r="BH47" s="270">
        <f t="shared" si="8"/>
        <v>-1.0939999999999999</v>
      </c>
      <c r="BI47" s="131">
        <v>1.734</v>
      </c>
      <c r="BJ47" s="131">
        <v>1.379</v>
      </c>
      <c r="BK47" s="131">
        <v>2.3380000000000001</v>
      </c>
      <c r="BL47" s="131">
        <v>1.853</v>
      </c>
      <c r="BM47" s="270">
        <f t="shared" si="9"/>
        <v>2.0954999999999999</v>
      </c>
    </row>
    <row r="48" spans="1:65" s="29" customFormat="1" ht="15" hidden="1" customHeight="1">
      <c r="A48" s="28"/>
      <c r="B48" s="147">
        <f t="shared" si="10"/>
        <v>41</v>
      </c>
      <c r="C48" s="1058"/>
      <c r="D48" s="1058"/>
      <c r="E48" s="1058"/>
      <c r="F48" s="1058"/>
      <c r="G48" s="1058"/>
      <c r="H48" s="1058"/>
      <c r="I48" s="1058"/>
      <c r="J48" s="1058"/>
      <c r="K48" s="1058"/>
      <c r="L48" s="1059"/>
      <c r="M48" s="1060"/>
      <c r="N48" s="148"/>
      <c r="O48" s="1059"/>
      <c r="P48" s="1060"/>
      <c r="Q48" s="1058"/>
      <c r="R48" s="1058"/>
      <c r="S48" s="1058"/>
      <c r="T48" s="1058"/>
      <c r="U48" s="1058"/>
      <c r="V48" s="1058"/>
      <c r="W48" s="1058"/>
      <c r="X48" s="1058"/>
      <c r="Y48" s="1058"/>
      <c r="Z48" s="1108"/>
      <c r="AA48" s="1109"/>
      <c r="AB48" s="1110" t="str">
        <f t="shared" si="5"/>
        <v/>
      </c>
      <c r="AC48" s="1111"/>
      <c r="AD48" s="1111"/>
      <c r="AE48" s="1112"/>
      <c r="AF48" s="993"/>
      <c r="AG48" s="994"/>
      <c r="AH48" s="994"/>
      <c r="AI48" s="994"/>
      <c r="AJ48" s="994"/>
      <c r="AK48" s="995"/>
      <c r="AL48" s="150" t="str">
        <f t="shared" si="1"/>
        <v/>
      </c>
      <c r="AM48" s="32"/>
      <c r="AN48" s="32"/>
      <c r="AO48" s="28"/>
      <c r="AP48" s="134" t="str">
        <f t="shared" si="2"/>
        <v/>
      </c>
      <c r="AQ48" s="134" t="e">
        <f t="shared" si="3"/>
        <v>#N/A</v>
      </c>
      <c r="AR48" s="135" t="e">
        <f t="shared" si="6"/>
        <v>#N/A</v>
      </c>
      <c r="AS48" s="133" t="e">
        <f t="shared" si="11"/>
        <v>#N/A</v>
      </c>
      <c r="AX48" s="29" t="s">
        <v>350</v>
      </c>
      <c r="AY48" s="29">
        <v>0.94</v>
      </c>
      <c r="BB48" s="29" t="s">
        <v>340</v>
      </c>
      <c r="BC48" s="24">
        <v>2014</v>
      </c>
      <c r="BD48" s="24">
        <v>1.05</v>
      </c>
      <c r="BE48" s="131">
        <v>1.0416666666666667</v>
      </c>
      <c r="BF48" s="131">
        <v>-1.407875</v>
      </c>
      <c r="BG48" s="131">
        <v>-0.88175000000000003</v>
      </c>
      <c r="BH48" s="270">
        <f t="shared" si="8"/>
        <v>-1.1448125</v>
      </c>
      <c r="BI48" s="131">
        <v>1.7869999999999999</v>
      </c>
      <c r="BJ48" s="131">
        <v>1.4020000000000001</v>
      </c>
      <c r="BK48" s="131">
        <v>2.4089999999999998</v>
      </c>
      <c r="BL48" s="131">
        <v>1.8840000000000001</v>
      </c>
      <c r="BM48" s="270">
        <f t="shared" si="9"/>
        <v>2.1465000000000001</v>
      </c>
    </row>
    <row r="49" spans="1:65" s="29" customFormat="1" ht="15" hidden="1" customHeight="1">
      <c r="A49" s="28"/>
      <c r="B49" s="282">
        <f t="shared" si="10"/>
        <v>42</v>
      </c>
      <c r="C49" s="1057"/>
      <c r="D49" s="1057"/>
      <c r="E49" s="1057"/>
      <c r="F49" s="1057"/>
      <c r="G49" s="1057"/>
      <c r="H49" s="1057"/>
      <c r="I49" s="1057"/>
      <c r="J49" s="1057"/>
      <c r="K49" s="1057"/>
      <c r="L49" s="993"/>
      <c r="M49" s="1061"/>
      <c r="N49" s="148"/>
      <c r="O49" s="993"/>
      <c r="P49" s="1061"/>
      <c r="Q49" s="1057"/>
      <c r="R49" s="1057"/>
      <c r="S49" s="1057"/>
      <c r="T49" s="1057"/>
      <c r="U49" s="1057"/>
      <c r="V49" s="1057"/>
      <c r="W49" s="1057"/>
      <c r="X49" s="1057"/>
      <c r="Y49" s="1057"/>
      <c r="Z49" s="1055"/>
      <c r="AA49" s="1056"/>
      <c r="AB49" s="996" t="str">
        <f t="shared" si="5"/>
        <v/>
      </c>
      <c r="AC49" s="997"/>
      <c r="AD49" s="997"/>
      <c r="AE49" s="998"/>
      <c r="AF49" s="993"/>
      <c r="AG49" s="994"/>
      <c r="AH49" s="994"/>
      <c r="AI49" s="994"/>
      <c r="AJ49" s="994"/>
      <c r="AK49" s="995"/>
      <c r="AL49" s="150" t="str">
        <f t="shared" si="1"/>
        <v/>
      </c>
      <c r="AM49" s="32"/>
      <c r="AN49" s="32"/>
      <c r="AO49" s="28"/>
      <c r="AP49" s="134" t="str">
        <f t="shared" si="2"/>
        <v/>
      </c>
      <c r="AQ49" s="134" t="e">
        <f t="shared" si="3"/>
        <v>#N/A</v>
      </c>
      <c r="AR49" s="135" t="e">
        <f t="shared" si="6"/>
        <v>#N/A</v>
      </c>
      <c r="AS49" s="133" t="e">
        <f t="shared" si="11"/>
        <v>#N/A</v>
      </c>
      <c r="AX49" s="29" t="s">
        <v>349</v>
      </c>
      <c r="AY49" s="29">
        <v>0.94499999999999995</v>
      </c>
      <c r="BB49" s="29" t="s">
        <v>493</v>
      </c>
      <c r="BC49" s="24">
        <v>2015</v>
      </c>
      <c r="BD49" s="24">
        <v>1.05</v>
      </c>
      <c r="BE49" s="131">
        <v>1.0416666666666667</v>
      </c>
      <c r="BF49" s="131">
        <v>-1.47875</v>
      </c>
      <c r="BG49" s="131">
        <v>-0.91249999999999998</v>
      </c>
      <c r="BH49" s="270">
        <f t="shared" si="8"/>
        <v>-1.1956249999999999</v>
      </c>
      <c r="BI49" s="131">
        <v>1.8399999999999999</v>
      </c>
      <c r="BJ49" s="131">
        <v>1.425</v>
      </c>
      <c r="BK49" s="131">
        <v>2.48</v>
      </c>
      <c r="BL49" s="131">
        <v>1.915</v>
      </c>
      <c r="BM49" s="270">
        <f t="shared" si="9"/>
        <v>2.1974999999999998</v>
      </c>
    </row>
    <row r="50" spans="1:65" s="29" customFormat="1" ht="15" hidden="1" customHeight="1">
      <c r="A50" s="28"/>
      <c r="B50" s="282">
        <f t="shared" si="10"/>
        <v>43</v>
      </c>
      <c r="C50" s="1057"/>
      <c r="D50" s="1057"/>
      <c r="E50" s="1057"/>
      <c r="F50" s="1057"/>
      <c r="G50" s="1057"/>
      <c r="H50" s="1057"/>
      <c r="I50" s="1057"/>
      <c r="J50" s="1057"/>
      <c r="K50" s="1057"/>
      <c r="L50" s="993"/>
      <c r="M50" s="1061"/>
      <c r="N50" s="148"/>
      <c r="O50" s="993"/>
      <c r="P50" s="1061"/>
      <c r="Q50" s="1057"/>
      <c r="R50" s="1057"/>
      <c r="S50" s="1057"/>
      <c r="T50" s="1057"/>
      <c r="U50" s="1057"/>
      <c r="V50" s="1057"/>
      <c r="W50" s="1057"/>
      <c r="X50" s="1057"/>
      <c r="Y50" s="1057"/>
      <c r="Z50" s="1055"/>
      <c r="AA50" s="1056"/>
      <c r="AB50" s="996" t="str">
        <f t="shared" si="5"/>
        <v/>
      </c>
      <c r="AC50" s="997"/>
      <c r="AD50" s="997"/>
      <c r="AE50" s="998"/>
      <c r="AF50" s="993"/>
      <c r="AG50" s="994"/>
      <c r="AH50" s="994"/>
      <c r="AI50" s="994"/>
      <c r="AJ50" s="994"/>
      <c r="AK50" s="995"/>
      <c r="AL50" s="150" t="str">
        <f t="shared" si="1"/>
        <v/>
      </c>
      <c r="AM50" s="32"/>
      <c r="AN50" s="32"/>
      <c r="AO50" s="28"/>
      <c r="AP50" s="134" t="str">
        <f t="shared" si="2"/>
        <v/>
      </c>
      <c r="AQ50" s="134" t="e">
        <f t="shared" si="3"/>
        <v>#N/A</v>
      </c>
      <c r="AR50" s="135" t="e">
        <f t="shared" si="6"/>
        <v>#N/A</v>
      </c>
      <c r="AS50" s="133" t="e">
        <f t="shared" si="11"/>
        <v>#N/A</v>
      </c>
      <c r="AX50" s="29" t="s">
        <v>348</v>
      </c>
      <c r="AY50" s="29">
        <v>0.95</v>
      </c>
      <c r="BB50" s="137" t="s">
        <v>495</v>
      </c>
      <c r="BC50" s="137">
        <v>2009</v>
      </c>
      <c r="BD50" s="137">
        <v>1.05</v>
      </c>
      <c r="BE50" s="137">
        <v>1.0416666666666667</v>
      </c>
      <c r="BF50" s="137">
        <v>-1.5496249999999998</v>
      </c>
      <c r="BG50" s="137">
        <v>-0.94324999999999992</v>
      </c>
      <c r="BH50" s="270">
        <f t="shared" si="8"/>
        <v>-1.2464374999999999</v>
      </c>
      <c r="BI50" s="137">
        <v>1.8929999999999998</v>
      </c>
      <c r="BJ50" s="137">
        <v>1.448</v>
      </c>
      <c r="BK50" s="137">
        <v>2.5510000000000002</v>
      </c>
      <c r="BL50" s="137">
        <v>1.9460000000000002</v>
      </c>
      <c r="BM50" s="270">
        <f t="shared" si="9"/>
        <v>2.2484999999999999</v>
      </c>
    </row>
    <row r="51" spans="1:65" s="29" customFormat="1" ht="15" hidden="1" customHeight="1">
      <c r="A51" s="28"/>
      <c r="B51" s="282">
        <f t="shared" si="10"/>
        <v>44</v>
      </c>
      <c r="C51" s="1057"/>
      <c r="D51" s="1057"/>
      <c r="E51" s="1057"/>
      <c r="F51" s="1057"/>
      <c r="G51" s="1057"/>
      <c r="H51" s="1057"/>
      <c r="I51" s="1057"/>
      <c r="J51" s="1057"/>
      <c r="K51" s="1057"/>
      <c r="L51" s="993"/>
      <c r="M51" s="1061"/>
      <c r="N51" s="148"/>
      <c r="O51" s="993"/>
      <c r="P51" s="1061"/>
      <c r="Q51" s="1057"/>
      <c r="R51" s="1057"/>
      <c r="S51" s="1057"/>
      <c r="T51" s="1057"/>
      <c r="U51" s="1057"/>
      <c r="V51" s="1057"/>
      <c r="W51" s="1057"/>
      <c r="X51" s="1057"/>
      <c r="Y51" s="1057"/>
      <c r="Z51" s="1055"/>
      <c r="AA51" s="1056"/>
      <c r="AB51" s="996" t="str">
        <f t="shared" si="5"/>
        <v/>
      </c>
      <c r="AC51" s="997"/>
      <c r="AD51" s="997"/>
      <c r="AE51" s="998"/>
      <c r="AF51" s="993"/>
      <c r="AG51" s="994"/>
      <c r="AH51" s="994"/>
      <c r="AI51" s="994"/>
      <c r="AJ51" s="994"/>
      <c r="AK51" s="995"/>
      <c r="AL51" s="150" t="str">
        <f t="shared" si="1"/>
        <v/>
      </c>
      <c r="AM51" s="32"/>
      <c r="AN51" s="32"/>
      <c r="AO51" s="28"/>
      <c r="AP51" s="134" t="str">
        <f t="shared" si="2"/>
        <v/>
      </c>
      <c r="AQ51" s="134" t="e">
        <f t="shared" si="3"/>
        <v>#N/A</v>
      </c>
      <c r="AR51" s="135" t="e">
        <f t="shared" si="6"/>
        <v>#N/A</v>
      </c>
      <c r="AS51" s="133" t="e">
        <f t="shared" si="11"/>
        <v>#N/A</v>
      </c>
      <c r="AX51" s="29" t="s">
        <v>347</v>
      </c>
      <c r="AY51" s="29">
        <v>0.95499999999999996</v>
      </c>
      <c r="BC51" s="24">
        <v>2016</v>
      </c>
      <c r="BD51" s="24">
        <v>1.05</v>
      </c>
      <c r="BE51" s="131">
        <v>1.0416666666666667</v>
      </c>
      <c r="BF51" s="131">
        <v>-1.6204999999999998</v>
      </c>
      <c r="BG51" s="131">
        <v>-0.97399999999999998</v>
      </c>
      <c r="BH51" s="270">
        <f t="shared" si="8"/>
        <v>-1.29725</v>
      </c>
      <c r="BI51" s="131">
        <v>1.9459999999999997</v>
      </c>
      <c r="BJ51" s="131">
        <v>1.4710000000000001</v>
      </c>
      <c r="BK51" s="131">
        <v>2.6219999999999999</v>
      </c>
      <c r="BL51" s="131">
        <v>1.9770000000000001</v>
      </c>
      <c r="BM51" s="270">
        <f t="shared" si="9"/>
        <v>2.2995000000000001</v>
      </c>
    </row>
    <row r="52" spans="1:65" s="29" customFormat="1" ht="15" hidden="1" customHeight="1">
      <c r="A52" s="28"/>
      <c r="B52" s="282">
        <f t="shared" si="10"/>
        <v>45</v>
      </c>
      <c r="C52" s="1057"/>
      <c r="D52" s="1057"/>
      <c r="E52" s="1057"/>
      <c r="F52" s="1057"/>
      <c r="G52" s="1057"/>
      <c r="H52" s="1057"/>
      <c r="I52" s="1057"/>
      <c r="J52" s="1057"/>
      <c r="K52" s="1057"/>
      <c r="L52" s="993"/>
      <c r="M52" s="1061"/>
      <c r="N52" s="148"/>
      <c r="O52" s="993"/>
      <c r="P52" s="1061"/>
      <c r="Q52" s="1057"/>
      <c r="R52" s="1057"/>
      <c r="S52" s="1057"/>
      <c r="T52" s="1057"/>
      <c r="U52" s="1057"/>
      <c r="V52" s="1057"/>
      <c r="W52" s="1057"/>
      <c r="X52" s="1057"/>
      <c r="Y52" s="1057"/>
      <c r="Z52" s="1055"/>
      <c r="AA52" s="1056"/>
      <c r="AB52" s="996" t="str">
        <f t="shared" si="5"/>
        <v/>
      </c>
      <c r="AC52" s="997"/>
      <c r="AD52" s="997"/>
      <c r="AE52" s="998"/>
      <c r="AF52" s="993"/>
      <c r="AG52" s="994"/>
      <c r="AH52" s="994"/>
      <c r="AI52" s="994"/>
      <c r="AJ52" s="994"/>
      <c r="AK52" s="995"/>
      <c r="AL52" s="150" t="str">
        <f t="shared" si="1"/>
        <v/>
      </c>
      <c r="AM52" s="32"/>
      <c r="AN52" s="32"/>
      <c r="AO52" s="28"/>
      <c r="AP52" s="134" t="str">
        <f t="shared" si="2"/>
        <v/>
      </c>
      <c r="AQ52" s="134" t="e">
        <f t="shared" si="3"/>
        <v>#N/A</v>
      </c>
      <c r="AR52" s="135" t="e">
        <f t="shared" si="6"/>
        <v>#N/A</v>
      </c>
      <c r="AS52" s="133" t="e">
        <f t="shared" si="11"/>
        <v>#N/A</v>
      </c>
      <c r="AX52" s="29" t="s">
        <v>346</v>
      </c>
      <c r="AY52" s="29">
        <v>0.96</v>
      </c>
      <c r="BC52" s="24">
        <v>2017</v>
      </c>
      <c r="BD52" s="24">
        <v>1.05</v>
      </c>
      <c r="BE52" s="131">
        <v>1.0416666666666667</v>
      </c>
      <c r="BF52" s="131">
        <v>-1.6913749999999999</v>
      </c>
      <c r="BG52" s="131">
        <v>-1.00475</v>
      </c>
      <c r="BH52" s="270">
        <f t="shared" si="8"/>
        <v>-1.3480624999999999</v>
      </c>
      <c r="BI52" s="131">
        <v>1.9989999999999997</v>
      </c>
      <c r="BJ52" s="131">
        <v>1.494</v>
      </c>
      <c r="BK52" s="131">
        <v>2.6930000000000001</v>
      </c>
      <c r="BL52" s="131">
        <v>2.008</v>
      </c>
      <c r="BM52" s="270">
        <f t="shared" si="9"/>
        <v>2.3505000000000003</v>
      </c>
    </row>
    <row r="53" spans="1:65" s="29" customFormat="1" ht="15" hidden="1" customHeight="1">
      <c r="A53" s="28"/>
      <c r="B53" s="282">
        <f t="shared" si="10"/>
        <v>46</v>
      </c>
      <c r="C53" s="1057"/>
      <c r="D53" s="1057"/>
      <c r="E53" s="1057"/>
      <c r="F53" s="1057"/>
      <c r="G53" s="1057"/>
      <c r="H53" s="1057"/>
      <c r="I53" s="1057"/>
      <c r="J53" s="1057"/>
      <c r="K53" s="1057"/>
      <c r="L53" s="993"/>
      <c r="M53" s="1061"/>
      <c r="N53" s="148"/>
      <c r="O53" s="993"/>
      <c r="P53" s="1061"/>
      <c r="Q53" s="1057"/>
      <c r="R53" s="1057"/>
      <c r="S53" s="1057"/>
      <c r="T53" s="1057"/>
      <c r="U53" s="1057"/>
      <c r="V53" s="1057"/>
      <c r="W53" s="1057"/>
      <c r="X53" s="1057"/>
      <c r="Y53" s="1057"/>
      <c r="Z53" s="1055"/>
      <c r="AA53" s="1056"/>
      <c r="AB53" s="996" t="str">
        <f t="shared" si="5"/>
        <v/>
      </c>
      <c r="AC53" s="997"/>
      <c r="AD53" s="997"/>
      <c r="AE53" s="998"/>
      <c r="AF53" s="993"/>
      <c r="AG53" s="994"/>
      <c r="AH53" s="994"/>
      <c r="AI53" s="994"/>
      <c r="AJ53" s="994"/>
      <c r="AK53" s="995"/>
      <c r="AL53" s="150" t="str">
        <f t="shared" si="1"/>
        <v/>
      </c>
      <c r="AM53" s="32"/>
      <c r="AN53" s="32"/>
      <c r="AO53" s="28"/>
      <c r="AP53" s="134" t="str">
        <f t="shared" si="2"/>
        <v/>
      </c>
      <c r="AQ53" s="134" t="e">
        <f t="shared" si="3"/>
        <v>#N/A</v>
      </c>
      <c r="AR53" s="135" t="e">
        <f t="shared" si="6"/>
        <v>#N/A</v>
      </c>
      <c r="AS53" s="133" t="e">
        <f t="shared" si="11"/>
        <v>#N/A</v>
      </c>
      <c r="AX53" s="29" t="s">
        <v>344</v>
      </c>
      <c r="AY53" s="29">
        <v>0.96499999999999997</v>
      </c>
      <c r="BC53" s="24">
        <v>2018</v>
      </c>
      <c r="BD53" s="24">
        <v>1.05</v>
      </c>
      <c r="BE53" s="131">
        <v>1.0416666666666667</v>
      </c>
      <c r="BF53" s="131">
        <v>-1.7036249999999999</v>
      </c>
      <c r="BG53" s="131">
        <v>-1.0661250000000002</v>
      </c>
      <c r="BH53" s="270">
        <f t="shared" si="8"/>
        <v>-1.3848750000000001</v>
      </c>
      <c r="BI53" s="131">
        <v>2.0110000000000001</v>
      </c>
      <c r="BJ53" s="131">
        <v>1.5427499999999998</v>
      </c>
      <c r="BK53" s="131">
        <v>2.7087499999999998</v>
      </c>
      <c r="BL53" s="131">
        <v>2.0732499999999998</v>
      </c>
      <c r="BM53" s="270">
        <f t="shared" si="9"/>
        <v>2.391</v>
      </c>
    </row>
    <row r="54" spans="1:65" s="29" customFormat="1" ht="15" hidden="1" customHeight="1">
      <c r="A54" s="28"/>
      <c r="B54" s="282">
        <f t="shared" si="10"/>
        <v>47</v>
      </c>
      <c r="C54" s="1057"/>
      <c r="D54" s="1057"/>
      <c r="E54" s="1057"/>
      <c r="F54" s="1057"/>
      <c r="G54" s="1057"/>
      <c r="H54" s="1057"/>
      <c r="I54" s="1057"/>
      <c r="J54" s="1057"/>
      <c r="K54" s="1057"/>
      <c r="L54" s="993"/>
      <c r="M54" s="1061"/>
      <c r="N54" s="148"/>
      <c r="O54" s="993"/>
      <c r="P54" s="1061"/>
      <c r="Q54" s="1057"/>
      <c r="R54" s="1057"/>
      <c r="S54" s="1057"/>
      <c r="T54" s="1057"/>
      <c r="U54" s="1057"/>
      <c r="V54" s="1057"/>
      <c r="W54" s="1057"/>
      <c r="X54" s="1057"/>
      <c r="Y54" s="1057"/>
      <c r="Z54" s="1055"/>
      <c r="AA54" s="1056"/>
      <c r="AB54" s="996" t="str">
        <f t="shared" si="5"/>
        <v/>
      </c>
      <c r="AC54" s="997"/>
      <c r="AD54" s="997"/>
      <c r="AE54" s="998"/>
      <c r="AF54" s="993"/>
      <c r="AG54" s="994"/>
      <c r="AH54" s="994"/>
      <c r="AI54" s="994"/>
      <c r="AJ54" s="994"/>
      <c r="AK54" s="995"/>
      <c r="AL54" s="150" t="str">
        <f t="shared" si="1"/>
        <v/>
      </c>
      <c r="AM54" s="32"/>
      <c r="AN54" s="32"/>
      <c r="AO54" s="28"/>
      <c r="AP54" s="134" t="str">
        <f t="shared" si="2"/>
        <v/>
      </c>
      <c r="AQ54" s="134" t="e">
        <f t="shared" si="3"/>
        <v>#N/A</v>
      </c>
      <c r="AR54" s="135" t="e">
        <f t="shared" si="6"/>
        <v>#N/A</v>
      </c>
      <c r="AS54" s="133" t="e">
        <f t="shared" si="11"/>
        <v>#N/A</v>
      </c>
      <c r="AX54" s="29" t="s">
        <v>342</v>
      </c>
      <c r="AY54" s="29">
        <v>0.97</v>
      </c>
      <c r="BC54" s="24"/>
      <c r="BD54" s="24"/>
      <c r="BE54" s="24"/>
      <c r="BF54" s="24"/>
      <c r="BG54" s="24"/>
      <c r="BH54" s="269"/>
      <c r="BI54" s="24"/>
      <c r="BJ54" s="24"/>
      <c r="BK54" s="24"/>
      <c r="BM54" s="269"/>
    </row>
    <row r="55" spans="1:65" s="29" customFormat="1" ht="15" hidden="1" customHeight="1">
      <c r="A55" s="28"/>
      <c r="B55" s="282">
        <f t="shared" si="10"/>
        <v>48</v>
      </c>
      <c r="C55" s="1057"/>
      <c r="D55" s="1057"/>
      <c r="E55" s="1057"/>
      <c r="F55" s="1057"/>
      <c r="G55" s="1057"/>
      <c r="H55" s="1057"/>
      <c r="I55" s="1057"/>
      <c r="J55" s="1057"/>
      <c r="K55" s="1057"/>
      <c r="L55" s="993"/>
      <c r="M55" s="1061"/>
      <c r="N55" s="148"/>
      <c r="O55" s="993"/>
      <c r="P55" s="1061"/>
      <c r="Q55" s="1057"/>
      <c r="R55" s="1057"/>
      <c r="S55" s="1057"/>
      <c r="T55" s="1057"/>
      <c r="U55" s="1057"/>
      <c r="V55" s="1057"/>
      <c r="W55" s="1057"/>
      <c r="X55" s="1057"/>
      <c r="Y55" s="1057"/>
      <c r="Z55" s="1055"/>
      <c r="AA55" s="1056"/>
      <c r="AB55" s="996" t="str">
        <f t="shared" si="5"/>
        <v/>
      </c>
      <c r="AC55" s="997"/>
      <c r="AD55" s="997"/>
      <c r="AE55" s="998"/>
      <c r="AF55" s="993"/>
      <c r="AG55" s="994"/>
      <c r="AH55" s="994"/>
      <c r="AI55" s="994"/>
      <c r="AJ55" s="994"/>
      <c r="AK55" s="995"/>
      <c r="AL55" s="150" t="str">
        <f t="shared" si="1"/>
        <v/>
      </c>
      <c r="AM55" s="32"/>
      <c r="AN55" s="32"/>
      <c r="AO55" s="28"/>
      <c r="AP55" s="134" t="str">
        <f t="shared" si="2"/>
        <v/>
      </c>
      <c r="AQ55" s="134" t="e">
        <f t="shared" si="3"/>
        <v>#N/A</v>
      </c>
      <c r="AR55" s="135" t="e">
        <f t="shared" si="6"/>
        <v>#N/A</v>
      </c>
      <c r="AS55" s="133" t="e">
        <f t="shared" si="11"/>
        <v>#N/A</v>
      </c>
      <c r="AX55" s="29" t="s">
        <v>340</v>
      </c>
      <c r="AY55" s="29">
        <v>0.97499999999999998</v>
      </c>
      <c r="BC55" s="24"/>
      <c r="BD55" s="24"/>
      <c r="BE55" s="24"/>
      <c r="BF55" s="24"/>
      <c r="BG55" s="24"/>
      <c r="BH55" s="269"/>
      <c r="BI55" s="24"/>
      <c r="BJ55" s="24"/>
      <c r="BK55" s="24"/>
      <c r="BM55" s="269"/>
    </row>
    <row r="56" spans="1:65" ht="15" hidden="1" customHeight="1">
      <c r="A56" s="28"/>
      <c r="B56" s="282">
        <f t="shared" si="10"/>
        <v>49</v>
      </c>
      <c r="C56" s="1057"/>
      <c r="D56" s="1057"/>
      <c r="E56" s="1057"/>
      <c r="F56" s="1057"/>
      <c r="G56" s="1057"/>
      <c r="H56" s="1057"/>
      <c r="I56" s="1057"/>
      <c r="J56" s="1057"/>
      <c r="K56" s="1057"/>
      <c r="L56" s="993"/>
      <c r="M56" s="1061"/>
      <c r="N56" s="148"/>
      <c r="O56" s="993"/>
      <c r="P56" s="1061"/>
      <c r="Q56" s="1057"/>
      <c r="R56" s="1057"/>
      <c r="S56" s="1057"/>
      <c r="T56" s="1057"/>
      <c r="U56" s="1057"/>
      <c r="V56" s="1057"/>
      <c r="W56" s="1057"/>
      <c r="X56" s="1057"/>
      <c r="Y56" s="1057"/>
      <c r="Z56" s="1055"/>
      <c r="AA56" s="1056"/>
      <c r="AB56" s="996" t="str">
        <f t="shared" si="5"/>
        <v/>
      </c>
      <c r="AC56" s="997"/>
      <c r="AD56" s="997"/>
      <c r="AE56" s="998"/>
      <c r="AF56" s="993"/>
      <c r="AG56" s="994"/>
      <c r="AH56" s="994"/>
      <c r="AI56" s="994"/>
      <c r="AJ56" s="994"/>
      <c r="AK56" s="995"/>
      <c r="AL56" s="150" t="str">
        <f t="shared" si="1"/>
        <v/>
      </c>
      <c r="AP56" s="134" t="str">
        <f t="shared" si="2"/>
        <v/>
      </c>
      <c r="AQ56" s="134" t="e">
        <f t="shared" si="3"/>
        <v>#N/A</v>
      </c>
      <c r="AR56" s="135" t="e">
        <f t="shared" si="6"/>
        <v>#N/A</v>
      </c>
      <c r="AS56" s="133" t="e">
        <f t="shared" si="11"/>
        <v>#N/A</v>
      </c>
      <c r="AT56" s="29"/>
      <c r="AU56" s="29"/>
      <c r="AV56" s="29"/>
      <c r="AX56" s="24" t="s">
        <v>493</v>
      </c>
      <c r="AY56" s="24">
        <v>0.98</v>
      </c>
      <c r="BH56" s="269"/>
      <c r="BM56" s="269"/>
    </row>
    <row r="57" spans="1:65" ht="13.5" hidden="1" thickBot="1">
      <c r="A57" s="28"/>
      <c r="B57" s="281">
        <f t="shared" si="10"/>
        <v>50</v>
      </c>
      <c r="C57" s="1073"/>
      <c r="D57" s="1073"/>
      <c r="E57" s="1073"/>
      <c r="F57" s="1073"/>
      <c r="G57" s="1073"/>
      <c r="H57" s="1073"/>
      <c r="I57" s="1073"/>
      <c r="J57" s="1074"/>
      <c r="K57" s="1074"/>
      <c r="L57" s="1101"/>
      <c r="M57" s="1102"/>
      <c r="N57" s="148"/>
      <c r="O57" s="1078"/>
      <c r="P57" s="1079"/>
      <c r="Q57" s="1073"/>
      <c r="R57" s="1073"/>
      <c r="S57" s="1073"/>
      <c r="T57" s="1073"/>
      <c r="U57" s="1073"/>
      <c r="V57" s="1073"/>
      <c r="W57" s="1073"/>
      <c r="X57" s="1073"/>
      <c r="Y57" s="1073"/>
      <c r="Z57" s="1099"/>
      <c r="AA57" s="1100"/>
      <c r="AB57" s="1075" t="str">
        <f t="shared" si="5"/>
        <v/>
      </c>
      <c r="AC57" s="1076"/>
      <c r="AD57" s="1076"/>
      <c r="AE57" s="1077"/>
      <c r="AF57" s="1103"/>
      <c r="AG57" s="1104"/>
      <c r="AH57" s="1104"/>
      <c r="AI57" s="1104"/>
      <c r="AJ57" s="1104"/>
      <c r="AK57" s="1105"/>
      <c r="AL57" s="151" t="str">
        <f t="shared" si="1"/>
        <v/>
      </c>
      <c r="AP57" s="134" t="str">
        <f t="shared" si="2"/>
        <v/>
      </c>
      <c r="AQ57" s="134" t="e">
        <f t="shared" si="3"/>
        <v>#N/A</v>
      </c>
      <c r="AR57" s="135" t="e">
        <f t="shared" si="6"/>
        <v>#N/A</v>
      </c>
      <c r="AS57" s="133" t="e">
        <f t="shared" si="11"/>
        <v>#N/A</v>
      </c>
      <c r="AT57" s="29"/>
      <c r="AU57" s="29"/>
      <c r="AX57" s="24" t="s">
        <v>330</v>
      </c>
      <c r="AY57" s="24">
        <v>0.98499999999999999</v>
      </c>
      <c r="BH57" s="269"/>
      <c r="BM57" s="269"/>
    </row>
    <row r="58" spans="1:65" ht="16.5" customHeight="1">
      <c r="A58" s="28"/>
      <c r="B58" s="28"/>
      <c r="C58" s="28"/>
      <c r="I58" s="144"/>
      <c r="J58" s="144"/>
      <c r="K58" s="144"/>
      <c r="L58" s="144"/>
      <c r="M58" s="144"/>
      <c r="X58" s="67"/>
      <c r="Y58" s="60"/>
      <c r="Z58" s="60"/>
      <c r="AA58" s="144" t="s">
        <v>300</v>
      </c>
      <c r="AB58" s="1107">
        <f>SUM(AB8:AE57)</f>
        <v>0</v>
      </c>
      <c r="AC58" s="1107"/>
      <c r="AD58" s="1107"/>
      <c r="AE58" s="1107"/>
      <c r="AF58" s="67" t="s">
        <v>400</v>
      </c>
      <c r="AG58" s="146"/>
      <c r="AH58" s="60"/>
      <c r="AI58" s="26"/>
      <c r="AJ58" s="279"/>
      <c r="AK58" s="60"/>
      <c r="AL58" s="153" t="str">
        <f>IFERROR(IF(AN58&lt;1,"","負荷率超過有"),"?")</f>
        <v/>
      </c>
      <c r="AN58" s="36">
        <f>COUNTIF(AL8:AL57,"超過")</f>
        <v>0</v>
      </c>
      <c r="AR58" s="36"/>
      <c r="AS58" s="133"/>
      <c r="AU58" s="37"/>
      <c r="AX58" s="24" t="s">
        <v>328</v>
      </c>
      <c r="AY58" s="24">
        <v>0.99</v>
      </c>
      <c r="BH58" s="271"/>
      <c r="BM58" s="271"/>
    </row>
    <row r="59" spans="1:65" ht="16.5" customHeight="1" thickBot="1">
      <c r="A59" s="28"/>
      <c r="B59" s="28"/>
      <c r="C59" s="28"/>
      <c r="D59" s="283"/>
      <c r="E59" s="283"/>
      <c r="F59" s="283"/>
      <c r="G59" s="81"/>
      <c r="H59" s="152"/>
      <c r="I59" s="152"/>
      <c r="J59" s="152"/>
      <c r="K59" s="152"/>
      <c r="L59" s="152"/>
      <c r="M59" s="28"/>
      <c r="N59" s="28"/>
      <c r="O59" s="29"/>
      <c r="P59" s="28"/>
      <c r="Q59" s="28"/>
      <c r="R59" s="28"/>
      <c r="S59" s="28"/>
      <c r="T59" s="28"/>
      <c r="U59" s="283"/>
      <c r="V59" s="283"/>
      <c r="W59" s="283"/>
      <c r="X59" s="283"/>
      <c r="Y59" s="38"/>
      <c r="Z59" s="38"/>
      <c r="AA59" s="38"/>
      <c r="AB59" s="38"/>
      <c r="AC59" s="38"/>
      <c r="AD59" s="38"/>
      <c r="AE59" s="39"/>
      <c r="AF59" s="28"/>
      <c r="AG59" s="28"/>
      <c r="AH59" s="143"/>
      <c r="AI59" s="143"/>
      <c r="AJ59" s="143"/>
      <c r="AK59" s="143"/>
      <c r="AL59" s="28"/>
      <c r="AX59" s="24" t="s">
        <v>326</v>
      </c>
      <c r="AY59" s="24">
        <v>0.995</v>
      </c>
    </row>
    <row r="60" spans="1:65">
      <c r="A60" s="40"/>
      <c r="B60" s="145"/>
      <c r="C60" s="626" t="s">
        <v>24</v>
      </c>
      <c r="D60" s="627"/>
      <c r="E60" s="627"/>
      <c r="F60" s="627"/>
      <c r="G60" s="627"/>
      <c r="H60" s="627"/>
      <c r="I60" s="627"/>
      <c r="J60" s="627"/>
      <c r="K60" s="627"/>
      <c r="L60" s="627"/>
      <c r="M60" s="627"/>
      <c r="N60" s="628"/>
      <c r="O60" s="39"/>
      <c r="P60" s="39"/>
      <c r="Q60" s="39"/>
      <c r="R60" s="39"/>
      <c r="S60" s="39"/>
      <c r="T60" s="39"/>
      <c r="U60" s="39"/>
      <c r="V60" s="39"/>
      <c r="W60" s="39"/>
      <c r="X60" s="39"/>
      <c r="Y60" s="29"/>
      <c r="Z60" s="29"/>
      <c r="AA60" s="39"/>
      <c r="AB60" s="39"/>
      <c r="AC60" s="39"/>
      <c r="AD60" s="39"/>
      <c r="AE60" s="39"/>
      <c r="AF60" s="39"/>
      <c r="AG60" s="39"/>
      <c r="AH60" s="39"/>
      <c r="AI60" s="39"/>
      <c r="AJ60" s="39"/>
      <c r="AK60" s="39"/>
      <c r="AL60" s="39"/>
      <c r="AX60" s="24" t="s">
        <v>397</v>
      </c>
      <c r="AY60" s="24">
        <v>0.70499999999999996</v>
      </c>
    </row>
    <row r="61" spans="1:65" ht="13.5" customHeight="1">
      <c r="A61" s="40"/>
      <c r="B61" s="41"/>
      <c r="C61" s="1106">
        <f>AB58*0.495*0.001</f>
        <v>0</v>
      </c>
      <c r="D61" s="987"/>
      <c r="E61" s="987"/>
      <c r="F61" s="987"/>
      <c r="G61" s="987"/>
      <c r="H61" s="987"/>
      <c r="I61" s="1080" t="s">
        <v>19</v>
      </c>
      <c r="J61" s="1080"/>
      <c r="K61" s="1080"/>
      <c r="L61" s="1080"/>
      <c r="M61" s="1080"/>
      <c r="N61" s="1090"/>
      <c r="O61" s="43"/>
      <c r="P61" s="43"/>
      <c r="Q61" s="43"/>
      <c r="R61" s="43"/>
      <c r="S61" s="43"/>
      <c r="T61" s="43"/>
      <c r="U61" s="39"/>
      <c r="V61" s="39"/>
      <c r="W61" s="39"/>
      <c r="X61" s="39"/>
      <c r="Y61" s="39"/>
      <c r="Z61" s="39"/>
      <c r="AA61" s="43"/>
      <c r="AB61" s="154"/>
      <c r="AC61" s="154"/>
      <c r="AD61" s="154"/>
      <c r="AE61" s="154"/>
      <c r="AF61" s="154"/>
      <c r="AG61" s="154"/>
      <c r="AH61" s="154"/>
      <c r="AI61" s="39"/>
      <c r="AJ61" s="39"/>
      <c r="AK61" s="39"/>
      <c r="AL61" s="39"/>
    </row>
    <row r="62" spans="1:65" ht="13.5" customHeight="1" thickBot="1">
      <c r="A62" s="42"/>
      <c r="B62" s="42"/>
      <c r="C62" s="865"/>
      <c r="D62" s="866"/>
      <c r="E62" s="866"/>
      <c r="F62" s="866"/>
      <c r="G62" s="866"/>
      <c r="H62" s="866"/>
      <c r="I62" s="1091"/>
      <c r="J62" s="1091"/>
      <c r="K62" s="1091"/>
      <c r="L62" s="1091"/>
      <c r="M62" s="1091"/>
      <c r="N62" s="1092"/>
      <c r="O62" s="43"/>
      <c r="P62" s="43"/>
      <c r="Q62" s="43"/>
      <c r="R62" s="43"/>
      <c r="S62" s="43"/>
      <c r="T62" s="43"/>
      <c r="U62" s="39"/>
      <c r="V62" s="39"/>
      <c r="W62" s="39"/>
      <c r="X62" s="39"/>
      <c r="Y62" s="39"/>
      <c r="Z62" s="39"/>
      <c r="AA62" s="154"/>
      <c r="AB62" s="154"/>
      <c r="AC62" s="154"/>
      <c r="AD62" s="154"/>
      <c r="AE62" s="154"/>
      <c r="AF62" s="154"/>
      <c r="AG62" s="154"/>
      <c r="AH62" s="154"/>
      <c r="AI62" s="39"/>
      <c r="AJ62" s="39"/>
      <c r="AK62" s="39"/>
      <c r="AL62" s="39"/>
    </row>
    <row r="63" spans="1:65">
      <c r="A63" s="29"/>
      <c r="B63" s="39"/>
      <c r="O63" s="29"/>
      <c r="P63" s="29"/>
      <c r="Q63" s="29"/>
      <c r="R63" s="29"/>
      <c r="S63" s="29"/>
      <c r="T63" s="29"/>
      <c r="U63" s="29"/>
      <c r="V63" s="29"/>
      <c r="W63" s="29"/>
      <c r="X63" s="29"/>
      <c r="Y63" s="29"/>
      <c r="Z63" s="29"/>
      <c r="AA63" s="29"/>
      <c r="AB63" s="29"/>
      <c r="AC63" s="29"/>
      <c r="AD63" s="29"/>
      <c r="AE63" s="29"/>
      <c r="AF63" s="29"/>
      <c r="AG63" s="29"/>
      <c r="AH63" s="29"/>
      <c r="AI63" s="29"/>
      <c r="AJ63" s="29"/>
      <c r="AK63" s="29"/>
      <c r="AL63" s="29"/>
    </row>
    <row r="64" spans="1:65" ht="13.5" customHeight="1">
      <c r="C64" s="24" t="s">
        <v>569</v>
      </c>
      <c r="D64" s="24" t="s">
        <v>572</v>
      </c>
      <c r="Q64" s="155"/>
      <c r="R64" s="155"/>
      <c r="S64" s="155"/>
      <c r="T64" s="155"/>
      <c r="U64" s="155"/>
      <c r="V64" s="29"/>
      <c r="W64" s="29"/>
      <c r="X64" s="29"/>
      <c r="Y64" s="29"/>
      <c r="Z64" s="29"/>
      <c r="AA64" s="39"/>
      <c r="AB64" s="39"/>
      <c r="AC64" s="39"/>
      <c r="AD64" s="39"/>
      <c r="AE64" s="39"/>
      <c r="AF64" s="39"/>
      <c r="AG64" s="39"/>
      <c r="AH64" s="39"/>
      <c r="AI64" s="39"/>
      <c r="AJ64" s="39"/>
      <c r="AK64" s="39"/>
      <c r="AL64" s="39"/>
    </row>
    <row r="65" spans="17:51" ht="14.25" customHeight="1">
      <c r="Q65" s="154"/>
      <c r="R65" s="154"/>
      <c r="S65" s="154"/>
      <c r="T65" s="39"/>
      <c r="U65" s="39"/>
      <c r="V65" s="29"/>
      <c r="W65" s="29"/>
      <c r="X65" s="29"/>
      <c r="Y65" s="29"/>
      <c r="Z65" s="29"/>
      <c r="AA65" s="43"/>
      <c r="AB65" s="154"/>
      <c r="AC65" s="154"/>
      <c r="AD65" s="154"/>
      <c r="AE65" s="154"/>
      <c r="AF65" s="154"/>
      <c r="AG65" s="154"/>
      <c r="AH65" s="154"/>
      <c r="AI65" s="156"/>
      <c r="AJ65" s="39"/>
      <c r="AK65" s="39"/>
      <c r="AL65" s="39"/>
    </row>
    <row r="66" spans="17:51" ht="13.5" customHeight="1">
      <c r="Q66" s="154"/>
      <c r="R66" s="154"/>
      <c r="S66" s="154"/>
      <c r="T66" s="39"/>
      <c r="U66" s="39"/>
      <c r="V66" s="29"/>
      <c r="W66" s="29"/>
      <c r="X66" s="29"/>
      <c r="Y66" s="29"/>
      <c r="Z66" s="29"/>
      <c r="AA66" s="154"/>
      <c r="AB66" s="154"/>
      <c r="AC66" s="154"/>
      <c r="AD66" s="154"/>
      <c r="AE66" s="154"/>
      <c r="AF66" s="154"/>
      <c r="AG66" s="154"/>
      <c r="AH66" s="154"/>
      <c r="AI66" s="39"/>
      <c r="AJ66" s="39"/>
      <c r="AK66" s="39"/>
      <c r="AL66" s="39"/>
    </row>
    <row r="67" spans="17:51" ht="14">
      <c r="Q67" s="44"/>
    </row>
    <row r="68" spans="17:51" ht="13.5" customHeight="1"/>
    <row r="69" spans="17:51" ht="14.25" customHeight="1"/>
    <row r="72" spans="17:51">
      <c r="AX72" s="24" t="s">
        <v>324</v>
      </c>
      <c r="AY72" s="24">
        <v>1</v>
      </c>
    </row>
  </sheetData>
  <sheetProtection algorithmName="SHA-512" hashValue="DO3V1xcR7uFFSedJHVacKhmkvaBhGQAh/Qe6+pAgUtaJ2WCw/XoBlDIj9y9yWeuKbL2QXlR0th3XdrvtevwhCA==" saltValue="6o0CLBos49tUbgCc8UVgyw==" spinCount="100000" sheet="1" objects="1" formatCells="0"/>
  <mergeCells count="480">
    <mergeCell ref="U1:AF2"/>
    <mergeCell ref="AG1:AH2"/>
    <mergeCell ref="AI1:AL2"/>
    <mergeCell ref="A3:H4"/>
    <mergeCell ref="I3:K4"/>
    <mergeCell ref="L3:AJ4"/>
    <mergeCell ref="B6:B7"/>
    <mergeCell ref="C6:K7"/>
    <mergeCell ref="L6:M7"/>
    <mergeCell ref="N6:N7"/>
    <mergeCell ref="O6:P6"/>
    <mergeCell ref="Q6:S6"/>
    <mergeCell ref="O7:P7"/>
    <mergeCell ref="Q7:S7"/>
    <mergeCell ref="A1:K2"/>
    <mergeCell ref="L1:T2"/>
    <mergeCell ref="T6:V6"/>
    <mergeCell ref="W6:Y6"/>
    <mergeCell ref="Z6:AA6"/>
    <mergeCell ref="AB6:AE6"/>
    <mergeCell ref="AF6:AK7"/>
    <mergeCell ref="AL6:AL7"/>
    <mergeCell ref="T7:V7"/>
    <mergeCell ref="W7:Y7"/>
    <mergeCell ref="Z7:AA7"/>
    <mergeCell ref="AB7:AE7"/>
    <mergeCell ref="Z8:AA8"/>
    <mergeCell ref="AB8:AE8"/>
    <mergeCell ref="AF8:AK8"/>
    <mergeCell ref="C9:K9"/>
    <mergeCell ref="L9:M9"/>
    <mergeCell ref="O9:P9"/>
    <mergeCell ref="Q9:S9"/>
    <mergeCell ref="T9:V9"/>
    <mergeCell ref="W9:Y9"/>
    <mergeCell ref="Z9:AA9"/>
    <mergeCell ref="C8:K8"/>
    <mergeCell ref="L8:M8"/>
    <mergeCell ref="O8:P8"/>
    <mergeCell ref="Q8:S8"/>
    <mergeCell ref="T8:V8"/>
    <mergeCell ref="W8:Y8"/>
    <mergeCell ref="AB9:AE9"/>
    <mergeCell ref="AF9:AK9"/>
    <mergeCell ref="C10:K10"/>
    <mergeCell ref="L10:M10"/>
    <mergeCell ref="O10:P10"/>
    <mergeCell ref="Q10:S10"/>
    <mergeCell ref="T10:V10"/>
    <mergeCell ref="W10:Y10"/>
    <mergeCell ref="Z10:AA10"/>
    <mergeCell ref="AB10:AE10"/>
    <mergeCell ref="AF10:AK10"/>
    <mergeCell ref="C11:K11"/>
    <mergeCell ref="L11:M11"/>
    <mergeCell ref="O11:P11"/>
    <mergeCell ref="Q11:S11"/>
    <mergeCell ref="T11:V11"/>
    <mergeCell ref="W11:Y11"/>
    <mergeCell ref="Z11:AA11"/>
    <mergeCell ref="AB11:AE11"/>
    <mergeCell ref="AF11:AK11"/>
    <mergeCell ref="Z12:AA12"/>
    <mergeCell ref="AB12:AE12"/>
    <mergeCell ref="AF12:AK12"/>
    <mergeCell ref="C13:K13"/>
    <mergeCell ref="L13:M13"/>
    <mergeCell ref="O13:P13"/>
    <mergeCell ref="Q13:S13"/>
    <mergeCell ref="T13:V13"/>
    <mergeCell ref="W13:Y13"/>
    <mergeCell ref="Z13:AA13"/>
    <mergeCell ref="C12:K12"/>
    <mergeCell ref="L12:M12"/>
    <mergeCell ref="O12:P12"/>
    <mergeCell ref="Q12:S12"/>
    <mergeCell ref="T12:V12"/>
    <mergeCell ref="W12:Y12"/>
    <mergeCell ref="AB13:AE13"/>
    <mergeCell ref="AF13:AK13"/>
    <mergeCell ref="C14:K14"/>
    <mergeCell ref="L14:M14"/>
    <mergeCell ref="O14:P14"/>
    <mergeCell ref="Q14:S14"/>
    <mergeCell ref="T14:V14"/>
    <mergeCell ref="W14:Y14"/>
    <mergeCell ref="Z14:AA14"/>
    <mergeCell ref="AB14:AE14"/>
    <mergeCell ref="AF14:AK14"/>
    <mergeCell ref="C15:K15"/>
    <mergeCell ref="L15:M15"/>
    <mergeCell ref="O15:P15"/>
    <mergeCell ref="Q15:S15"/>
    <mergeCell ref="T15:V15"/>
    <mergeCell ref="W15:Y15"/>
    <mergeCell ref="Z15:AA15"/>
    <mergeCell ref="AB15:AE15"/>
    <mergeCell ref="AF15:AK15"/>
    <mergeCell ref="Z16:AA16"/>
    <mergeCell ref="AB16:AE16"/>
    <mergeCell ref="AF16:AK16"/>
    <mergeCell ref="C17:K17"/>
    <mergeCell ref="L17:M17"/>
    <mergeCell ref="O17:P17"/>
    <mergeCell ref="Q17:S17"/>
    <mergeCell ref="T17:V17"/>
    <mergeCell ref="W17:Y17"/>
    <mergeCell ref="Z17:AA17"/>
    <mergeCell ref="C16:K16"/>
    <mergeCell ref="L16:M16"/>
    <mergeCell ref="O16:P16"/>
    <mergeCell ref="Q16:S16"/>
    <mergeCell ref="T16:V16"/>
    <mergeCell ref="W16:Y16"/>
    <mergeCell ref="AB17:AE17"/>
    <mergeCell ref="AF17:AK17"/>
    <mergeCell ref="C18:K18"/>
    <mergeCell ref="L18:M18"/>
    <mergeCell ref="O18:P18"/>
    <mergeCell ref="Q18:S18"/>
    <mergeCell ref="T18:V18"/>
    <mergeCell ref="W18:Y18"/>
    <mergeCell ref="Z18:AA18"/>
    <mergeCell ref="AB18:AE18"/>
    <mergeCell ref="AF18:AK18"/>
    <mergeCell ref="C19:K19"/>
    <mergeCell ref="L19:M19"/>
    <mergeCell ref="O19:P19"/>
    <mergeCell ref="Q19:S19"/>
    <mergeCell ref="T19:V19"/>
    <mergeCell ref="W19:Y19"/>
    <mergeCell ref="Z19:AA19"/>
    <mergeCell ref="AB19:AE19"/>
    <mergeCell ref="AF19:AK19"/>
    <mergeCell ref="Z20:AA20"/>
    <mergeCell ref="AB20:AE20"/>
    <mergeCell ref="AF20:AK20"/>
    <mergeCell ref="C21:K21"/>
    <mergeCell ref="L21:M21"/>
    <mergeCell ref="O21:P21"/>
    <mergeCell ref="Q21:S21"/>
    <mergeCell ref="T21:V21"/>
    <mergeCell ref="W21:Y21"/>
    <mergeCell ref="Z21:AA21"/>
    <mergeCell ref="C20:K20"/>
    <mergeCell ref="L20:M20"/>
    <mergeCell ref="O20:P20"/>
    <mergeCell ref="Q20:S20"/>
    <mergeCell ref="T20:V20"/>
    <mergeCell ref="W20:Y20"/>
    <mergeCell ref="AB21:AE21"/>
    <mergeCell ref="AF21:AK21"/>
    <mergeCell ref="C22:K22"/>
    <mergeCell ref="L22:M22"/>
    <mergeCell ref="O22:P22"/>
    <mergeCell ref="Q22:S22"/>
    <mergeCell ref="T22:V22"/>
    <mergeCell ref="W22:Y22"/>
    <mergeCell ref="Z22:AA22"/>
    <mergeCell ref="AB22:AE22"/>
    <mergeCell ref="AF22:AK22"/>
    <mergeCell ref="C23:K23"/>
    <mergeCell ref="L23:M23"/>
    <mergeCell ref="O23:P23"/>
    <mergeCell ref="Q23:S23"/>
    <mergeCell ref="T23:V23"/>
    <mergeCell ref="W23:Y23"/>
    <mergeCell ref="Z23:AA23"/>
    <mergeCell ref="AB23:AE23"/>
    <mergeCell ref="AF23:AK23"/>
    <mergeCell ref="Z24:AA24"/>
    <mergeCell ref="AB24:AE24"/>
    <mergeCell ref="AF24:AK24"/>
    <mergeCell ref="C25:K25"/>
    <mergeCell ref="L25:M25"/>
    <mergeCell ref="O25:P25"/>
    <mergeCell ref="Q25:S25"/>
    <mergeCell ref="T25:V25"/>
    <mergeCell ref="W25:Y25"/>
    <mergeCell ref="Z25:AA25"/>
    <mergeCell ref="C24:K24"/>
    <mergeCell ref="L24:M24"/>
    <mergeCell ref="O24:P24"/>
    <mergeCell ref="Q24:S24"/>
    <mergeCell ref="T24:V24"/>
    <mergeCell ref="W24:Y24"/>
    <mergeCell ref="AB25:AE25"/>
    <mergeCell ref="AF25:AK25"/>
    <mergeCell ref="C26:K26"/>
    <mergeCell ref="L26:M26"/>
    <mergeCell ref="O26:P26"/>
    <mergeCell ref="Q26:S26"/>
    <mergeCell ref="T26:V26"/>
    <mergeCell ref="W26:Y26"/>
    <mergeCell ref="Z26:AA26"/>
    <mergeCell ref="AB26:AE26"/>
    <mergeCell ref="AF26:AK26"/>
    <mergeCell ref="C27:K27"/>
    <mergeCell ref="L27:M27"/>
    <mergeCell ref="O27:P27"/>
    <mergeCell ref="Q27:S27"/>
    <mergeCell ref="T27:V27"/>
    <mergeCell ref="W27:Y27"/>
    <mergeCell ref="Z27:AA27"/>
    <mergeCell ref="AB27:AE27"/>
    <mergeCell ref="AF27:AK27"/>
    <mergeCell ref="Z28:AA28"/>
    <mergeCell ref="AB28:AE28"/>
    <mergeCell ref="AF28:AK28"/>
    <mergeCell ref="C29:K29"/>
    <mergeCell ref="L29:M29"/>
    <mergeCell ref="O29:P29"/>
    <mergeCell ref="Q29:S29"/>
    <mergeCell ref="T29:V29"/>
    <mergeCell ref="W29:Y29"/>
    <mergeCell ref="Z29:AA29"/>
    <mergeCell ref="C28:K28"/>
    <mergeCell ref="L28:M28"/>
    <mergeCell ref="O28:P28"/>
    <mergeCell ref="Q28:S28"/>
    <mergeCell ref="T28:V28"/>
    <mergeCell ref="W28:Y28"/>
    <mergeCell ref="AB29:AE29"/>
    <mergeCell ref="AF29:AK29"/>
    <mergeCell ref="C30:K30"/>
    <mergeCell ref="L30:M30"/>
    <mergeCell ref="O30:P30"/>
    <mergeCell ref="Q30:S30"/>
    <mergeCell ref="T30:V30"/>
    <mergeCell ref="W30:Y30"/>
    <mergeCell ref="Z30:AA30"/>
    <mergeCell ref="AB30:AE30"/>
    <mergeCell ref="AF30:AK30"/>
    <mergeCell ref="C31:K31"/>
    <mergeCell ref="L31:M31"/>
    <mergeCell ref="O31:P31"/>
    <mergeCell ref="Q31:S31"/>
    <mergeCell ref="T31:V31"/>
    <mergeCell ref="W31:Y31"/>
    <mergeCell ref="Z31:AA31"/>
    <mergeCell ref="AB31:AE31"/>
    <mergeCell ref="AF31:AK31"/>
    <mergeCell ref="Z32:AA32"/>
    <mergeCell ref="AB32:AE32"/>
    <mergeCell ref="AF32:AK32"/>
    <mergeCell ref="C33:K33"/>
    <mergeCell ref="L33:M33"/>
    <mergeCell ref="O33:P33"/>
    <mergeCell ref="Q33:S33"/>
    <mergeCell ref="T33:V33"/>
    <mergeCell ref="W33:Y33"/>
    <mergeCell ref="Z33:AA33"/>
    <mergeCell ref="C32:K32"/>
    <mergeCell ref="L32:M32"/>
    <mergeCell ref="O32:P32"/>
    <mergeCell ref="Q32:S32"/>
    <mergeCell ref="T32:V32"/>
    <mergeCell ref="W32:Y32"/>
    <mergeCell ref="AB33:AE33"/>
    <mergeCell ref="AF33:AK33"/>
    <mergeCell ref="C34:K34"/>
    <mergeCell ref="L34:M34"/>
    <mergeCell ref="O34:P34"/>
    <mergeCell ref="Q34:S34"/>
    <mergeCell ref="T34:V34"/>
    <mergeCell ref="W34:Y34"/>
    <mergeCell ref="Z34:AA34"/>
    <mergeCell ref="AB34:AE34"/>
    <mergeCell ref="AF34:AK34"/>
    <mergeCell ref="C35:K35"/>
    <mergeCell ref="L35:M35"/>
    <mergeCell ref="O35:P35"/>
    <mergeCell ref="Q35:S35"/>
    <mergeCell ref="T35:V35"/>
    <mergeCell ref="W35:Y35"/>
    <mergeCell ref="Z35:AA35"/>
    <mergeCell ref="AB35:AE35"/>
    <mergeCell ref="AF35:AK35"/>
    <mergeCell ref="Z36:AA36"/>
    <mergeCell ref="AB36:AE36"/>
    <mergeCell ref="AF36:AK36"/>
    <mergeCell ref="C37:K37"/>
    <mergeCell ref="L37:M37"/>
    <mergeCell ref="O37:P37"/>
    <mergeCell ref="Q37:S37"/>
    <mergeCell ref="T37:V37"/>
    <mergeCell ref="W37:Y37"/>
    <mergeCell ref="Z37:AA37"/>
    <mergeCell ref="C36:K36"/>
    <mergeCell ref="L36:M36"/>
    <mergeCell ref="O36:P36"/>
    <mergeCell ref="Q36:S36"/>
    <mergeCell ref="T36:V36"/>
    <mergeCell ref="W36:Y36"/>
    <mergeCell ref="AB37:AE37"/>
    <mergeCell ref="AF37:AK37"/>
    <mergeCell ref="C38:K38"/>
    <mergeCell ref="L38:M38"/>
    <mergeCell ref="O38:P38"/>
    <mergeCell ref="Q38:S38"/>
    <mergeCell ref="T38:V38"/>
    <mergeCell ref="W38:Y38"/>
    <mergeCell ref="Z38:AA38"/>
    <mergeCell ref="AB38:AE38"/>
    <mergeCell ref="AF38:AK38"/>
    <mergeCell ref="C39:K39"/>
    <mergeCell ref="L39:M39"/>
    <mergeCell ref="O39:P39"/>
    <mergeCell ref="Q39:S39"/>
    <mergeCell ref="T39:V39"/>
    <mergeCell ref="W39:Y39"/>
    <mergeCell ref="Z39:AA39"/>
    <mergeCell ref="AB39:AE39"/>
    <mergeCell ref="AF39:AK39"/>
    <mergeCell ref="Z40:AA40"/>
    <mergeCell ref="AB40:AE40"/>
    <mergeCell ref="AF40:AK40"/>
    <mergeCell ref="C41:K41"/>
    <mergeCell ref="L41:M41"/>
    <mergeCell ref="O41:P41"/>
    <mergeCell ref="Q41:S41"/>
    <mergeCell ref="T41:V41"/>
    <mergeCell ref="W41:Y41"/>
    <mergeCell ref="Z41:AA41"/>
    <mergeCell ref="C40:K40"/>
    <mergeCell ref="L40:M40"/>
    <mergeCell ref="O40:P40"/>
    <mergeCell ref="Q40:S40"/>
    <mergeCell ref="T40:V40"/>
    <mergeCell ref="W40:Y40"/>
    <mergeCell ref="AB41:AE41"/>
    <mergeCell ref="AF41:AK41"/>
    <mergeCell ref="C42:K42"/>
    <mergeCell ref="L42:M42"/>
    <mergeCell ref="O42:P42"/>
    <mergeCell ref="Q42:S42"/>
    <mergeCell ref="T42:V42"/>
    <mergeCell ref="W42:Y42"/>
    <mergeCell ref="Z42:AA42"/>
    <mergeCell ref="AB42:AE42"/>
    <mergeCell ref="AF42:AK42"/>
    <mergeCell ref="C43:K43"/>
    <mergeCell ref="L43:M43"/>
    <mergeCell ref="O43:P43"/>
    <mergeCell ref="Q43:S43"/>
    <mergeCell ref="T43:V43"/>
    <mergeCell ref="W43:Y43"/>
    <mergeCell ref="Z43:AA43"/>
    <mergeCell ref="AB43:AE43"/>
    <mergeCell ref="AF43:AK43"/>
    <mergeCell ref="Z44:AA44"/>
    <mergeCell ref="AB44:AE44"/>
    <mergeCell ref="AF44:AK44"/>
    <mergeCell ref="C45:K45"/>
    <mergeCell ref="L45:M45"/>
    <mergeCell ref="O45:P45"/>
    <mergeCell ref="Q45:S45"/>
    <mergeCell ref="T45:V45"/>
    <mergeCell ref="W45:Y45"/>
    <mergeCell ref="Z45:AA45"/>
    <mergeCell ref="C44:K44"/>
    <mergeCell ref="L44:M44"/>
    <mergeCell ref="O44:P44"/>
    <mergeCell ref="Q44:S44"/>
    <mergeCell ref="T44:V44"/>
    <mergeCell ref="W44:Y44"/>
    <mergeCell ref="AB45:AE45"/>
    <mergeCell ref="AF45:AK45"/>
    <mergeCell ref="C46:K46"/>
    <mergeCell ref="L46:M46"/>
    <mergeCell ref="O46:P46"/>
    <mergeCell ref="Q46:S46"/>
    <mergeCell ref="T46:V46"/>
    <mergeCell ref="W46:Y46"/>
    <mergeCell ref="Z46:AA46"/>
    <mergeCell ref="AB46:AE46"/>
    <mergeCell ref="AF46:AK46"/>
    <mergeCell ref="C47:K47"/>
    <mergeCell ref="L47:M47"/>
    <mergeCell ref="O47:P47"/>
    <mergeCell ref="Q47:S47"/>
    <mergeCell ref="T47:V47"/>
    <mergeCell ref="W47:Y47"/>
    <mergeCell ref="Z47:AA47"/>
    <mergeCell ref="AB47:AE47"/>
    <mergeCell ref="AF47:AK47"/>
    <mergeCell ref="Z48:AA48"/>
    <mergeCell ref="AB48:AE48"/>
    <mergeCell ref="AF48:AK48"/>
    <mergeCell ref="C49:K49"/>
    <mergeCell ref="L49:M49"/>
    <mergeCell ref="O49:P49"/>
    <mergeCell ref="Q49:S49"/>
    <mergeCell ref="T49:V49"/>
    <mergeCell ref="W49:Y49"/>
    <mergeCell ref="Z49:AA49"/>
    <mergeCell ref="C48:K48"/>
    <mergeCell ref="L48:M48"/>
    <mergeCell ref="O48:P48"/>
    <mergeCell ref="Q48:S48"/>
    <mergeCell ref="T48:V48"/>
    <mergeCell ref="W48:Y48"/>
    <mergeCell ref="AB49:AE49"/>
    <mergeCell ref="AF49:AK49"/>
    <mergeCell ref="C50:K50"/>
    <mergeCell ref="L50:M50"/>
    <mergeCell ref="O50:P50"/>
    <mergeCell ref="Q50:S50"/>
    <mergeCell ref="T50:V50"/>
    <mergeCell ref="W50:Y50"/>
    <mergeCell ref="Z50:AA50"/>
    <mergeCell ref="AB50:AE50"/>
    <mergeCell ref="AF50:AK50"/>
    <mergeCell ref="C51:K51"/>
    <mergeCell ref="L51:M51"/>
    <mergeCell ref="O51:P51"/>
    <mergeCell ref="Q51:S51"/>
    <mergeCell ref="T51:V51"/>
    <mergeCell ref="W51:Y51"/>
    <mergeCell ref="Z51:AA51"/>
    <mergeCell ref="AB51:AE51"/>
    <mergeCell ref="AF51:AK51"/>
    <mergeCell ref="Z52:AA52"/>
    <mergeCell ref="AB52:AE52"/>
    <mergeCell ref="AF52:AK52"/>
    <mergeCell ref="C53:K53"/>
    <mergeCell ref="L53:M53"/>
    <mergeCell ref="O53:P53"/>
    <mergeCell ref="Q53:S53"/>
    <mergeCell ref="T53:V53"/>
    <mergeCell ref="W53:Y53"/>
    <mergeCell ref="Z53:AA53"/>
    <mergeCell ref="C52:K52"/>
    <mergeCell ref="L52:M52"/>
    <mergeCell ref="O52:P52"/>
    <mergeCell ref="Q52:S52"/>
    <mergeCell ref="T52:V52"/>
    <mergeCell ref="W52:Y52"/>
    <mergeCell ref="AB53:AE53"/>
    <mergeCell ref="AF53:AK53"/>
    <mergeCell ref="C54:K54"/>
    <mergeCell ref="L54:M54"/>
    <mergeCell ref="O54:P54"/>
    <mergeCell ref="Q54:S54"/>
    <mergeCell ref="T54:V54"/>
    <mergeCell ref="W54:Y54"/>
    <mergeCell ref="Z54:AA54"/>
    <mergeCell ref="AB54:AE54"/>
    <mergeCell ref="AF54:AK54"/>
    <mergeCell ref="C55:K55"/>
    <mergeCell ref="L55:M55"/>
    <mergeCell ref="O55:P55"/>
    <mergeCell ref="Q55:S55"/>
    <mergeCell ref="T55:V55"/>
    <mergeCell ref="W55:Y55"/>
    <mergeCell ref="Z55:AA55"/>
    <mergeCell ref="AB55:AE55"/>
    <mergeCell ref="AF55:AK55"/>
    <mergeCell ref="C61:H62"/>
    <mergeCell ref="I61:N62"/>
    <mergeCell ref="AB57:AE57"/>
    <mergeCell ref="AF57:AK57"/>
    <mergeCell ref="AB58:AE58"/>
    <mergeCell ref="C60:N60"/>
    <mergeCell ref="Z56:AA56"/>
    <mergeCell ref="AB56:AE56"/>
    <mergeCell ref="AF56:AK56"/>
    <mergeCell ref="C57:K57"/>
    <mergeCell ref="L57:M57"/>
    <mergeCell ref="O57:P57"/>
    <mergeCell ref="Q57:S57"/>
    <mergeCell ref="T57:V57"/>
    <mergeCell ref="W57:Y57"/>
    <mergeCell ref="Z57:AA57"/>
    <mergeCell ref="C56:K56"/>
    <mergeCell ref="L56:M56"/>
    <mergeCell ref="O56:P56"/>
    <mergeCell ref="Q56:S56"/>
    <mergeCell ref="T56:V56"/>
    <mergeCell ref="W56:Y56"/>
  </mergeCells>
  <phoneticPr fontId="30"/>
  <conditionalFormatting sqref="N8:N57">
    <cfRule type="containsBlanks" dxfId="25" priority="26">
      <formula>LEN(TRIM(N8))=0</formula>
    </cfRule>
  </conditionalFormatting>
  <conditionalFormatting sqref="W8:Y57">
    <cfRule type="containsBlanks" dxfId="24" priority="28">
      <formula>LEN(TRIM(W8))=0</formula>
    </cfRule>
  </conditionalFormatting>
  <conditionalFormatting sqref="L3:AJ4">
    <cfRule type="expression" dxfId="23" priority="20">
      <formula>$AQ$7&lt;&gt;2</formula>
    </cfRule>
  </conditionalFormatting>
  <conditionalFormatting sqref="L3:AJ4">
    <cfRule type="expression" dxfId="22" priority="19">
      <formula>$AQ$7=2</formula>
    </cfRule>
  </conditionalFormatting>
  <conditionalFormatting sqref="T8:V57">
    <cfRule type="containsBlanks" dxfId="21" priority="27">
      <formula>LEN(TRIM(T8))=0</formula>
    </cfRule>
  </conditionalFormatting>
  <conditionalFormatting sqref="C8:K57">
    <cfRule type="containsBlanks" dxfId="20" priority="14">
      <formula>LEN(TRIM(C8))=0</formula>
    </cfRule>
  </conditionalFormatting>
  <conditionalFormatting sqref="O8:S56 O57 Q57:S57">
    <cfRule type="containsBlanks" dxfId="19" priority="13">
      <formula>LEN(TRIM(O8))=0</formula>
    </cfRule>
  </conditionalFormatting>
  <conditionalFormatting sqref="AF8:AK57">
    <cfRule type="containsBlanks" dxfId="18" priority="12">
      <formula>LEN(TRIM(AF8))=0</formula>
    </cfRule>
  </conditionalFormatting>
  <conditionalFormatting sqref="L8:M57">
    <cfRule type="containsBlanks" dxfId="17" priority="11">
      <formula>LEN(TRIM(L8))=0</formula>
    </cfRule>
  </conditionalFormatting>
  <conditionalFormatting sqref="AB8:AE8">
    <cfRule type="expression" dxfId="16" priority="10">
      <formula>Z8-AR8&gt;0</formula>
    </cfRule>
  </conditionalFormatting>
  <conditionalFormatting sqref="Z8:AA57">
    <cfRule type="expression" dxfId="15" priority="2">
      <formula>$AQ$7=1</formula>
    </cfRule>
  </conditionalFormatting>
  <conditionalFormatting sqref="Z8:AA47">
    <cfRule type="containsBlanks" dxfId="14" priority="3">
      <formula>LEN(TRIM(Z8))=0</formula>
    </cfRule>
  </conditionalFormatting>
  <conditionalFormatting sqref="I3:K4">
    <cfRule type="containsBlanks" dxfId="13" priority="1">
      <formula>LEN(TRIM(I3))=0</formula>
    </cfRule>
  </conditionalFormatting>
  <dataValidations count="9">
    <dataValidation type="list" allowBlank="1" showInputMessage="1" showErrorMessage="1" prompt="現行機の年式もしくは設置年を記入する。" sqref="L8:M57" xr:uid="{00000000-0002-0000-0F00-000000000000}">
      <formula1>$AX$35:$AX$57</formula1>
    </dataValidation>
    <dataValidation type="list" allowBlank="1" showInputMessage="1" showErrorMessage="1" sqref="N8:N57" xr:uid="{00000000-0002-0000-0F00-000001000000}">
      <formula1>"◎"</formula1>
    </dataValidation>
    <dataValidation type="decimal" allowBlank="1" showInputMessage="1" showErrorMessage="1" error="０～２４の数値で記入します" sqref="T8:V57" xr:uid="{00000000-0002-0000-0F00-000002000000}">
      <formula1>0</formula1>
      <formula2>24</formula2>
    </dataValidation>
    <dataValidation type="decimal" allowBlank="1" showInputMessage="1" showErrorMessage="1" error="０～３６５の数値で記入します" sqref="W8:Y57 Z48:AA57" xr:uid="{00000000-0002-0000-0F00-000003000000}">
      <formula1>0</formula1>
      <formula2>365</formula2>
    </dataValidation>
    <dataValidation type="whole" allowBlank="1" showInputMessage="1" showErrorMessage="1" error="数値で記入します" sqref="Q8:S57 O48:O57" xr:uid="{00000000-0002-0000-0F00-000004000000}">
      <formula1>0</formula1>
      <formula2>1000000</formula2>
    </dataValidation>
    <dataValidation type="list" allowBlank="1" showInputMessage="1" showErrorMessage="1" prompt="リストから選択" sqref="Z8:AA57" xr:uid="{00000000-0002-0000-0F00-000005000000}">
      <formula1>$AV$9:$AV$12</formula1>
    </dataValidation>
    <dataValidation type="decimal" allowBlank="1" showInputMessage="1" showErrorMessage="1" error="数値で記入します" sqref="O8:P47" xr:uid="{00000000-0002-0000-0F00-000006000000}">
      <formula1>0</formula1>
      <formula2>1000000</formula2>
    </dataValidation>
    <dataValidation type="list" allowBlank="1" showInputMessage="1" showErrorMessage="1" error="０～３６５の数値で記入します" sqref="Z8:AA47" xr:uid="{00000000-0002-0000-0F00-000007000000}">
      <formula1>$AV$9:$AV$12</formula1>
    </dataValidation>
    <dataValidation type="whole" operator="lessThanOrEqual" allowBlank="1" showInputMessage="1" showErrorMessage="1" sqref="I3:K4" xr:uid="{A4F60F87-15DC-41D7-B009-2A69E899D582}">
      <formula1>10</formula1>
    </dataValidation>
  </dataValidations>
  <printOptions horizontalCentered="1"/>
  <pageMargins left="0.51181102362204722" right="0.51181102362204722" top="0.51181102362204722" bottom="0.35433070866141736" header="0.27559055118110237" footer="0.31496062992125984"/>
  <pageSetup paperSize="9" orientation="portrait" r:id="rId1"/>
  <headerFooter>
    <oddHeader>&amp;L６．CO₂排出削減量算定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Option Button 1">
              <controlPr defaultSize="0" autoFill="0" autoLine="0" autoPict="0">
                <anchor moveWithCells="1">
                  <from>
                    <xdr:col>19</xdr:col>
                    <xdr:colOff>152400</xdr:colOff>
                    <xdr:row>0</xdr:row>
                    <xdr:rowOff>50800</xdr:rowOff>
                  </from>
                  <to>
                    <xdr:col>21</xdr:col>
                    <xdr:colOff>133350</xdr:colOff>
                    <xdr:row>1</xdr:row>
                    <xdr:rowOff>127000</xdr:rowOff>
                  </to>
                </anchor>
              </controlPr>
            </control>
          </mc:Choice>
        </mc:AlternateContent>
        <mc:AlternateContent xmlns:mc="http://schemas.openxmlformats.org/markup-compatibility/2006">
          <mc:Choice Requires="x14">
            <control shapeId="108546" r:id="rId5" name="Option Button 2">
              <controlPr defaultSize="0" autoFill="0" autoLine="0" autoPict="0">
                <anchor moveWithCells="1">
                  <from>
                    <xdr:col>26</xdr:col>
                    <xdr:colOff>171450</xdr:colOff>
                    <xdr:row>0</xdr:row>
                    <xdr:rowOff>50800</xdr:rowOff>
                  </from>
                  <to>
                    <xdr:col>28</xdr:col>
                    <xdr:colOff>76200</xdr:colOff>
                    <xdr:row>1</xdr:row>
                    <xdr:rowOff>127000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5:AL183"/>
  <sheetViews>
    <sheetView workbookViewId="0">
      <selection activeCell="BU21" sqref="BU21"/>
    </sheetView>
  </sheetViews>
  <sheetFormatPr defaultRowHeight="13"/>
  <cols>
    <col min="5" max="5" width="9.90625" bestFit="1" customWidth="1"/>
    <col min="21" max="21" width="9.90625" bestFit="1" customWidth="1"/>
    <col min="22" max="22" width="9.7265625" customWidth="1"/>
    <col min="23" max="24" width="9.90625" bestFit="1" customWidth="1"/>
  </cols>
  <sheetData>
    <row r="5" spans="1:38">
      <c r="A5" s="2"/>
      <c r="B5" s="2"/>
      <c r="C5" s="2"/>
      <c r="D5" s="2"/>
      <c r="E5" s="2"/>
      <c r="F5" s="1129"/>
      <c r="G5" s="1132" t="s">
        <v>430</v>
      </c>
      <c r="H5" s="1132"/>
      <c r="I5" s="1132"/>
      <c r="J5" s="1132"/>
      <c r="K5" s="1132" t="s">
        <v>431</v>
      </c>
      <c r="L5" s="1132"/>
      <c r="M5" s="1132"/>
      <c r="N5" s="1132"/>
      <c r="O5" s="2"/>
      <c r="P5" s="2"/>
      <c r="Q5" s="2"/>
      <c r="R5" s="2"/>
      <c r="S5" s="2"/>
      <c r="T5" s="2"/>
      <c r="U5" s="2"/>
      <c r="V5" s="2"/>
      <c r="W5" s="2"/>
      <c r="X5" s="2"/>
      <c r="Y5" s="2"/>
      <c r="Z5" s="2"/>
      <c r="AA5" s="2"/>
      <c r="AB5" s="2"/>
      <c r="AC5" s="2"/>
      <c r="AD5" s="2"/>
      <c r="AE5" s="2"/>
      <c r="AF5" s="2"/>
      <c r="AG5" s="2"/>
      <c r="AH5" s="2"/>
      <c r="AI5" s="2"/>
      <c r="AJ5" s="2"/>
      <c r="AK5" s="2"/>
      <c r="AL5" s="2"/>
    </row>
    <row r="6" spans="1:38">
      <c r="A6" s="2"/>
      <c r="F6" s="1130"/>
      <c r="G6" s="1126" t="s">
        <v>433</v>
      </c>
      <c r="H6" s="1128"/>
      <c r="I6" s="1126" t="s">
        <v>435</v>
      </c>
      <c r="J6" s="1128"/>
      <c r="K6" s="1126" t="s">
        <v>433</v>
      </c>
      <c r="L6" s="1128"/>
      <c r="M6" s="1126" t="s">
        <v>435</v>
      </c>
      <c r="N6" s="1128"/>
    </row>
    <row r="7" spans="1:38">
      <c r="A7" s="2"/>
      <c r="F7" s="1131"/>
      <c r="G7" s="56" t="s">
        <v>436</v>
      </c>
      <c r="H7" s="56" t="s">
        <v>437</v>
      </c>
      <c r="I7" s="56" t="s">
        <v>436</v>
      </c>
      <c r="J7" s="56" t="s">
        <v>437</v>
      </c>
      <c r="K7" s="56" t="s">
        <v>436</v>
      </c>
      <c r="L7" s="56" t="s">
        <v>437</v>
      </c>
      <c r="M7" s="56" t="s">
        <v>436</v>
      </c>
      <c r="N7" s="56" t="s">
        <v>437</v>
      </c>
    </row>
    <row r="8" spans="1:38">
      <c r="A8" s="2"/>
      <c r="F8" s="96" t="s">
        <v>438</v>
      </c>
      <c r="G8" s="97">
        <v>0.14699999999999999</v>
      </c>
      <c r="H8" s="97">
        <v>0.13700000000000001</v>
      </c>
      <c r="I8" s="98">
        <v>0.20799999999999999</v>
      </c>
      <c r="J8" s="98">
        <v>0.151</v>
      </c>
      <c r="K8" s="97">
        <v>0.16400000000000001</v>
      </c>
      <c r="L8" s="97">
        <v>0.16</v>
      </c>
      <c r="M8" s="98">
        <v>0.10199999999999999</v>
      </c>
      <c r="N8" s="98">
        <v>8.7999999999999995E-2</v>
      </c>
    </row>
    <row r="9" spans="1:38">
      <c r="A9" s="2"/>
      <c r="F9" s="56" t="s">
        <v>439</v>
      </c>
      <c r="G9" s="97">
        <v>0.248</v>
      </c>
      <c r="H9" s="97">
        <v>0.20599999999999999</v>
      </c>
      <c r="I9" s="98">
        <v>0.14399999999999999</v>
      </c>
      <c r="J9" s="98">
        <v>0.13200000000000001</v>
      </c>
      <c r="K9" s="97">
        <v>0.26800000000000002</v>
      </c>
      <c r="L9" s="97">
        <v>0.25700000000000001</v>
      </c>
      <c r="M9" s="98">
        <v>7.5999999999999998E-2</v>
      </c>
      <c r="N9" s="98">
        <v>4.4999999999999998E-2</v>
      </c>
    </row>
    <row r="10" spans="1:38">
      <c r="A10" s="2"/>
      <c r="F10" s="56" t="s">
        <v>440</v>
      </c>
      <c r="G10" s="97">
        <v>0.30499999999999999</v>
      </c>
      <c r="H10" s="97">
        <v>0.249</v>
      </c>
      <c r="I10" s="98">
        <v>0</v>
      </c>
      <c r="J10" s="98">
        <v>0</v>
      </c>
      <c r="K10" s="97">
        <v>0.378</v>
      </c>
      <c r="L10" s="97">
        <v>0.317</v>
      </c>
      <c r="M10" s="98">
        <v>0</v>
      </c>
      <c r="N10" s="98">
        <v>0</v>
      </c>
    </row>
    <row r="11" spans="1:38">
      <c r="A11" s="2"/>
      <c r="F11" s="56" t="s">
        <v>441</v>
      </c>
      <c r="G11" s="97">
        <v>0.54600000000000004</v>
      </c>
      <c r="H11" s="97">
        <v>0.54400000000000004</v>
      </c>
      <c r="I11" s="98">
        <v>0</v>
      </c>
      <c r="J11" s="98">
        <v>0</v>
      </c>
      <c r="K11" s="97">
        <v>0.58699999999999997</v>
      </c>
      <c r="L11" s="97">
        <v>0.57299999999999995</v>
      </c>
      <c r="M11" s="98">
        <v>0</v>
      </c>
      <c r="N11" s="98">
        <v>0</v>
      </c>
    </row>
    <row r="12" spans="1:38">
      <c r="A12" s="2"/>
      <c r="F12" s="56" t="s">
        <v>442</v>
      </c>
      <c r="G12" s="97">
        <v>0.58699999999999997</v>
      </c>
      <c r="H12" s="97">
        <v>0.53400000000000003</v>
      </c>
      <c r="I12" s="98">
        <v>0</v>
      </c>
      <c r="J12" s="98">
        <v>0</v>
      </c>
      <c r="K12" s="97">
        <v>0.626</v>
      </c>
      <c r="L12" s="97">
        <v>0.61499999999999999</v>
      </c>
      <c r="M12" s="98">
        <v>0</v>
      </c>
      <c r="N12" s="98">
        <v>0</v>
      </c>
    </row>
    <row r="13" spans="1:38">
      <c r="A13" s="2"/>
      <c r="F13" s="56" t="s">
        <v>443</v>
      </c>
      <c r="G13" s="97">
        <v>0.372</v>
      </c>
      <c r="H13" s="97">
        <v>0.432</v>
      </c>
      <c r="I13" s="98">
        <v>0</v>
      </c>
      <c r="J13" s="98">
        <v>0</v>
      </c>
      <c r="K13" s="97">
        <v>0.436</v>
      </c>
      <c r="L13" s="97">
        <v>0.48399999999999999</v>
      </c>
      <c r="M13" s="98">
        <v>0</v>
      </c>
      <c r="N13" s="98">
        <v>0</v>
      </c>
    </row>
    <row r="14" spans="1:38">
      <c r="A14" s="2"/>
      <c r="F14" s="56" t="s">
        <v>444</v>
      </c>
      <c r="G14" s="97">
        <v>0.18</v>
      </c>
      <c r="H14" s="97">
        <v>0.20599999999999999</v>
      </c>
      <c r="I14" s="98">
        <v>0.14799999999999999</v>
      </c>
      <c r="J14" s="98">
        <v>6.2E-2</v>
      </c>
      <c r="K14" s="97">
        <v>0.21</v>
      </c>
      <c r="L14" s="97">
        <v>0.23499999999999999</v>
      </c>
      <c r="M14" s="98">
        <v>4.4999999999999998E-2</v>
      </c>
      <c r="N14" s="98">
        <v>0</v>
      </c>
    </row>
    <row r="15" spans="1:38">
      <c r="A15" s="2"/>
      <c r="F15" s="56" t="s">
        <v>445</v>
      </c>
      <c r="G15" s="97">
        <v>8.5000000000000006E-2</v>
      </c>
      <c r="H15" s="97">
        <v>0.129</v>
      </c>
      <c r="I15" s="98">
        <v>0.245</v>
      </c>
      <c r="J15" s="98">
        <v>0.17100000000000001</v>
      </c>
      <c r="K15" s="97">
        <v>0.16900000000000001</v>
      </c>
      <c r="L15" s="97">
        <v>0.13600000000000001</v>
      </c>
      <c r="M15" s="98">
        <v>0.13100000000000001</v>
      </c>
      <c r="N15" s="98">
        <v>0.09</v>
      </c>
    </row>
    <row r="16" spans="1:38">
      <c r="A16" s="2"/>
      <c r="F16" s="56" t="s">
        <v>446</v>
      </c>
      <c r="G16" s="97">
        <v>0</v>
      </c>
      <c r="H16" s="97">
        <v>0</v>
      </c>
      <c r="I16" s="98">
        <v>0.45</v>
      </c>
      <c r="J16" s="98">
        <v>0.312</v>
      </c>
      <c r="K16" s="97">
        <v>0</v>
      </c>
      <c r="L16" s="97">
        <v>0</v>
      </c>
      <c r="M16" s="98">
        <v>0.224</v>
      </c>
      <c r="N16" s="98">
        <v>0.151</v>
      </c>
    </row>
    <row r="17" spans="1:23">
      <c r="A17" s="2"/>
      <c r="F17" s="56" t="s">
        <v>447</v>
      </c>
      <c r="G17" s="97">
        <v>0</v>
      </c>
      <c r="H17" s="97">
        <v>0</v>
      </c>
      <c r="I17" s="98">
        <v>0.56499999999999995</v>
      </c>
      <c r="J17" s="98">
        <v>0.44600000000000001</v>
      </c>
      <c r="K17" s="97">
        <v>0</v>
      </c>
      <c r="L17" s="97">
        <v>0</v>
      </c>
      <c r="M17" s="98">
        <v>0.27800000000000002</v>
      </c>
      <c r="N17" s="98">
        <v>0.19900000000000001</v>
      </c>
    </row>
    <row r="18" spans="1:23">
      <c r="A18" s="2"/>
      <c r="F18" s="56" t="s">
        <v>448</v>
      </c>
      <c r="G18" s="97">
        <v>0</v>
      </c>
      <c r="H18" s="97">
        <v>0</v>
      </c>
      <c r="I18" s="98">
        <v>0.52900000000000003</v>
      </c>
      <c r="J18" s="98">
        <v>0.432</v>
      </c>
      <c r="K18" s="97">
        <v>0</v>
      </c>
      <c r="L18" s="97">
        <v>0</v>
      </c>
      <c r="M18" s="98">
        <v>0.25</v>
      </c>
      <c r="N18" s="98">
        <v>0.193</v>
      </c>
    </row>
    <row r="19" spans="1:23">
      <c r="A19" s="2"/>
      <c r="F19" s="56" t="s">
        <v>449</v>
      </c>
      <c r="G19" s="97">
        <v>0</v>
      </c>
      <c r="H19" s="97">
        <v>0.107</v>
      </c>
      <c r="I19" s="98">
        <v>0.38900000000000001</v>
      </c>
      <c r="J19" s="98">
        <v>0.32500000000000001</v>
      </c>
      <c r="K19" s="97">
        <v>5.8000000000000003E-2</v>
      </c>
      <c r="L19" s="97">
        <v>0.188</v>
      </c>
      <c r="M19" s="98">
        <v>0.20100000000000001</v>
      </c>
      <c r="N19" s="98">
        <v>0.14599999999999999</v>
      </c>
    </row>
    <row r="20" spans="1:23">
      <c r="A20" s="2"/>
    </row>
    <row r="21" spans="1:23">
      <c r="A21" s="2"/>
    </row>
    <row r="22" spans="1:23">
      <c r="A22" s="2"/>
      <c r="F22" s="23" t="s">
        <v>450</v>
      </c>
      <c r="G22" s="23" t="s">
        <v>430</v>
      </c>
      <c r="H22" s="23"/>
      <c r="I22" s="23"/>
      <c r="J22" s="23"/>
      <c r="K22" s="23" t="s">
        <v>431</v>
      </c>
      <c r="L22" s="23"/>
      <c r="M22" s="23"/>
      <c r="N22" s="23"/>
      <c r="P22" t="s">
        <v>453</v>
      </c>
      <c r="U22" t="s">
        <v>460</v>
      </c>
    </row>
    <row r="23" spans="1:23">
      <c r="A23" s="2"/>
      <c r="F23" s="23"/>
      <c r="G23" s="23" t="s">
        <v>433</v>
      </c>
      <c r="H23" s="23"/>
      <c r="I23" s="23" t="s">
        <v>435</v>
      </c>
      <c r="J23" s="23"/>
      <c r="K23" s="23" t="s">
        <v>433</v>
      </c>
      <c r="L23" s="23"/>
      <c r="M23" s="23" t="s">
        <v>435</v>
      </c>
      <c r="N23" s="23"/>
    </row>
    <row r="24" spans="1:23">
      <c r="A24" s="2"/>
      <c r="F24" s="23"/>
      <c r="G24" s="23" t="s">
        <v>436</v>
      </c>
      <c r="H24" s="23" t="s">
        <v>437</v>
      </c>
      <c r="I24" s="23" t="s">
        <v>436</v>
      </c>
      <c r="J24" s="23" t="s">
        <v>437</v>
      </c>
      <c r="K24" s="23" t="s">
        <v>436</v>
      </c>
      <c r="L24" s="23" t="s">
        <v>437</v>
      </c>
      <c r="M24" s="23" t="s">
        <v>436</v>
      </c>
      <c r="N24" s="23" t="s">
        <v>437</v>
      </c>
      <c r="P24" s="23" t="s">
        <v>430</v>
      </c>
      <c r="R24" s="23" t="s">
        <v>431</v>
      </c>
    </row>
    <row r="25" spans="1:23">
      <c r="A25" s="2"/>
      <c r="F25" s="23"/>
      <c r="G25" s="23">
        <v>111</v>
      </c>
      <c r="H25" s="23">
        <v>121</v>
      </c>
      <c r="I25" s="23">
        <v>112</v>
      </c>
      <c r="J25" s="23">
        <v>122</v>
      </c>
      <c r="K25" s="23">
        <v>211</v>
      </c>
      <c r="L25" s="23">
        <v>221</v>
      </c>
      <c r="M25" s="23">
        <v>212</v>
      </c>
      <c r="N25" s="23">
        <v>222</v>
      </c>
      <c r="P25" s="23" t="s">
        <v>433</v>
      </c>
      <c r="Q25" s="23" t="s">
        <v>435</v>
      </c>
      <c r="R25" s="23" t="s">
        <v>433</v>
      </c>
      <c r="S25" s="23" t="s">
        <v>435</v>
      </c>
      <c r="U25" s="23" t="s">
        <v>433</v>
      </c>
      <c r="V25" s="23" t="s">
        <v>435</v>
      </c>
      <c r="W25" s="23" t="s">
        <v>459</v>
      </c>
    </row>
    <row r="26" spans="1:23">
      <c r="A26" s="2"/>
      <c r="F26" s="23" t="s">
        <v>438</v>
      </c>
      <c r="G26" s="99">
        <v>0.14699999999999999</v>
      </c>
      <c r="H26" s="99">
        <v>0.13700000000000001</v>
      </c>
      <c r="I26" s="100">
        <v>0.20799999999999999</v>
      </c>
      <c r="J26" s="100">
        <v>0.151</v>
      </c>
      <c r="K26" s="99">
        <v>0.16400000000000001</v>
      </c>
      <c r="L26" s="99">
        <v>0.16</v>
      </c>
      <c r="M26" s="100">
        <v>0.10199999999999999</v>
      </c>
      <c r="N26" s="100">
        <v>8.7999999999999995E-2</v>
      </c>
      <c r="P26" s="104">
        <f>(G26+H26)/2</f>
        <v>0.14200000000000002</v>
      </c>
      <c r="Q26" s="103">
        <f t="shared" ref="Q26:Q37" si="0">(I26+J26)/2</f>
        <v>0.17949999999999999</v>
      </c>
      <c r="R26" s="104">
        <f t="shared" ref="R26:R37" si="1">(K26+L26)/2</f>
        <v>0.16200000000000001</v>
      </c>
      <c r="S26" s="103">
        <f t="shared" ref="S26:S37" si="2">(M26+N26)/2</f>
        <v>9.5000000000000001E-2</v>
      </c>
      <c r="U26" s="104">
        <f>(P26+R26)/2</f>
        <v>0.15200000000000002</v>
      </c>
      <c r="V26" s="103">
        <f>(Q26+S26)/2</f>
        <v>0.13724999999999998</v>
      </c>
      <c r="W26" s="106">
        <f>MAX(U26:V26)</f>
        <v>0.15200000000000002</v>
      </c>
    </row>
    <row r="27" spans="1:23">
      <c r="A27" s="2"/>
      <c r="F27" s="23" t="s">
        <v>439</v>
      </c>
      <c r="G27" s="99">
        <v>0.248</v>
      </c>
      <c r="H27" s="99">
        <v>0.20599999999999999</v>
      </c>
      <c r="I27" s="100">
        <v>0.14399999999999999</v>
      </c>
      <c r="J27" s="100">
        <v>0.13200000000000001</v>
      </c>
      <c r="K27" s="99">
        <v>0.26800000000000002</v>
      </c>
      <c r="L27" s="99">
        <v>0.25700000000000001</v>
      </c>
      <c r="M27" s="100">
        <v>7.5999999999999998E-2</v>
      </c>
      <c r="N27" s="100">
        <v>4.4999999999999998E-2</v>
      </c>
      <c r="P27" s="104">
        <f t="shared" ref="P27:P37" si="3">(G27+H27)/2</f>
        <v>0.22699999999999998</v>
      </c>
      <c r="Q27" s="103">
        <f t="shared" si="0"/>
        <v>0.13800000000000001</v>
      </c>
      <c r="R27" s="104">
        <f t="shared" si="1"/>
        <v>0.26250000000000001</v>
      </c>
      <c r="S27" s="103">
        <f t="shared" si="2"/>
        <v>6.0499999999999998E-2</v>
      </c>
      <c r="U27" s="104">
        <f t="shared" ref="U27:V37" si="4">(P27+R27)/2</f>
        <v>0.24475</v>
      </c>
      <c r="V27" s="103">
        <f t="shared" si="4"/>
        <v>9.9250000000000005E-2</v>
      </c>
      <c r="W27" s="106">
        <f t="shared" ref="W27:W37" si="5">MAX(U27:V27)</f>
        <v>0.24475</v>
      </c>
    </row>
    <row r="28" spans="1:23">
      <c r="A28" s="2"/>
      <c r="F28" s="23" t="s">
        <v>440</v>
      </c>
      <c r="G28" s="99">
        <v>0.30499999999999999</v>
      </c>
      <c r="H28" s="99">
        <v>0.249</v>
      </c>
      <c r="I28" s="100">
        <v>0</v>
      </c>
      <c r="J28" s="100">
        <v>0</v>
      </c>
      <c r="K28" s="99">
        <v>0.378</v>
      </c>
      <c r="L28" s="99">
        <v>0.317</v>
      </c>
      <c r="M28" s="100">
        <v>0</v>
      </c>
      <c r="N28" s="100">
        <v>0</v>
      </c>
      <c r="P28" s="104">
        <f t="shared" si="3"/>
        <v>0.27700000000000002</v>
      </c>
      <c r="Q28" s="103">
        <f t="shared" si="0"/>
        <v>0</v>
      </c>
      <c r="R28" s="104">
        <f t="shared" si="1"/>
        <v>0.34750000000000003</v>
      </c>
      <c r="S28" s="103">
        <f t="shared" si="2"/>
        <v>0</v>
      </c>
      <c r="U28" s="104">
        <f t="shared" si="4"/>
        <v>0.31225000000000003</v>
      </c>
      <c r="V28" s="103">
        <f t="shared" si="4"/>
        <v>0</v>
      </c>
      <c r="W28" s="106">
        <f t="shared" si="5"/>
        <v>0.31225000000000003</v>
      </c>
    </row>
    <row r="29" spans="1:23">
      <c r="A29" s="2"/>
      <c r="F29" s="23" t="s">
        <v>441</v>
      </c>
      <c r="G29" s="99">
        <v>0.54600000000000004</v>
      </c>
      <c r="H29" s="99">
        <v>0.54400000000000004</v>
      </c>
      <c r="I29" s="100">
        <v>0</v>
      </c>
      <c r="J29" s="100">
        <v>0</v>
      </c>
      <c r="K29" s="99">
        <v>0.58699999999999997</v>
      </c>
      <c r="L29" s="99">
        <v>0.57299999999999995</v>
      </c>
      <c r="M29" s="100">
        <v>0</v>
      </c>
      <c r="N29" s="100">
        <v>0</v>
      </c>
      <c r="P29" s="104">
        <f t="shared" si="3"/>
        <v>0.54500000000000004</v>
      </c>
      <c r="Q29" s="103">
        <f t="shared" si="0"/>
        <v>0</v>
      </c>
      <c r="R29" s="104">
        <f t="shared" si="1"/>
        <v>0.57999999999999996</v>
      </c>
      <c r="S29" s="103">
        <f t="shared" si="2"/>
        <v>0</v>
      </c>
      <c r="U29" s="104">
        <f t="shared" si="4"/>
        <v>0.5625</v>
      </c>
      <c r="V29" s="103">
        <f t="shared" si="4"/>
        <v>0</v>
      </c>
      <c r="W29" s="106">
        <f t="shared" si="5"/>
        <v>0.5625</v>
      </c>
    </row>
    <row r="30" spans="1:23">
      <c r="A30" s="2"/>
      <c r="F30" s="23" t="s">
        <v>442</v>
      </c>
      <c r="G30" s="99">
        <v>0.58699999999999997</v>
      </c>
      <c r="H30" s="99">
        <v>0.53400000000000003</v>
      </c>
      <c r="I30" s="100">
        <v>0</v>
      </c>
      <c r="J30" s="100">
        <v>0</v>
      </c>
      <c r="K30" s="99">
        <v>0.626</v>
      </c>
      <c r="L30" s="99">
        <v>0.61499999999999999</v>
      </c>
      <c r="M30" s="100">
        <v>0</v>
      </c>
      <c r="N30" s="100">
        <v>0</v>
      </c>
      <c r="P30" s="104">
        <f t="shared" si="3"/>
        <v>0.5605</v>
      </c>
      <c r="Q30" s="103">
        <f t="shared" si="0"/>
        <v>0</v>
      </c>
      <c r="R30" s="104">
        <f t="shared" si="1"/>
        <v>0.62050000000000005</v>
      </c>
      <c r="S30" s="103">
        <f t="shared" si="2"/>
        <v>0</v>
      </c>
      <c r="U30" s="104">
        <f t="shared" si="4"/>
        <v>0.59050000000000002</v>
      </c>
      <c r="V30" s="103">
        <f t="shared" si="4"/>
        <v>0</v>
      </c>
      <c r="W30" s="106">
        <f t="shared" si="5"/>
        <v>0.59050000000000002</v>
      </c>
    </row>
    <row r="31" spans="1:23">
      <c r="A31" s="2"/>
      <c r="F31" s="23" t="s">
        <v>443</v>
      </c>
      <c r="G31" s="99">
        <v>0.372</v>
      </c>
      <c r="H31" s="99">
        <v>0.432</v>
      </c>
      <c r="I31" s="100">
        <v>0</v>
      </c>
      <c r="J31" s="100">
        <v>0</v>
      </c>
      <c r="K31" s="99">
        <v>0.436</v>
      </c>
      <c r="L31" s="99">
        <v>0.48399999999999999</v>
      </c>
      <c r="M31" s="100">
        <v>0</v>
      </c>
      <c r="N31" s="100">
        <v>0</v>
      </c>
      <c r="P31" s="104">
        <f t="shared" si="3"/>
        <v>0.40200000000000002</v>
      </c>
      <c r="Q31" s="103">
        <f t="shared" si="0"/>
        <v>0</v>
      </c>
      <c r="R31" s="104">
        <f t="shared" si="1"/>
        <v>0.45999999999999996</v>
      </c>
      <c r="S31" s="103">
        <f t="shared" si="2"/>
        <v>0</v>
      </c>
      <c r="U31" s="104">
        <f t="shared" si="4"/>
        <v>0.43099999999999999</v>
      </c>
      <c r="V31" s="103">
        <f t="shared" si="4"/>
        <v>0</v>
      </c>
      <c r="W31" s="106">
        <f t="shared" si="5"/>
        <v>0.43099999999999999</v>
      </c>
    </row>
    <row r="32" spans="1:23">
      <c r="A32" s="2"/>
      <c r="F32" s="23" t="s">
        <v>444</v>
      </c>
      <c r="G32" s="99">
        <v>0.18</v>
      </c>
      <c r="H32" s="99">
        <v>0.20599999999999999</v>
      </c>
      <c r="I32" s="100">
        <v>0.14799999999999999</v>
      </c>
      <c r="J32" s="100">
        <v>6.2E-2</v>
      </c>
      <c r="K32" s="99">
        <v>0.21</v>
      </c>
      <c r="L32" s="99">
        <v>0.23499999999999999</v>
      </c>
      <c r="M32" s="100">
        <v>4.4999999999999998E-2</v>
      </c>
      <c r="N32" s="100">
        <v>0</v>
      </c>
      <c r="P32" s="104">
        <f t="shared" si="3"/>
        <v>0.193</v>
      </c>
      <c r="Q32" s="103">
        <f t="shared" si="0"/>
        <v>0.105</v>
      </c>
      <c r="R32" s="104">
        <f t="shared" si="1"/>
        <v>0.22249999999999998</v>
      </c>
      <c r="S32" s="103">
        <f t="shared" si="2"/>
        <v>2.2499999999999999E-2</v>
      </c>
      <c r="U32" s="104">
        <f t="shared" si="4"/>
        <v>0.20774999999999999</v>
      </c>
      <c r="V32" s="103">
        <f t="shared" si="4"/>
        <v>6.3750000000000001E-2</v>
      </c>
      <c r="W32" s="106">
        <f t="shared" si="5"/>
        <v>0.20774999999999999</v>
      </c>
    </row>
    <row r="33" spans="1:27">
      <c r="A33" s="2"/>
      <c r="F33" s="23" t="s">
        <v>445</v>
      </c>
      <c r="G33" s="99">
        <v>8.5000000000000006E-2</v>
      </c>
      <c r="H33" s="99">
        <v>0.129</v>
      </c>
      <c r="I33" s="100">
        <v>0.245</v>
      </c>
      <c r="J33" s="100">
        <v>0.17100000000000001</v>
      </c>
      <c r="K33" s="99">
        <v>0.16900000000000001</v>
      </c>
      <c r="L33" s="99">
        <v>0.13600000000000001</v>
      </c>
      <c r="M33" s="100">
        <v>0.13100000000000001</v>
      </c>
      <c r="N33" s="100">
        <v>0.09</v>
      </c>
      <c r="P33" s="104">
        <f t="shared" si="3"/>
        <v>0.10700000000000001</v>
      </c>
      <c r="Q33" s="103">
        <f t="shared" si="0"/>
        <v>0.20800000000000002</v>
      </c>
      <c r="R33" s="104">
        <f t="shared" si="1"/>
        <v>0.15250000000000002</v>
      </c>
      <c r="S33" s="103">
        <f t="shared" si="2"/>
        <v>0.1105</v>
      </c>
      <c r="U33" s="104">
        <f t="shared" si="4"/>
        <v>0.12975000000000003</v>
      </c>
      <c r="V33" s="103">
        <f t="shared" si="4"/>
        <v>0.15925</v>
      </c>
      <c r="W33" s="106">
        <f t="shared" si="5"/>
        <v>0.15925</v>
      </c>
    </row>
    <row r="34" spans="1:27">
      <c r="A34" s="2"/>
      <c r="F34" s="23" t="s">
        <v>446</v>
      </c>
      <c r="G34" s="99">
        <v>0</v>
      </c>
      <c r="H34" s="99">
        <v>0</v>
      </c>
      <c r="I34" s="100">
        <v>0.45</v>
      </c>
      <c r="J34" s="100">
        <v>0.312</v>
      </c>
      <c r="K34" s="99">
        <v>0</v>
      </c>
      <c r="L34" s="99">
        <v>0</v>
      </c>
      <c r="M34" s="100">
        <v>0.224</v>
      </c>
      <c r="N34" s="100">
        <v>0.151</v>
      </c>
      <c r="P34" s="104">
        <f t="shared" si="3"/>
        <v>0</v>
      </c>
      <c r="Q34" s="103">
        <f t="shared" si="0"/>
        <v>0.38100000000000001</v>
      </c>
      <c r="R34" s="104">
        <f t="shared" si="1"/>
        <v>0</v>
      </c>
      <c r="S34" s="103">
        <f t="shared" si="2"/>
        <v>0.1875</v>
      </c>
      <c r="U34" s="104">
        <f t="shared" si="4"/>
        <v>0</v>
      </c>
      <c r="V34" s="103">
        <f t="shared" si="4"/>
        <v>0.28425</v>
      </c>
      <c r="W34" s="106">
        <f t="shared" si="5"/>
        <v>0.28425</v>
      </c>
    </row>
    <row r="35" spans="1:27">
      <c r="A35" s="2"/>
      <c r="F35" s="23" t="s">
        <v>447</v>
      </c>
      <c r="G35" s="99">
        <v>0</v>
      </c>
      <c r="H35" s="99">
        <v>0</v>
      </c>
      <c r="I35" s="100">
        <v>0.56499999999999995</v>
      </c>
      <c r="J35" s="100">
        <v>0.44600000000000001</v>
      </c>
      <c r="K35" s="99">
        <v>0</v>
      </c>
      <c r="L35" s="99">
        <v>0</v>
      </c>
      <c r="M35" s="100">
        <v>0.27800000000000002</v>
      </c>
      <c r="N35" s="100">
        <v>0.19900000000000001</v>
      </c>
      <c r="P35" s="104">
        <f t="shared" si="3"/>
        <v>0</v>
      </c>
      <c r="Q35" s="103">
        <f t="shared" si="0"/>
        <v>0.50549999999999995</v>
      </c>
      <c r="R35" s="104">
        <f t="shared" si="1"/>
        <v>0</v>
      </c>
      <c r="S35" s="103">
        <f t="shared" si="2"/>
        <v>0.23850000000000002</v>
      </c>
      <c r="U35" s="104">
        <f t="shared" si="4"/>
        <v>0</v>
      </c>
      <c r="V35" s="103">
        <f t="shared" si="4"/>
        <v>0.372</v>
      </c>
      <c r="W35" s="106">
        <f t="shared" si="5"/>
        <v>0.372</v>
      </c>
    </row>
    <row r="36" spans="1:27">
      <c r="A36" s="2"/>
      <c r="F36" s="23" t="s">
        <v>448</v>
      </c>
      <c r="G36" s="99">
        <v>0</v>
      </c>
      <c r="H36" s="99">
        <v>0</v>
      </c>
      <c r="I36" s="100">
        <v>0.52900000000000003</v>
      </c>
      <c r="J36" s="100">
        <v>0.432</v>
      </c>
      <c r="K36" s="99">
        <v>0</v>
      </c>
      <c r="L36" s="99">
        <v>0</v>
      </c>
      <c r="M36" s="100">
        <v>0.25</v>
      </c>
      <c r="N36" s="100">
        <v>0.193</v>
      </c>
      <c r="P36" s="104">
        <f t="shared" si="3"/>
        <v>0</v>
      </c>
      <c r="Q36" s="103">
        <f t="shared" si="0"/>
        <v>0.48050000000000004</v>
      </c>
      <c r="R36" s="104">
        <f t="shared" si="1"/>
        <v>0</v>
      </c>
      <c r="S36" s="103">
        <f t="shared" si="2"/>
        <v>0.2215</v>
      </c>
      <c r="U36" s="104">
        <f t="shared" si="4"/>
        <v>0</v>
      </c>
      <c r="V36" s="103">
        <f t="shared" si="4"/>
        <v>0.35100000000000003</v>
      </c>
      <c r="W36" s="106">
        <f t="shared" si="5"/>
        <v>0.35100000000000003</v>
      </c>
    </row>
    <row r="37" spans="1:27">
      <c r="A37" s="2"/>
      <c r="F37" s="23" t="s">
        <v>449</v>
      </c>
      <c r="G37" s="99">
        <v>0</v>
      </c>
      <c r="H37" s="99">
        <v>0.107</v>
      </c>
      <c r="I37" s="100">
        <v>0.38900000000000001</v>
      </c>
      <c r="J37" s="100">
        <v>0.32500000000000001</v>
      </c>
      <c r="K37" s="99">
        <v>5.8000000000000003E-2</v>
      </c>
      <c r="L37" s="99">
        <v>0.188</v>
      </c>
      <c r="M37" s="100">
        <v>0.20100000000000001</v>
      </c>
      <c r="N37" s="100">
        <v>0.14599999999999999</v>
      </c>
      <c r="P37" s="104">
        <f t="shared" si="3"/>
        <v>5.3499999999999999E-2</v>
      </c>
      <c r="Q37" s="103">
        <f t="shared" si="0"/>
        <v>0.35699999999999998</v>
      </c>
      <c r="R37" s="104">
        <f t="shared" si="1"/>
        <v>0.123</v>
      </c>
      <c r="S37" s="103">
        <f t="shared" si="2"/>
        <v>0.17349999999999999</v>
      </c>
      <c r="U37" s="104">
        <f t="shared" si="4"/>
        <v>8.8249999999999995E-2</v>
      </c>
      <c r="V37" s="103">
        <f t="shared" si="4"/>
        <v>0.26524999999999999</v>
      </c>
      <c r="W37" s="106">
        <f t="shared" si="5"/>
        <v>0.26524999999999999</v>
      </c>
    </row>
    <row r="38" spans="1:27">
      <c r="A38" s="2"/>
      <c r="T38" s="57" t="s">
        <v>457</v>
      </c>
      <c r="U38" s="102">
        <f t="shared" ref="U38:V38" si="6">_xlfn.AGGREGATE(1,5,U26:U37)</f>
        <v>0.2265625</v>
      </c>
      <c r="V38" s="102">
        <f t="shared" si="6"/>
        <v>0.14433333333333334</v>
      </c>
      <c r="W38" s="102">
        <f>_xlfn.AGGREGATE(1,5,W26:W37)</f>
        <v>0.32770833333333332</v>
      </c>
    </row>
    <row r="39" spans="1:27">
      <c r="A39" s="2"/>
    </row>
    <row r="40" spans="1:27">
      <c r="A40" s="2"/>
      <c r="F40" s="23" t="s">
        <v>451</v>
      </c>
      <c r="G40" s="23" t="s">
        <v>452</v>
      </c>
      <c r="H40" s="23"/>
      <c r="I40" s="23"/>
      <c r="J40" s="23"/>
      <c r="P40" t="s">
        <v>454</v>
      </c>
    </row>
    <row r="41" spans="1:27">
      <c r="A41" s="2"/>
      <c r="F41" s="23"/>
      <c r="G41" s="23" t="s">
        <v>430</v>
      </c>
      <c r="H41" s="23"/>
      <c r="I41" s="23" t="s">
        <v>431</v>
      </c>
      <c r="J41" s="23"/>
      <c r="U41" t="s">
        <v>455</v>
      </c>
    </row>
    <row r="42" spans="1:27">
      <c r="A42" s="2"/>
      <c r="F42" s="23"/>
      <c r="G42" s="23" t="s">
        <v>436</v>
      </c>
      <c r="H42" s="23" t="s">
        <v>437</v>
      </c>
      <c r="I42" s="23" t="s">
        <v>436</v>
      </c>
      <c r="J42" s="23" t="s">
        <v>437</v>
      </c>
      <c r="P42" s="23" t="s">
        <v>430</v>
      </c>
      <c r="Q42" s="23" t="s">
        <v>431</v>
      </c>
      <c r="U42" s="23" t="s">
        <v>430</v>
      </c>
      <c r="W42" s="23" t="s">
        <v>431</v>
      </c>
      <c r="Y42" t="s">
        <v>461</v>
      </c>
    </row>
    <row r="43" spans="1:27">
      <c r="A43" s="2"/>
      <c r="F43" s="23"/>
      <c r="G43" s="23">
        <v>11</v>
      </c>
      <c r="H43" s="23">
        <v>12</v>
      </c>
      <c r="I43" s="23">
        <v>21</v>
      </c>
      <c r="J43" s="23">
        <v>22</v>
      </c>
      <c r="U43" s="23" t="s">
        <v>433</v>
      </c>
      <c r="V43" s="23" t="s">
        <v>435</v>
      </c>
      <c r="W43" s="23" t="s">
        <v>433</v>
      </c>
      <c r="X43" s="23" t="s">
        <v>435</v>
      </c>
      <c r="Y43" s="23" t="s">
        <v>433</v>
      </c>
      <c r="Z43" s="23" t="s">
        <v>435</v>
      </c>
      <c r="AA43" s="23" t="s">
        <v>462</v>
      </c>
    </row>
    <row r="44" spans="1:27">
      <c r="A44" s="2"/>
      <c r="F44" s="23" t="s">
        <v>438</v>
      </c>
      <c r="G44" s="101">
        <v>0.36099999999999999</v>
      </c>
      <c r="H44" s="101">
        <v>0.27400000000000002</v>
      </c>
      <c r="I44" s="101">
        <v>0.32300000000000001</v>
      </c>
      <c r="J44" s="101">
        <v>0.27500000000000002</v>
      </c>
      <c r="P44" s="105">
        <f>(G44+H44)/2</f>
        <v>0.3175</v>
      </c>
      <c r="Q44" s="105">
        <f t="shared" ref="Q44:Q55" si="7">(I44+J44)/2</f>
        <v>0.29900000000000004</v>
      </c>
      <c r="U44" s="104">
        <f t="shared" ref="U44:U55" si="8">P26*P44</f>
        <v>4.5085000000000007E-2</v>
      </c>
      <c r="V44" s="103">
        <f t="shared" ref="V44:V55" si="9">Q26*P44</f>
        <v>5.699125E-2</v>
      </c>
      <c r="W44" s="104">
        <f t="shared" ref="W44:W55" si="10">R26*Q44</f>
        <v>4.8438000000000009E-2</v>
      </c>
      <c r="X44" s="103">
        <f t="shared" ref="X44:X55" si="11">S26*Q44</f>
        <v>2.8405000000000003E-2</v>
      </c>
      <c r="Y44" s="104">
        <f>(U44+W44)/2</f>
        <v>4.6761500000000011E-2</v>
      </c>
      <c r="Z44" s="103">
        <f>(V44+X44)/2</f>
        <v>4.2698125000000003E-2</v>
      </c>
      <c r="AA44" s="106">
        <f>MAX(Y44:Z44)</f>
        <v>4.6761500000000011E-2</v>
      </c>
    </row>
    <row r="45" spans="1:27">
      <c r="A45" s="2"/>
      <c r="F45" s="23" t="s">
        <v>439</v>
      </c>
      <c r="G45" s="101">
        <v>0.45100000000000001</v>
      </c>
      <c r="H45" s="101">
        <v>0.51100000000000001</v>
      </c>
      <c r="I45" s="101">
        <v>0.77500000000000002</v>
      </c>
      <c r="J45" s="101">
        <v>0.81399999999999995</v>
      </c>
      <c r="P45" s="105">
        <f t="shared" ref="P45:P55" si="12">(G45+H45)/2</f>
        <v>0.48099999999999998</v>
      </c>
      <c r="Q45" s="105">
        <f t="shared" si="7"/>
        <v>0.79449999999999998</v>
      </c>
      <c r="U45" s="104">
        <f t="shared" si="8"/>
        <v>0.10918699999999999</v>
      </c>
      <c r="V45" s="103">
        <f t="shared" si="9"/>
        <v>6.6378000000000006E-2</v>
      </c>
      <c r="W45" s="104">
        <f t="shared" si="10"/>
        <v>0.20855625</v>
      </c>
      <c r="X45" s="103">
        <f t="shared" si="11"/>
        <v>4.8067249999999999E-2</v>
      </c>
      <c r="Y45" s="104">
        <f t="shared" ref="Y45:Y55" si="13">(U45+W45)/2</f>
        <v>0.15887162499999999</v>
      </c>
      <c r="Z45" s="103">
        <f t="shared" ref="Z45:Z55" si="14">(V45+X45)/2</f>
        <v>5.7222624999999999E-2</v>
      </c>
      <c r="AA45" s="106">
        <f t="shared" ref="AA45:AA55" si="15">MAX(Y45:Z45)</f>
        <v>0.15887162499999999</v>
      </c>
    </row>
    <row r="46" spans="1:27">
      <c r="A46" s="2"/>
      <c r="F46" s="23" t="s">
        <v>440</v>
      </c>
      <c r="G46" s="101">
        <v>0.71699999999999997</v>
      </c>
      <c r="H46" s="101">
        <v>0.67400000000000004</v>
      </c>
      <c r="I46" s="101">
        <v>0.94499999999999995</v>
      </c>
      <c r="J46" s="101">
        <v>0.94200000000000006</v>
      </c>
      <c r="P46" s="105">
        <f t="shared" si="12"/>
        <v>0.69550000000000001</v>
      </c>
      <c r="Q46" s="105">
        <f t="shared" si="7"/>
        <v>0.94350000000000001</v>
      </c>
      <c r="U46" s="104">
        <f t="shared" si="8"/>
        <v>0.19265350000000001</v>
      </c>
      <c r="V46" s="103">
        <f t="shared" si="9"/>
        <v>0</v>
      </c>
      <c r="W46" s="104">
        <f t="shared" si="10"/>
        <v>0.32786625000000003</v>
      </c>
      <c r="X46" s="103">
        <f t="shared" si="11"/>
        <v>0</v>
      </c>
      <c r="Y46" s="104">
        <f t="shared" si="13"/>
        <v>0.26025987500000003</v>
      </c>
      <c r="Z46" s="103">
        <f t="shared" si="14"/>
        <v>0</v>
      </c>
      <c r="AA46" s="106">
        <f t="shared" si="15"/>
        <v>0.26025987500000003</v>
      </c>
    </row>
    <row r="47" spans="1:27">
      <c r="A47" s="2"/>
      <c r="F47" s="23" t="s">
        <v>441</v>
      </c>
      <c r="G47" s="101">
        <v>0.89500000000000002</v>
      </c>
      <c r="H47" s="101">
        <v>0.88800000000000001</v>
      </c>
      <c r="I47" s="101">
        <v>1</v>
      </c>
      <c r="J47" s="101">
        <v>0.99</v>
      </c>
      <c r="P47" s="105">
        <f t="shared" si="12"/>
        <v>0.89149999999999996</v>
      </c>
      <c r="Q47" s="105">
        <f t="shared" si="7"/>
        <v>0.995</v>
      </c>
      <c r="U47" s="104">
        <f t="shared" si="8"/>
        <v>0.48586750000000001</v>
      </c>
      <c r="V47" s="103">
        <f t="shared" si="9"/>
        <v>0</v>
      </c>
      <c r="W47" s="104">
        <f t="shared" si="10"/>
        <v>0.57709999999999995</v>
      </c>
      <c r="X47" s="103">
        <f t="shared" si="11"/>
        <v>0</v>
      </c>
      <c r="Y47" s="104">
        <f t="shared" si="13"/>
        <v>0.53148375000000003</v>
      </c>
      <c r="Z47" s="103">
        <f t="shared" si="14"/>
        <v>0</v>
      </c>
      <c r="AA47" s="106">
        <f t="shared" si="15"/>
        <v>0.53148375000000003</v>
      </c>
    </row>
    <row r="48" spans="1:27">
      <c r="A48" s="2"/>
      <c r="F48" s="23" t="s">
        <v>442</v>
      </c>
      <c r="G48" s="101">
        <v>0.92300000000000004</v>
      </c>
      <c r="H48" s="101">
        <v>0.99</v>
      </c>
      <c r="I48" s="101">
        <v>1</v>
      </c>
      <c r="J48" s="101">
        <v>1</v>
      </c>
      <c r="P48" s="105">
        <f t="shared" si="12"/>
        <v>0.95650000000000002</v>
      </c>
      <c r="Q48" s="105">
        <f t="shared" si="7"/>
        <v>1</v>
      </c>
      <c r="U48" s="104">
        <f t="shared" si="8"/>
        <v>0.53611825000000002</v>
      </c>
      <c r="V48" s="103">
        <f t="shared" si="9"/>
        <v>0</v>
      </c>
      <c r="W48" s="104">
        <f t="shared" si="10"/>
        <v>0.62050000000000005</v>
      </c>
      <c r="X48" s="103">
        <f t="shared" si="11"/>
        <v>0</v>
      </c>
      <c r="Y48" s="104">
        <f t="shared" si="13"/>
        <v>0.57830912500000009</v>
      </c>
      <c r="Z48" s="103">
        <f t="shared" si="14"/>
        <v>0</v>
      </c>
      <c r="AA48" s="106">
        <f t="shared" si="15"/>
        <v>0.57830912500000009</v>
      </c>
    </row>
    <row r="49" spans="1:27">
      <c r="A49" s="2"/>
      <c r="F49" s="23" t="s">
        <v>443</v>
      </c>
      <c r="G49" s="101">
        <v>0.81</v>
      </c>
      <c r="H49" s="101">
        <v>0.83799999999999997</v>
      </c>
      <c r="I49" s="101">
        <v>0.99</v>
      </c>
      <c r="J49" s="101">
        <v>1</v>
      </c>
      <c r="P49" s="105">
        <f t="shared" si="12"/>
        <v>0.82400000000000007</v>
      </c>
      <c r="Q49" s="105">
        <f t="shared" si="7"/>
        <v>0.995</v>
      </c>
      <c r="U49" s="104">
        <f t="shared" si="8"/>
        <v>0.33124800000000004</v>
      </c>
      <c r="V49" s="103">
        <f t="shared" si="9"/>
        <v>0</v>
      </c>
      <c r="W49" s="104">
        <f t="shared" si="10"/>
        <v>0.45769999999999994</v>
      </c>
      <c r="X49" s="103">
        <f t="shared" si="11"/>
        <v>0</v>
      </c>
      <c r="Y49" s="104">
        <f t="shared" si="13"/>
        <v>0.39447399999999999</v>
      </c>
      <c r="Z49" s="103">
        <f t="shared" si="14"/>
        <v>0</v>
      </c>
      <c r="AA49" s="106">
        <f t="shared" si="15"/>
        <v>0.39447399999999999</v>
      </c>
    </row>
    <row r="50" spans="1:27">
      <c r="A50" s="2"/>
      <c r="F50" s="23" t="s">
        <v>444</v>
      </c>
      <c r="G50" s="101">
        <v>0.23499999999999999</v>
      </c>
      <c r="H50" s="101">
        <v>0.40899999999999997</v>
      </c>
      <c r="I50" s="101">
        <v>0.48399999999999999</v>
      </c>
      <c r="J50" s="101">
        <v>0.79900000000000004</v>
      </c>
      <c r="P50" s="105">
        <f t="shared" si="12"/>
        <v>0.32199999999999995</v>
      </c>
      <c r="Q50" s="105">
        <f t="shared" si="7"/>
        <v>0.64149999999999996</v>
      </c>
      <c r="U50" s="104">
        <f t="shared" si="8"/>
        <v>6.2145999999999993E-2</v>
      </c>
      <c r="V50" s="103">
        <f t="shared" si="9"/>
        <v>3.3809999999999993E-2</v>
      </c>
      <c r="W50" s="104">
        <f t="shared" si="10"/>
        <v>0.14273374999999996</v>
      </c>
      <c r="X50" s="103">
        <f t="shared" si="11"/>
        <v>1.4433749999999999E-2</v>
      </c>
      <c r="Y50" s="104">
        <f t="shared" si="13"/>
        <v>0.10243987499999999</v>
      </c>
      <c r="Z50" s="103">
        <f t="shared" si="14"/>
        <v>2.4121874999999994E-2</v>
      </c>
      <c r="AA50" s="106">
        <f t="shared" si="15"/>
        <v>0.10243987499999999</v>
      </c>
    </row>
    <row r="51" spans="1:27">
      <c r="A51" s="2"/>
      <c r="F51" s="23" t="s">
        <v>445</v>
      </c>
      <c r="G51" s="101">
        <v>0.67400000000000004</v>
      </c>
      <c r="H51" s="101">
        <v>0.47599999999999998</v>
      </c>
      <c r="I51" s="101">
        <v>0.09</v>
      </c>
      <c r="J51" s="101">
        <v>0.23300000000000001</v>
      </c>
      <c r="P51" s="105">
        <f t="shared" si="12"/>
        <v>0.57499999999999996</v>
      </c>
      <c r="Q51" s="105">
        <f t="shared" si="7"/>
        <v>0.1615</v>
      </c>
      <c r="U51" s="104">
        <f t="shared" si="8"/>
        <v>6.1525000000000003E-2</v>
      </c>
      <c r="V51" s="103">
        <f t="shared" si="9"/>
        <v>0.1196</v>
      </c>
      <c r="W51" s="104">
        <f t="shared" si="10"/>
        <v>2.4628750000000005E-2</v>
      </c>
      <c r="X51" s="103">
        <f t="shared" si="11"/>
        <v>1.7845750000000001E-2</v>
      </c>
      <c r="Y51" s="104">
        <f t="shared" si="13"/>
        <v>4.3076875000000001E-2</v>
      </c>
      <c r="Z51" s="103">
        <f t="shared" si="14"/>
        <v>6.8722875000000003E-2</v>
      </c>
      <c r="AA51" s="106">
        <f t="shared" si="15"/>
        <v>6.8722875000000003E-2</v>
      </c>
    </row>
    <row r="52" spans="1:27">
      <c r="A52" s="2"/>
      <c r="F52" s="23" t="s">
        <v>446</v>
      </c>
      <c r="G52" s="101">
        <v>0.96499999999999997</v>
      </c>
      <c r="H52" s="101">
        <v>0.93300000000000005</v>
      </c>
      <c r="I52" s="101">
        <v>0.80500000000000005</v>
      </c>
      <c r="J52" s="101">
        <v>0.62</v>
      </c>
      <c r="P52" s="105">
        <f t="shared" si="12"/>
        <v>0.94900000000000007</v>
      </c>
      <c r="Q52" s="105">
        <f t="shared" si="7"/>
        <v>0.71250000000000002</v>
      </c>
      <c r="U52" s="104">
        <f t="shared" si="8"/>
        <v>0</v>
      </c>
      <c r="V52" s="103">
        <f t="shared" si="9"/>
        <v>0.36156900000000003</v>
      </c>
      <c r="W52" s="104">
        <f t="shared" si="10"/>
        <v>0</v>
      </c>
      <c r="X52" s="103">
        <f t="shared" si="11"/>
        <v>0.13359375000000001</v>
      </c>
      <c r="Y52" s="104">
        <f t="shared" si="13"/>
        <v>0</v>
      </c>
      <c r="Z52" s="103">
        <f t="shared" si="14"/>
        <v>0.24758137500000002</v>
      </c>
      <c r="AA52" s="106">
        <f t="shared" si="15"/>
        <v>0.24758137500000002</v>
      </c>
    </row>
    <row r="53" spans="1:27">
      <c r="A53" s="2"/>
      <c r="F53" s="23" t="s">
        <v>447</v>
      </c>
      <c r="G53" s="101">
        <v>1</v>
      </c>
      <c r="H53" s="101">
        <v>1</v>
      </c>
      <c r="I53" s="101">
        <v>0.97199999999999998</v>
      </c>
      <c r="J53" s="101">
        <v>0.97799999999999998</v>
      </c>
      <c r="P53" s="105">
        <f t="shared" si="12"/>
        <v>1</v>
      </c>
      <c r="Q53" s="105">
        <f t="shared" si="7"/>
        <v>0.97499999999999998</v>
      </c>
      <c r="U53" s="104">
        <f t="shared" si="8"/>
        <v>0</v>
      </c>
      <c r="V53" s="103">
        <f t="shared" si="9"/>
        <v>0.50549999999999995</v>
      </c>
      <c r="W53" s="104">
        <f t="shared" si="10"/>
        <v>0</v>
      </c>
      <c r="X53" s="103">
        <f t="shared" si="11"/>
        <v>0.23253750000000001</v>
      </c>
      <c r="Y53" s="104">
        <f t="shared" si="13"/>
        <v>0</v>
      </c>
      <c r="Z53" s="103">
        <f t="shared" si="14"/>
        <v>0.36901874999999995</v>
      </c>
      <c r="AA53" s="106">
        <f t="shared" si="15"/>
        <v>0.36901874999999995</v>
      </c>
    </row>
    <row r="54" spans="1:27">
      <c r="A54" s="2"/>
      <c r="F54" s="23" t="s">
        <v>448</v>
      </c>
      <c r="G54" s="101">
        <v>0.99399999999999999</v>
      </c>
      <c r="H54" s="101">
        <v>0.96899999999999997</v>
      </c>
      <c r="I54" s="101">
        <v>0.97199999999999998</v>
      </c>
      <c r="J54" s="101">
        <v>0.875</v>
      </c>
      <c r="P54" s="105">
        <f t="shared" si="12"/>
        <v>0.98150000000000004</v>
      </c>
      <c r="Q54" s="105">
        <f t="shared" si="7"/>
        <v>0.92349999999999999</v>
      </c>
      <c r="U54" s="104">
        <f t="shared" si="8"/>
        <v>0</v>
      </c>
      <c r="V54" s="103">
        <f t="shared" si="9"/>
        <v>0.47161075000000008</v>
      </c>
      <c r="W54" s="104">
        <f t="shared" si="10"/>
        <v>0</v>
      </c>
      <c r="X54" s="103">
        <f t="shared" si="11"/>
        <v>0.20455524999999999</v>
      </c>
      <c r="Y54" s="104">
        <f t="shared" si="13"/>
        <v>0</v>
      </c>
      <c r="Z54" s="103">
        <f t="shared" si="14"/>
        <v>0.33808300000000002</v>
      </c>
      <c r="AA54" s="106">
        <f t="shared" si="15"/>
        <v>0.33808300000000002</v>
      </c>
    </row>
    <row r="55" spans="1:27">
      <c r="A55" s="2"/>
      <c r="F55" s="23" t="s">
        <v>449</v>
      </c>
      <c r="G55" s="101">
        <v>0.9</v>
      </c>
      <c r="H55" s="101">
        <v>0.88500000000000001</v>
      </c>
      <c r="I55" s="101">
        <v>0.59599999999999997</v>
      </c>
      <c r="J55" s="101">
        <v>3.2000000000000001E-2</v>
      </c>
      <c r="P55" s="105">
        <f t="shared" si="12"/>
        <v>0.89250000000000007</v>
      </c>
      <c r="Q55" s="105">
        <f t="shared" si="7"/>
        <v>0.314</v>
      </c>
      <c r="U55" s="104">
        <f t="shared" si="8"/>
        <v>4.774875E-2</v>
      </c>
      <c r="V55" s="103">
        <f t="shared" si="9"/>
        <v>0.31862250000000003</v>
      </c>
      <c r="W55" s="104">
        <f t="shared" si="10"/>
        <v>3.8621999999999997E-2</v>
      </c>
      <c r="X55" s="103">
        <f t="shared" si="11"/>
        <v>5.4479E-2</v>
      </c>
      <c r="Y55" s="104">
        <f t="shared" si="13"/>
        <v>4.3185374999999998E-2</v>
      </c>
      <c r="Z55" s="103">
        <f t="shared" si="14"/>
        <v>0.18655075000000002</v>
      </c>
      <c r="AA55" s="106">
        <f t="shared" si="15"/>
        <v>0.18655075000000002</v>
      </c>
    </row>
    <row r="56" spans="1:27">
      <c r="A56" s="2"/>
      <c r="AA56" s="106">
        <f>AVERAGE(AA44:AA55)</f>
        <v>0.27354637500000006</v>
      </c>
    </row>
    <row r="57" spans="1:27">
      <c r="A57" s="2"/>
    </row>
    <row r="58" spans="1:27">
      <c r="A58" s="2"/>
    </row>
    <row r="61" spans="1:27">
      <c r="B61" t="s">
        <v>485</v>
      </c>
    </row>
    <row r="62" spans="1:27">
      <c r="B62" s="23" t="s">
        <v>473</v>
      </c>
      <c r="C62" s="23"/>
      <c r="D62" s="23"/>
      <c r="E62" s="23"/>
      <c r="F62" s="23"/>
      <c r="G62" s="23"/>
      <c r="H62" s="23"/>
      <c r="I62" s="23"/>
      <c r="J62" s="23"/>
      <c r="K62" s="23" t="s">
        <v>474</v>
      </c>
      <c r="L62" s="23"/>
      <c r="M62" s="23"/>
      <c r="N62" s="23"/>
      <c r="O62" s="23"/>
      <c r="P62" s="23"/>
      <c r="Q62" s="23"/>
      <c r="R62" s="23"/>
    </row>
    <row r="63" spans="1:27">
      <c r="B63" s="113"/>
      <c r="C63" s="1126" t="s">
        <v>475</v>
      </c>
      <c r="D63" s="1127"/>
      <c r="E63" s="1127"/>
      <c r="F63" s="1127"/>
      <c r="G63" s="1127"/>
      <c r="H63" s="1128"/>
      <c r="I63" s="1126" t="s">
        <v>476</v>
      </c>
      <c r="J63" s="1128"/>
      <c r="K63" s="1126" t="s">
        <v>475</v>
      </c>
      <c r="L63" s="1127"/>
      <c r="M63" s="1127"/>
      <c r="N63" s="1127"/>
      <c r="O63" s="1127"/>
      <c r="P63" s="1128"/>
      <c r="Q63" s="1126" t="s">
        <v>476</v>
      </c>
      <c r="R63" s="1128"/>
    </row>
    <row r="64" spans="1:27">
      <c r="B64" s="114"/>
      <c r="C64" s="1126" t="s">
        <v>477</v>
      </c>
      <c r="D64" s="1128"/>
      <c r="E64" s="1126" t="s">
        <v>431</v>
      </c>
      <c r="F64" s="1128"/>
      <c r="G64" s="1126" t="s">
        <v>478</v>
      </c>
      <c r="H64" s="1128"/>
      <c r="I64" s="115"/>
      <c r="J64" s="46"/>
      <c r="K64" s="1126" t="s">
        <v>477</v>
      </c>
      <c r="L64" s="1128"/>
      <c r="M64" s="1126" t="s">
        <v>431</v>
      </c>
      <c r="N64" s="1128"/>
      <c r="O64" s="1126" t="s">
        <v>478</v>
      </c>
      <c r="P64" s="1128"/>
      <c r="Q64" s="115"/>
      <c r="R64" s="46"/>
    </row>
    <row r="65" spans="2:18">
      <c r="B65" s="116"/>
      <c r="C65" s="54">
        <v>111</v>
      </c>
      <c r="D65" s="55">
        <v>112</v>
      </c>
      <c r="E65" s="54">
        <v>121</v>
      </c>
      <c r="F65" s="55">
        <v>122</v>
      </c>
      <c r="G65" s="54">
        <v>131</v>
      </c>
      <c r="H65" s="55">
        <v>132</v>
      </c>
      <c r="I65" s="115">
        <v>211</v>
      </c>
      <c r="J65" s="46">
        <v>212</v>
      </c>
      <c r="K65" s="54">
        <v>111</v>
      </c>
      <c r="L65" s="55">
        <v>112</v>
      </c>
      <c r="M65" s="54">
        <v>121</v>
      </c>
      <c r="N65" s="55">
        <v>122</v>
      </c>
      <c r="O65" s="54">
        <v>131</v>
      </c>
      <c r="P65" s="55">
        <v>132</v>
      </c>
      <c r="Q65" s="115">
        <v>211</v>
      </c>
      <c r="R65" s="46">
        <v>212</v>
      </c>
    </row>
    <row r="66" spans="2:18">
      <c r="B66" s="117" t="s">
        <v>479</v>
      </c>
      <c r="C66" s="56" t="s">
        <v>433</v>
      </c>
      <c r="D66" s="56" t="s">
        <v>435</v>
      </c>
      <c r="E66" s="56" t="s">
        <v>433</v>
      </c>
      <c r="F66" s="56" t="s">
        <v>435</v>
      </c>
      <c r="G66" s="56" t="s">
        <v>433</v>
      </c>
      <c r="H66" s="56" t="s">
        <v>435</v>
      </c>
      <c r="I66" s="56" t="s">
        <v>433</v>
      </c>
      <c r="J66" s="56" t="s">
        <v>435</v>
      </c>
      <c r="K66" s="56" t="s">
        <v>433</v>
      </c>
      <c r="L66" s="56" t="s">
        <v>435</v>
      </c>
      <c r="M66" s="56" t="s">
        <v>433</v>
      </c>
      <c r="N66" s="56" t="s">
        <v>435</v>
      </c>
      <c r="O66" s="56" t="s">
        <v>433</v>
      </c>
      <c r="P66" s="56" t="s">
        <v>435</v>
      </c>
      <c r="Q66" s="56" t="s">
        <v>433</v>
      </c>
      <c r="R66" s="56" t="s">
        <v>435</v>
      </c>
    </row>
    <row r="67" spans="2:18">
      <c r="B67" s="117">
        <v>1995</v>
      </c>
      <c r="C67" s="117">
        <v>1.05</v>
      </c>
      <c r="D67" s="117">
        <v>1.05</v>
      </c>
      <c r="E67" s="117">
        <v>1.05</v>
      </c>
      <c r="F67" s="117">
        <f>1.1</f>
        <v>1.1000000000000001</v>
      </c>
      <c r="G67" s="117">
        <v>1.05</v>
      </c>
      <c r="H67" s="117">
        <f>1</f>
        <v>1</v>
      </c>
      <c r="I67" s="117">
        <v>0.26</v>
      </c>
      <c r="J67" s="117">
        <v>0.26</v>
      </c>
      <c r="K67" s="117">
        <v>0.5</v>
      </c>
      <c r="L67" s="117">
        <v>0.45</v>
      </c>
      <c r="M67" s="117">
        <v>0.9</v>
      </c>
      <c r="N67" s="117">
        <v>0.83</v>
      </c>
      <c r="O67" s="117">
        <v>0.56000000000000005</v>
      </c>
      <c r="P67" s="117">
        <v>0.56999999999999995</v>
      </c>
      <c r="Q67" s="117">
        <v>0.74</v>
      </c>
      <c r="R67" s="117">
        <v>0.74</v>
      </c>
    </row>
    <row r="68" spans="2:18">
      <c r="B68" s="117">
        <v>2005</v>
      </c>
      <c r="C68" s="117">
        <v>1.05</v>
      </c>
      <c r="D68" s="117">
        <v>1.05</v>
      </c>
      <c r="E68" s="117">
        <v>1.05</v>
      </c>
      <c r="F68" s="117">
        <f>1</f>
        <v>1</v>
      </c>
      <c r="G68" s="117">
        <v>1.05</v>
      </c>
      <c r="H68" s="117">
        <f>1</f>
        <v>1</v>
      </c>
      <c r="I68" s="117">
        <v>0.25</v>
      </c>
      <c r="J68" s="117">
        <v>0.25</v>
      </c>
      <c r="K68" s="117">
        <v>1.37</v>
      </c>
      <c r="L68" s="117">
        <v>1.22</v>
      </c>
      <c r="M68" s="117">
        <v>1.25</v>
      </c>
      <c r="N68" s="117">
        <v>1.17</v>
      </c>
      <c r="O68" s="117">
        <v>0.83</v>
      </c>
      <c r="P68" s="117">
        <v>0.84</v>
      </c>
      <c r="Q68" s="117">
        <v>0.75</v>
      </c>
      <c r="R68" s="117">
        <v>0.75</v>
      </c>
    </row>
    <row r="69" spans="2:18">
      <c r="B69" s="117">
        <v>2015</v>
      </c>
      <c r="C69" s="117">
        <v>1.05</v>
      </c>
      <c r="D69" s="117">
        <v>1.05</v>
      </c>
      <c r="E69" s="117">
        <v>1.05</v>
      </c>
      <c r="F69" s="117">
        <f>1</f>
        <v>1</v>
      </c>
      <c r="G69" s="117">
        <v>1.05</v>
      </c>
      <c r="H69" s="117">
        <f>1</f>
        <v>1</v>
      </c>
      <c r="I69" s="117">
        <v>0.25</v>
      </c>
      <c r="J69" s="117">
        <v>0.25</v>
      </c>
      <c r="K69" s="117">
        <v>1.77</v>
      </c>
      <c r="L69" s="117">
        <v>1.45</v>
      </c>
      <c r="M69" s="117">
        <v>1.91</v>
      </c>
      <c r="N69" s="117">
        <v>1.4</v>
      </c>
      <c r="O69" s="117">
        <v>1.2</v>
      </c>
      <c r="P69" s="117">
        <v>1.19</v>
      </c>
      <c r="Q69" s="117">
        <v>0.75</v>
      </c>
      <c r="R69" s="117">
        <v>0.75</v>
      </c>
    </row>
    <row r="70" spans="2:18">
      <c r="B70" s="117" t="s">
        <v>480</v>
      </c>
      <c r="C70" s="56" t="s">
        <v>433</v>
      </c>
      <c r="D70" s="56" t="s">
        <v>435</v>
      </c>
      <c r="E70" s="56" t="s">
        <v>433</v>
      </c>
      <c r="F70" s="56" t="s">
        <v>435</v>
      </c>
      <c r="G70" s="56" t="s">
        <v>433</v>
      </c>
      <c r="H70" s="56" t="s">
        <v>435</v>
      </c>
      <c r="I70" s="56" t="s">
        <v>433</v>
      </c>
      <c r="J70" s="56" t="s">
        <v>435</v>
      </c>
      <c r="K70" s="56" t="s">
        <v>433</v>
      </c>
      <c r="L70" s="56" t="s">
        <v>435</v>
      </c>
      <c r="M70" s="56" t="s">
        <v>433</v>
      </c>
      <c r="N70" s="56" t="s">
        <v>435</v>
      </c>
      <c r="O70" s="56" t="s">
        <v>433</v>
      </c>
      <c r="P70" s="56" t="s">
        <v>435</v>
      </c>
      <c r="Q70" s="56" t="s">
        <v>433</v>
      </c>
      <c r="R70" s="56" t="s">
        <v>435</v>
      </c>
    </row>
    <row r="71" spans="2:18">
      <c r="B71" s="117">
        <v>1995</v>
      </c>
      <c r="C71" s="117">
        <v>0.31</v>
      </c>
      <c r="D71" s="117">
        <f>0.38</f>
        <v>0.38</v>
      </c>
      <c r="E71" s="118">
        <f>-0.25</f>
        <v>-0.25</v>
      </c>
      <c r="F71" s="119">
        <f>-0.09</f>
        <v>-0.09</v>
      </c>
      <c r="G71" s="117">
        <f>0.25</f>
        <v>0.25</v>
      </c>
      <c r="H71" s="117">
        <f>0.25</f>
        <v>0.25</v>
      </c>
      <c r="I71" s="117">
        <v>0.26</v>
      </c>
      <c r="J71" s="117">
        <v>0.26</v>
      </c>
      <c r="K71" s="117">
        <v>0.69</v>
      </c>
      <c r="L71" s="117">
        <v>0.62</v>
      </c>
      <c r="M71" s="120">
        <v>1.22</v>
      </c>
      <c r="N71" s="119">
        <v>1.1000000000000001</v>
      </c>
      <c r="O71" s="117">
        <v>0.75</v>
      </c>
      <c r="P71" s="117">
        <v>0.75</v>
      </c>
      <c r="Q71" s="117">
        <v>0.74</v>
      </c>
      <c r="R71" s="117">
        <v>0.74</v>
      </c>
    </row>
    <row r="72" spans="2:18">
      <c r="B72" s="117">
        <v>2005</v>
      </c>
      <c r="C72" s="117">
        <f>-0.85</f>
        <v>-0.85</v>
      </c>
      <c r="D72" s="117">
        <f>-0.65</f>
        <v>-0.65</v>
      </c>
      <c r="E72" s="121">
        <f>-0.6875</f>
        <v>-0.6875</v>
      </c>
      <c r="F72" s="119">
        <f>-0.56</f>
        <v>-0.56000000000000005</v>
      </c>
      <c r="G72" s="119">
        <f>-0.125</f>
        <v>-0.125</v>
      </c>
      <c r="H72" s="119">
        <f>-0.1</f>
        <v>-0.1</v>
      </c>
      <c r="I72" s="117">
        <v>0.25</v>
      </c>
      <c r="J72" s="117">
        <v>0.25</v>
      </c>
      <c r="K72" s="117">
        <v>1.85</v>
      </c>
      <c r="L72" s="117">
        <v>1.65</v>
      </c>
      <c r="M72" s="120">
        <v>1.69</v>
      </c>
      <c r="N72" s="119">
        <v>1.56</v>
      </c>
      <c r="O72" s="118">
        <v>1.1200000000000001</v>
      </c>
      <c r="P72" s="119">
        <v>1.1000000000000001</v>
      </c>
      <c r="Q72" s="117">
        <v>0.75</v>
      </c>
      <c r="R72" s="117">
        <v>0.75</v>
      </c>
    </row>
    <row r="73" spans="2:18">
      <c r="B73" s="117">
        <v>2015</v>
      </c>
      <c r="C73" s="117">
        <v>-1.38</v>
      </c>
      <c r="D73" s="117">
        <f>-0.95</f>
        <v>-0.95</v>
      </c>
      <c r="E73" s="121">
        <f>-1.575</f>
        <v>-1.575</v>
      </c>
      <c r="F73" s="118">
        <f>-0.875</f>
        <v>-0.875</v>
      </c>
      <c r="G73" s="119">
        <f>-0.625</f>
        <v>-0.625</v>
      </c>
      <c r="H73" s="119">
        <f>-0.6</f>
        <v>-0.6</v>
      </c>
      <c r="I73" s="117">
        <v>0.25</v>
      </c>
      <c r="J73" s="117">
        <v>0.25</v>
      </c>
      <c r="K73" s="117">
        <v>2.38</v>
      </c>
      <c r="L73" s="117">
        <v>1.95</v>
      </c>
      <c r="M73" s="120">
        <v>2.58</v>
      </c>
      <c r="N73" s="118">
        <v>1.88</v>
      </c>
      <c r="O73" s="118">
        <v>1.62</v>
      </c>
      <c r="P73" s="119">
        <v>1.6</v>
      </c>
      <c r="Q73" s="117">
        <v>0.75</v>
      </c>
      <c r="R73" s="117">
        <v>0.75</v>
      </c>
    </row>
    <row r="74" spans="2:18" ht="13.5" thickBot="1">
      <c r="B74" s="23"/>
      <c r="C74" s="23"/>
      <c r="D74" s="23"/>
      <c r="E74" s="23"/>
      <c r="F74" s="23"/>
      <c r="G74" s="23"/>
      <c r="H74" s="23"/>
      <c r="I74" s="23"/>
      <c r="J74" s="23"/>
      <c r="K74" s="23"/>
      <c r="L74" s="23"/>
      <c r="M74" s="23"/>
      <c r="N74" s="23"/>
      <c r="O74" s="23"/>
      <c r="P74" s="23"/>
      <c r="Q74" s="23"/>
      <c r="R74" s="23"/>
    </row>
    <row r="75" spans="2:18" ht="13.5" thickBot="1">
      <c r="B75" s="23"/>
      <c r="C75" s="122">
        <v>0.25</v>
      </c>
      <c r="D75" s="23"/>
      <c r="E75" s="23"/>
      <c r="F75" s="23"/>
      <c r="G75" s="23"/>
      <c r="H75" s="23"/>
      <c r="I75" s="23"/>
      <c r="J75" s="23"/>
      <c r="K75" s="23"/>
      <c r="L75" s="23"/>
      <c r="M75" s="23"/>
      <c r="N75" s="23"/>
      <c r="O75" s="23"/>
      <c r="P75" s="23"/>
      <c r="Q75" s="23"/>
      <c r="R75" s="23"/>
    </row>
    <row r="76" spans="2:18">
      <c r="B76" s="23"/>
      <c r="C76" s="123"/>
      <c r="D76" s="23"/>
      <c r="E76" s="23"/>
      <c r="F76" s="23"/>
      <c r="G76" s="23" t="s">
        <v>432</v>
      </c>
      <c r="H76" s="23">
        <v>111</v>
      </c>
      <c r="I76" s="124" t="s">
        <v>468</v>
      </c>
      <c r="J76" s="23">
        <v>2015</v>
      </c>
      <c r="K76" s="23"/>
      <c r="L76" s="23"/>
      <c r="M76" s="23" t="s">
        <v>481</v>
      </c>
      <c r="N76" s="23" t="s">
        <v>482</v>
      </c>
      <c r="O76" s="23" t="s">
        <v>483</v>
      </c>
      <c r="P76" s="23" t="s">
        <v>484</v>
      </c>
      <c r="Q76" s="23"/>
      <c r="R76" s="23"/>
    </row>
    <row r="77" spans="2:18">
      <c r="B77" s="23"/>
      <c r="C77" s="23"/>
      <c r="D77" s="23"/>
      <c r="E77" s="23"/>
      <c r="F77" s="23"/>
      <c r="G77" s="23" t="s">
        <v>434</v>
      </c>
      <c r="H77" s="23">
        <v>112</v>
      </c>
      <c r="I77" s="124" t="s">
        <v>469</v>
      </c>
      <c r="J77" s="23">
        <v>1</v>
      </c>
      <c r="K77" s="23"/>
      <c r="L77" s="23" t="s">
        <v>479</v>
      </c>
      <c r="M77" s="117">
        <f>VLOOKUP(J76,B67:J69,J78+1,FALSE)</f>
        <v>1.05</v>
      </c>
      <c r="N77" s="117">
        <f>VLOOKUP($J76,B67:J69,$J78+1,FALSE)</f>
        <v>1.05</v>
      </c>
      <c r="O77" s="117">
        <f>VLOOKUP(J76,B67:R69,J78+9,FALSE)</f>
        <v>1.77</v>
      </c>
      <c r="P77" s="117">
        <f>VLOOKUP(J76,B67:R69,J78+9,FALSE)</f>
        <v>1.77</v>
      </c>
      <c r="Q77" s="23"/>
      <c r="R77" s="23"/>
    </row>
    <row r="78" spans="2:18">
      <c r="B78" s="23"/>
      <c r="C78" s="23"/>
      <c r="D78" s="23"/>
      <c r="E78" s="23"/>
      <c r="F78" s="23"/>
      <c r="G78" s="124" t="s">
        <v>470</v>
      </c>
      <c r="H78" s="23">
        <v>12</v>
      </c>
      <c r="I78" s="124" t="s">
        <v>471</v>
      </c>
      <c r="J78" s="23">
        <v>1</v>
      </c>
      <c r="K78" s="23">
        <f>MATCH(H77,C65:J65,0)</f>
        <v>2</v>
      </c>
      <c r="L78" s="23" t="s">
        <v>480</v>
      </c>
      <c r="M78" s="117">
        <f>VLOOKUP(J76,B71:J73,J78+1,FALSE)</f>
        <v>-1.38</v>
      </c>
      <c r="N78" s="117">
        <f>VLOOKUP(J76,B71:J73,J78+1,FALSE)</f>
        <v>-1.38</v>
      </c>
      <c r="O78" s="117">
        <f>VLOOKUP(J76,B71:R73,J78+9,FALSE)</f>
        <v>2.38</v>
      </c>
      <c r="P78" s="117">
        <f>VLOOKUP(J76,B71:R73,J78+9,FALSE)</f>
        <v>2.38</v>
      </c>
      <c r="Q78" s="23"/>
      <c r="R78" s="23"/>
    </row>
    <row r="79" spans="2:18">
      <c r="B79" s="23"/>
      <c r="C79" s="23"/>
      <c r="D79" s="23"/>
      <c r="E79" s="23"/>
      <c r="F79" s="23"/>
      <c r="G79" s="124" t="s">
        <v>472</v>
      </c>
      <c r="H79" s="23">
        <v>2</v>
      </c>
      <c r="I79" s="23"/>
      <c r="J79" s="23">
        <v>2</v>
      </c>
      <c r="K79" s="23"/>
      <c r="L79" s="23"/>
      <c r="M79" s="23"/>
      <c r="N79" s="23"/>
      <c r="O79" s="23" t="s">
        <v>433</v>
      </c>
      <c r="P79" s="23" t="s">
        <v>435</v>
      </c>
      <c r="Q79" s="23"/>
      <c r="R79" s="23"/>
    </row>
    <row r="80" spans="2:18">
      <c r="B80" t="s">
        <v>489</v>
      </c>
      <c r="D80" s="23"/>
      <c r="E80" s="23"/>
      <c r="F80" s="23"/>
      <c r="G80" s="124"/>
      <c r="H80" s="23"/>
      <c r="I80" s="23"/>
      <c r="J80" s="23"/>
      <c r="K80" s="23"/>
      <c r="L80" s="23"/>
      <c r="M80" s="23"/>
      <c r="N80" s="23"/>
      <c r="O80" s="23"/>
      <c r="P80" s="23"/>
      <c r="Q80" s="23"/>
      <c r="R80" s="23"/>
    </row>
    <row r="81" spans="2:11">
      <c r="B81" s="23"/>
      <c r="C81" s="23" t="s">
        <v>487</v>
      </c>
      <c r="H81" s="3" t="s">
        <v>488</v>
      </c>
    </row>
    <row r="82" spans="2:11">
      <c r="B82" s="4"/>
      <c r="C82" s="126" t="s">
        <v>473</v>
      </c>
      <c r="D82" s="127"/>
      <c r="E82" s="126" t="s">
        <v>474</v>
      </c>
      <c r="F82" s="128"/>
      <c r="H82" s="126" t="s">
        <v>473</v>
      </c>
      <c r="I82" s="127"/>
      <c r="J82" s="126" t="s">
        <v>474</v>
      </c>
      <c r="K82" s="128"/>
    </row>
    <row r="83" spans="2:11">
      <c r="B83" s="117" t="s">
        <v>479</v>
      </c>
      <c r="C83" s="56" t="s">
        <v>433</v>
      </c>
      <c r="D83" s="56" t="s">
        <v>435</v>
      </c>
      <c r="E83" s="56" t="s">
        <v>433</v>
      </c>
      <c r="F83" s="56" t="s">
        <v>435</v>
      </c>
      <c r="H83" s="56" t="s">
        <v>433</v>
      </c>
      <c r="I83" s="56" t="s">
        <v>435</v>
      </c>
      <c r="J83" s="56" t="s">
        <v>433</v>
      </c>
      <c r="K83" s="56" t="s">
        <v>435</v>
      </c>
    </row>
    <row r="84" spans="2:11">
      <c r="B84" s="117">
        <v>1995</v>
      </c>
      <c r="C84" s="4">
        <f t="shared" ref="C84:D86" si="16">(C67+E67)/2</f>
        <v>1.05</v>
      </c>
      <c r="D84" s="4">
        <f t="shared" si="16"/>
        <v>1.0750000000000002</v>
      </c>
      <c r="E84" s="4">
        <f t="shared" ref="E84:F86" si="17">(K67+M67)/2</f>
        <v>0.7</v>
      </c>
      <c r="F84" s="4">
        <f t="shared" si="17"/>
        <v>0.64</v>
      </c>
      <c r="H84" s="117">
        <v>0.26</v>
      </c>
      <c r="I84" s="117">
        <v>0.26</v>
      </c>
      <c r="J84" s="117">
        <v>0.74</v>
      </c>
      <c r="K84" s="117">
        <v>0.74</v>
      </c>
    </row>
    <row r="85" spans="2:11">
      <c r="B85" s="117">
        <v>2005</v>
      </c>
      <c r="C85" s="4">
        <f t="shared" si="16"/>
        <v>1.05</v>
      </c>
      <c r="D85" s="4">
        <f t="shared" si="16"/>
        <v>1.0249999999999999</v>
      </c>
      <c r="E85" s="4">
        <f t="shared" si="17"/>
        <v>1.31</v>
      </c>
      <c r="F85" s="4">
        <f t="shared" si="17"/>
        <v>1.1949999999999998</v>
      </c>
      <c r="H85" s="117">
        <v>0.25</v>
      </c>
      <c r="I85" s="117">
        <v>0.25</v>
      </c>
      <c r="J85" s="117">
        <v>0.75</v>
      </c>
      <c r="K85" s="117">
        <v>0.75</v>
      </c>
    </row>
    <row r="86" spans="2:11">
      <c r="B86" s="117">
        <v>2015</v>
      </c>
      <c r="C86" s="4">
        <f t="shared" si="16"/>
        <v>1.05</v>
      </c>
      <c r="D86" s="4">
        <f t="shared" si="16"/>
        <v>1.0249999999999999</v>
      </c>
      <c r="E86" s="4">
        <f t="shared" si="17"/>
        <v>1.8399999999999999</v>
      </c>
      <c r="F86" s="4">
        <f t="shared" si="17"/>
        <v>1.4249999999999998</v>
      </c>
      <c r="H86" s="117">
        <v>0.25</v>
      </c>
      <c r="I86" s="117">
        <v>0.25</v>
      </c>
      <c r="J86" s="117">
        <v>0.75</v>
      </c>
      <c r="K86" s="117">
        <v>0.75</v>
      </c>
    </row>
    <row r="87" spans="2:11">
      <c r="B87" s="117" t="s">
        <v>480</v>
      </c>
      <c r="C87" s="56" t="s">
        <v>433</v>
      </c>
      <c r="D87" s="56" t="s">
        <v>435</v>
      </c>
      <c r="E87" s="56" t="s">
        <v>433</v>
      </c>
      <c r="F87" s="56" t="s">
        <v>435</v>
      </c>
      <c r="H87" s="56" t="s">
        <v>433</v>
      </c>
      <c r="I87" s="56" t="s">
        <v>435</v>
      </c>
      <c r="J87" s="56" t="s">
        <v>433</v>
      </c>
      <c r="K87" s="56" t="s">
        <v>435</v>
      </c>
    </row>
    <row r="88" spans="2:11">
      <c r="B88" s="117">
        <v>1995</v>
      </c>
      <c r="C88" s="125">
        <f t="shared" ref="C88:D90" si="18">(C71+E71)/2</f>
        <v>0.03</v>
      </c>
      <c r="D88" s="125">
        <f t="shared" si="18"/>
        <v>0.14500000000000002</v>
      </c>
      <c r="E88" s="4">
        <f t="shared" ref="E88:F90" si="19">(K71+M71)/2</f>
        <v>0.95499999999999996</v>
      </c>
      <c r="F88" s="4">
        <f t="shared" si="19"/>
        <v>0.8600000000000001</v>
      </c>
      <c r="H88" s="117">
        <v>0.26</v>
      </c>
      <c r="I88" s="117">
        <v>0.26</v>
      </c>
      <c r="J88" s="117">
        <v>0.74</v>
      </c>
      <c r="K88" s="117">
        <v>0.74</v>
      </c>
    </row>
    <row r="89" spans="2:11">
      <c r="B89" s="117">
        <v>2005</v>
      </c>
      <c r="C89" s="125">
        <f t="shared" si="18"/>
        <v>-0.76875000000000004</v>
      </c>
      <c r="D89" s="125">
        <f t="shared" si="18"/>
        <v>-0.60499999999999998</v>
      </c>
      <c r="E89" s="4">
        <f t="shared" si="19"/>
        <v>1.77</v>
      </c>
      <c r="F89" s="4">
        <f t="shared" si="19"/>
        <v>1.605</v>
      </c>
      <c r="H89" s="117">
        <v>0.25</v>
      </c>
      <c r="I89" s="117">
        <v>0.25</v>
      </c>
      <c r="J89" s="117">
        <v>0.75</v>
      </c>
      <c r="K89" s="117">
        <v>0.75</v>
      </c>
    </row>
    <row r="90" spans="2:11">
      <c r="B90" s="117">
        <v>2015</v>
      </c>
      <c r="C90" s="125">
        <f t="shared" si="18"/>
        <v>-1.4775</v>
      </c>
      <c r="D90" s="125">
        <f t="shared" si="18"/>
        <v>-0.91249999999999998</v>
      </c>
      <c r="E90" s="4">
        <f t="shared" si="19"/>
        <v>2.48</v>
      </c>
      <c r="F90" s="4">
        <f t="shared" si="19"/>
        <v>1.915</v>
      </c>
      <c r="H90" s="117">
        <v>0.25</v>
      </c>
      <c r="I90" s="117">
        <v>0.25</v>
      </c>
      <c r="J90" s="117">
        <v>0.75</v>
      </c>
      <c r="K90" s="117">
        <v>0.75</v>
      </c>
    </row>
    <row r="93" spans="2:11">
      <c r="B93" s="1120" t="s">
        <v>487</v>
      </c>
      <c r="C93" s="56" t="s">
        <v>479</v>
      </c>
      <c r="D93" s="56" t="s">
        <v>479</v>
      </c>
      <c r="E93" s="56" t="s">
        <v>480</v>
      </c>
      <c r="F93" s="56" t="s">
        <v>480</v>
      </c>
      <c r="G93" s="56" t="s">
        <v>479</v>
      </c>
      <c r="H93" s="56" t="s">
        <v>479</v>
      </c>
      <c r="I93" s="56" t="s">
        <v>480</v>
      </c>
      <c r="J93" s="56" t="s">
        <v>480</v>
      </c>
    </row>
    <row r="94" spans="2:11">
      <c r="B94" s="1121"/>
      <c r="C94" s="1123" t="s">
        <v>473</v>
      </c>
      <c r="D94" s="1124"/>
      <c r="E94" s="1124"/>
      <c r="F94" s="1125"/>
      <c r="G94" s="1123" t="s">
        <v>490</v>
      </c>
      <c r="H94" s="1124"/>
      <c r="I94" s="1124"/>
      <c r="J94" s="1125"/>
    </row>
    <row r="95" spans="2:11">
      <c r="B95" s="1122"/>
      <c r="C95" s="138" t="s">
        <v>433</v>
      </c>
      <c r="D95" s="139" t="s">
        <v>435</v>
      </c>
      <c r="E95" s="138" t="s">
        <v>433</v>
      </c>
      <c r="F95" s="139" t="s">
        <v>435</v>
      </c>
      <c r="G95" s="138" t="s">
        <v>433</v>
      </c>
      <c r="H95" s="139" t="s">
        <v>435</v>
      </c>
      <c r="I95" s="138" t="s">
        <v>433</v>
      </c>
      <c r="J95" s="139" t="s">
        <v>435</v>
      </c>
    </row>
    <row r="96" spans="2:11" hidden="1">
      <c r="B96">
        <v>1981</v>
      </c>
      <c r="C96">
        <v>1.05</v>
      </c>
      <c r="E96">
        <f t="shared" ref="E96:E109" si="20">($C$90-$C$88)/20*(B96-$B$110)+0.03</f>
        <v>1.08525</v>
      </c>
    </row>
    <row r="97" spans="2:10" hidden="1">
      <c r="B97">
        <v>1982</v>
      </c>
      <c r="E97">
        <f t="shared" si="20"/>
        <v>1.0098749999999999</v>
      </c>
    </row>
    <row r="98" spans="2:10" hidden="1">
      <c r="B98">
        <v>1983</v>
      </c>
      <c r="E98">
        <f t="shared" si="20"/>
        <v>0.9345</v>
      </c>
    </row>
    <row r="99" spans="2:10" hidden="1">
      <c r="B99">
        <v>1984</v>
      </c>
      <c r="E99">
        <f t="shared" si="20"/>
        <v>0.85912500000000003</v>
      </c>
    </row>
    <row r="100" spans="2:10" hidden="1">
      <c r="B100">
        <v>1985</v>
      </c>
      <c r="E100">
        <f t="shared" si="20"/>
        <v>0.78374999999999995</v>
      </c>
    </row>
    <row r="101" spans="2:10" hidden="1">
      <c r="B101">
        <v>1986</v>
      </c>
      <c r="E101">
        <f t="shared" si="20"/>
        <v>0.70837499999999998</v>
      </c>
    </row>
    <row r="102" spans="2:10" hidden="1">
      <c r="B102">
        <v>1987</v>
      </c>
      <c r="E102">
        <f t="shared" si="20"/>
        <v>0.63300000000000001</v>
      </c>
    </row>
    <row r="103" spans="2:10" hidden="1">
      <c r="B103">
        <v>1988</v>
      </c>
      <c r="E103">
        <f t="shared" si="20"/>
        <v>0.55762500000000004</v>
      </c>
    </row>
    <row r="104" spans="2:10" hidden="1">
      <c r="B104">
        <v>1989</v>
      </c>
      <c r="E104">
        <f t="shared" si="20"/>
        <v>0.48224999999999996</v>
      </c>
    </row>
    <row r="105" spans="2:10" hidden="1">
      <c r="B105">
        <v>1990</v>
      </c>
      <c r="E105">
        <f t="shared" si="20"/>
        <v>0.40687499999999999</v>
      </c>
    </row>
    <row r="106" spans="2:10" hidden="1">
      <c r="B106">
        <v>1991</v>
      </c>
      <c r="E106">
        <f t="shared" si="20"/>
        <v>0.33150000000000002</v>
      </c>
    </row>
    <row r="107" spans="2:10" hidden="1">
      <c r="B107">
        <v>1992</v>
      </c>
      <c r="E107">
        <f t="shared" si="20"/>
        <v>0.25612499999999999</v>
      </c>
    </row>
    <row r="108" spans="2:10" hidden="1">
      <c r="B108">
        <v>1993</v>
      </c>
      <c r="E108">
        <f t="shared" si="20"/>
        <v>0.18074999999999999</v>
      </c>
    </row>
    <row r="109" spans="2:10" hidden="1">
      <c r="B109">
        <v>1994</v>
      </c>
      <c r="E109">
        <f t="shared" si="20"/>
        <v>0.105375</v>
      </c>
    </row>
    <row r="110" spans="2:10">
      <c r="B110" s="140">
        <v>1995</v>
      </c>
      <c r="C110" s="140">
        <v>1.05</v>
      </c>
      <c r="D110" s="141">
        <f>(D84+D85+D86)/3</f>
        <v>1.0416666666666667</v>
      </c>
      <c r="E110" s="142">
        <f t="shared" ref="E110:E119" si="21">($C$89-$C$88)/10*($B110-$B$110)+0.03</f>
        <v>0.03</v>
      </c>
      <c r="F110" s="142">
        <f t="shared" ref="F110:F119" si="22">($D$89-$D$88)/10*($B110-$B$110)+0.15</f>
        <v>0.15</v>
      </c>
      <c r="G110" s="142">
        <f t="shared" ref="G110:G119" si="23">($E$85-$E$84)/10*($B110-$B$110)+0.7</f>
        <v>0.7</v>
      </c>
      <c r="H110" s="141">
        <f t="shared" ref="H110:H119" si="24">($F$85-$F$84)/10*($B110-$B$110)+0.64</f>
        <v>0.64</v>
      </c>
      <c r="I110" s="142">
        <f t="shared" ref="I110:I119" si="25">($E$89-$E$88)/10*($B110-$B$110)+0.955</f>
        <v>0.95499999999999996</v>
      </c>
      <c r="J110" s="142">
        <f t="shared" ref="J110:J119" si="26">($F$89-$F$88)/10*($B110-$B$110)+0.86</f>
        <v>0.86</v>
      </c>
    </row>
    <row r="111" spans="2:10">
      <c r="B111" s="4">
        <v>1996</v>
      </c>
      <c r="C111" s="125">
        <f>C110</f>
        <v>1.05</v>
      </c>
      <c r="D111" s="129">
        <f>D110</f>
        <v>1.0416666666666667</v>
      </c>
      <c r="E111" s="125">
        <f t="shared" si="21"/>
        <v>-4.9875000000000003E-2</v>
      </c>
      <c r="F111" s="125">
        <f t="shared" si="22"/>
        <v>7.4999999999999997E-2</v>
      </c>
      <c r="G111" s="125">
        <f t="shared" si="23"/>
        <v>0.76100000000000001</v>
      </c>
      <c r="H111" s="129">
        <f t="shared" si="24"/>
        <v>0.69550000000000001</v>
      </c>
      <c r="I111" s="125">
        <f t="shared" si="25"/>
        <v>1.0365</v>
      </c>
      <c r="J111" s="125">
        <f t="shared" si="26"/>
        <v>0.9345</v>
      </c>
    </row>
    <row r="112" spans="2:10">
      <c r="B112" s="4">
        <v>1997</v>
      </c>
      <c r="C112" s="125">
        <f t="shared" ref="C112:C129" si="27">C111</f>
        <v>1.05</v>
      </c>
      <c r="D112" s="129">
        <f t="shared" ref="D112:D130" si="28">D111</f>
        <v>1.0416666666666667</v>
      </c>
      <c r="E112" s="125">
        <f t="shared" si="21"/>
        <v>-0.12975</v>
      </c>
      <c r="F112" s="125">
        <f t="shared" si="22"/>
        <v>0</v>
      </c>
      <c r="G112" s="125">
        <f t="shared" si="23"/>
        <v>0.82199999999999995</v>
      </c>
      <c r="H112" s="129">
        <f t="shared" si="24"/>
        <v>0.751</v>
      </c>
      <c r="I112" s="125">
        <f t="shared" si="25"/>
        <v>1.1179999999999999</v>
      </c>
      <c r="J112" s="125">
        <f t="shared" si="26"/>
        <v>1.0089999999999999</v>
      </c>
    </row>
    <row r="113" spans="2:10">
      <c r="B113" s="4">
        <v>1998</v>
      </c>
      <c r="C113" s="125">
        <f t="shared" si="27"/>
        <v>1.05</v>
      </c>
      <c r="D113" s="129">
        <f t="shared" si="28"/>
        <v>1.0416666666666667</v>
      </c>
      <c r="E113" s="125">
        <f t="shared" si="21"/>
        <v>-0.20962500000000001</v>
      </c>
      <c r="F113" s="125">
        <f t="shared" si="22"/>
        <v>-7.4999999999999983E-2</v>
      </c>
      <c r="G113" s="125">
        <f t="shared" si="23"/>
        <v>0.88300000000000001</v>
      </c>
      <c r="H113" s="129">
        <f t="shared" si="24"/>
        <v>0.80649999999999999</v>
      </c>
      <c r="I113" s="125">
        <f t="shared" si="25"/>
        <v>1.1995</v>
      </c>
      <c r="J113" s="125">
        <f t="shared" si="26"/>
        <v>1.0834999999999999</v>
      </c>
    </row>
    <row r="114" spans="2:10">
      <c r="B114" s="4">
        <v>1999</v>
      </c>
      <c r="C114" s="125">
        <f t="shared" si="27"/>
        <v>1.05</v>
      </c>
      <c r="D114" s="129">
        <f t="shared" si="28"/>
        <v>1.0416666666666667</v>
      </c>
      <c r="E114" s="125">
        <f t="shared" si="21"/>
        <v>-0.28949999999999998</v>
      </c>
      <c r="F114" s="125">
        <f t="shared" si="22"/>
        <v>-0.15</v>
      </c>
      <c r="G114" s="125">
        <f t="shared" si="23"/>
        <v>0.94399999999999995</v>
      </c>
      <c r="H114" s="129">
        <f t="shared" si="24"/>
        <v>0.86199999999999988</v>
      </c>
      <c r="I114" s="125">
        <f t="shared" si="25"/>
        <v>1.2809999999999999</v>
      </c>
      <c r="J114" s="125">
        <f t="shared" si="26"/>
        <v>1.1579999999999999</v>
      </c>
    </row>
    <row r="115" spans="2:10">
      <c r="B115" s="4">
        <v>2000</v>
      </c>
      <c r="C115" s="125">
        <f t="shared" si="27"/>
        <v>1.05</v>
      </c>
      <c r="D115" s="129">
        <f t="shared" si="28"/>
        <v>1.0416666666666667</v>
      </c>
      <c r="E115" s="125">
        <f t="shared" si="21"/>
        <v>-0.36937500000000001</v>
      </c>
      <c r="F115" s="125">
        <f t="shared" si="22"/>
        <v>-0.22500000000000001</v>
      </c>
      <c r="G115" s="125">
        <f t="shared" si="23"/>
        <v>1.0049999999999999</v>
      </c>
      <c r="H115" s="129">
        <f t="shared" si="24"/>
        <v>0.91749999999999998</v>
      </c>
      <c r="I115" s="125">
        <f t="shared" si="25"/>
        <v>1.3625</v>
      </c>
      <c r="J115" s="125">
        <f t="shared" si="26"/>
        <v>1.2324999999999999</v>
      </c>
    </row>
    <row r="116" spans="2:10">
      <c r="B116" s="4">
        <v>2001</v>
      </c>
      <c r="C116" s="125">
        <f t="shared" si="27"/>
        <v>1.05</v>
      </c>
      <c r="D116" s="129">
        <f t="shared" si="28"/>
        <v>1.0416666666666667</v>
      </c>
      <c r="E116" s="125">
        <f t="shared" si="21"/>
        <v>-0.44925000000000004</v>
      </c>
      <c r="F116" s="125">
        <f t="shared" si="22"/>
        <v>-0.29999999999999993</v>
      </c>
      <c r="G116" s="125">
        <f t="shared" si="23"/>
        <v>1.0660000000000001</v>
      </c>
      <c r="H116" s="129">
        <f t="shared" si="24"/>
        <v>0.97299999999999986</v>
      </c>
      <c r="I116" s="125">
        <f t="shared" si="25"/>
        <v>1.444</v>
      </c>
      <c r="J116" s="125">
        <f t="shared" si="26"/>
        <v>1.3069999999999999</v>
      </c>
    </row>
    <row r="117" spans="2:10">
      <c r="B117" s="4">
        <v>2002</v>
      </c>
      <c r="C117" s="125">
        <f t="shared" si="27"/>
        <v>1.05</v>
      </c>
      <c r="D117" s="129">
        <f t="shared" si="28"/>
        <v>1.0416666666666667</v>
      </c>
      <c r="E117" s="125">
        <f t="shared" si="21"/>
        <v>-0.52912499999999996</v>
      </c>
      <c r="F117" s="125">
        <f t="shared" si="22"/>
        <v>-0.375</v>
      </c>
      <c r="G117" s="125">
        <f t="shared" si="23"/>
        <v>1.127</v>
      </c>
      <c r="H117" s="129">
        <f t="shared" si="24"/>
        <v>1.0284999999999997</v>
      </c>
      <c r="I117" s="125">
        <f t="shared" si="25"/>
        <v>1.5255000000000001</v>
      </c>
      <c r="J117" s="125">
        <f t="shared" si="26"/>
        <v>1.3815</v>
      </c>
    </row>
    <row r="118" spans="2:10">
      <c r="B118" s="4">
        <v>2003</v>
      </c>
      <c r="C118" s="125">
        <f t="shared" si="27"/>
        <v>1.05</v>
      </c>
      <c r="D118" s="129">
        <f t="shared" si="28"/>
        <v>1.0416666666666667</v>
      </c>
      <c r="E118" s="125">
        <f t="shared" si="21"/>
        <v>-0.60899999999999999</v>
      </c>
      <c r="F118" s="125">
        <f t="shared" si="22"/>
        <v>-0.44999999999999996</v>
      </c>
      <c r="G118" s="125">
        <f t="shared" si="23"/>
        <v>1.1880000000000002</v>
      </c>
      <c r="H118" s="129">
        <f t="shared" si="24"/>
        <v>1.0839999999999999</v>
      </c>
      <c r="I118" s="125">
        <f t="shared" si="25"/>
        <v>1.607</v>
      </c>
      <c r="J118" s="125">
        <f t="shared" si="26"/>
        <v>1.456</v>
      </c>
    </row>
    <row r="119" spans="2:10">
      <c r="B119" s="4">
        <v>2004</v>
      </c>
      <c r="C119" s="125">
        <f t="shared" si="27"/>
        <v>1.05</v>
      </c>
      <c r="D119" s="129">
        <f t="shared" si="28"/>
        <v>1.0416666666666667</v>
      </c>
      <c r="E119" s="125">
        <f t="shared" si="21"/>
        <v>-0.68887500000000002</v>
      </c>
      <c r="F119" s="125">
        <f t="shared" si="22"/>
        <v>-0.52499999999999991</v>
      </c>
      <c r="G119" s="125">
        <f t="shared" si="23"/>
        <v>1.2490000000000001</v>
      </c>
      <c r="H119" s="129">
        <f t="shared" si="24"/>
        <v>1.1395</v>
      </c>
      <c r="I119" s="125">
        <f t="shared" si="25"/>
        <v>1.6884999999999999</v>
      </c>
      <c r="J119" s="125">
        <f t="shared" si="26"/>
        <v>1.5305</v>
      </c>
    </row>
    <row r="120" spans="2:10">
      <c r="B120" s="140">
        <v>2005</v>
      </c>
      <c r="C120" s="142">
        <f t="shared" si="27"/>
        <v>1.05</v>
      </c>
      <c r="D120" s="141">
        <f t="shared" si="28"/>
        <v>1.0416666666666667</v>
      </c>
      <c r="E120" s="142">
        <f t="shared" ref="E120:E133" si="29">($C$90-$C$89)/10*(B120-$B$120)-0.77</f>
        <v>-0.77</v>
      </c>
      <c r="F120" s="142">
        <f t="shared" ref="F120:F133" si="30">($D$90-$D$89)/10*($B120-$B$120)-0.605</f>
        <v>-0.60499999999999998</v>
      </c>
      <c r="G120" s="142">
        <f t="shared" ref="G120:G133" si="31">($E$86-$E$85)/10*($B120-$B$120)+1.31</f>
        <v>1.31</v>
      </c>
      <c r="H120" s="141">
        <f t="shared" ref="H120:H133" si="32">($F$86-$F$85)/10*($B120-$B$120)+1.195</f>
        <v>1.1950000000000001</v>
      </c>
      <c r="I120" s="142">
        <f t="shared" ref="I120:I133" si="33">($E$90-$E$89)/10*($B120-$B$120)+1.77</f>
        <v>1.77</v>
      </c>
      <c r="J120" s="142">
        <f t="shared" ref="J120:J133" si="34">($F$90-$F$89)/10*($B120-$B$120)+1.605</f>
        <v>1.605</v>
      </c>
    </row>
    <row r="121" spans="2:10">
      <c r="B121" s="4">
        <v>2006</v>
      </c>
      <c r="C121" s="125">
        <f t="shared" si="27"/>
        <v>1.05</v>
      </c>
      <c r="D121" s="129">
        <f t="shared" si="28"/>
        <v>1.0416666666666667</v>
      </c>
      <c r="E121" s="125">
        <f t="shared" si="29"/>
        <v>-0.84087500000000004</v>
      </c>
      <c r="F121" s="125">
        <f t="shared" si="30"/>
        <v>-0.63575000000000004</v>
      </c>
      <c r="G121" s="125">
        <f t="shared" si="31"/>
        <v>1.363</v>
      </c>
      <c r="H121" s="129">
        <f t="shared" si="32"/>
        <v>1.218</v>
      </c>
      <c r="I121" s="125">
        <f t="shared" si="33"/>
        <v>1.841</v>
      </c>
      <c r="J121" s="125">
        <f t="shared" si="34"/>
        <v>1.6359999999999999</v>
      </c>
    </row>
    <row r="122" spans="2:10">
      <c r="B122" s="4">
        <v>2007</v>
      </c>
      <c r="C122" s="125">
        <f t="shared" si="27"/>
        <v>1.05</v>
      </c>
      <c r="D122" s="129">
        <f t="shared" si="28"/>
        <v>1.0416666666666667</v>
      </c>
      <c r="E122" s="125">
        <f t="shared" si="29"/>
        <v>-0.91175000000000006</v>
      </c>
      <c r="F122" s="125">
        <f t="shared" si="30"/>
        <v>-0.66649999999999998</v>
      </c>
      <c r="G122" s="125">
        <f t="shared" si="31"/>
        <v>1.4159999999999999</v>
      </c>
      <c r="H122" s="129">
        <f t="shared" si="32"/>
        <v>1.2410000000000001</v>
      </c>
      <c r="I122" s="125">
        <f t="shared" si="33"/>
        <v>1.9119999999999999</v>
      </c>
      <c r="J122" s="125">
        <f t="shared" si="34"/>
        <v>1.667</v>
      </c>
    </row>
    <row r="123" spans="2:10">
      <c r="B123" s="4">
        <v>2008</v>
      </c>
      <c r="C123" s="125">
        <f t="shared" si="27"/>
        <v>1.05</v>
      </c>
      <c r="D123" s="129">
        <f t="shared" si="28"/>
        <v>1.0416666666666667</v>
      </c>
      <c r="E123" s="125">
        <f t="shared" si="29"/>
        <v>-0.98262499999999997</v>
      </c>
      <c r="F123" s="125">
        <f t="shared" si="30"/>
        <v>-0.69724999999999993</v>
      </c>
      <c r="G123" s="125">
        <f t="shared" si="31"/>
        <v>1.4689999999999999</v>
      </c>
      <c r="H123" s="129">
        <f t="shared" si="32"/>
        <v>1.264</v>
      </c>
      <c r="I123" s="125">
        <f t="shared" si="33"/>
        <v>1.9830000000000001</v>
      </c>
      <c r="J123" s="125">
        <f t="shared" si="34"/>
        <v>1.698</v>
      </c>
    </row>
    <row r="124" spans="2:10">
      <c r="B124" s="4">
        <v>2009</v>
      </c>
      <c r="C124" s="125">
        <f t="shared" si="27"/>
        <v>1.05</v>
      </c>
      <c r="D124" s="129">
        <f t="shared" si="28"/>
        <v>1.0416666666666667</v>
      </c>
      <c r="E124" s="125">
        <f t="shared" si="29"/>
        <v>-1.0535000000000001</v>
      </c>
      <c r="F124" s="125">
        <f t="shared" si="30"/>
        <v>-0.72799999999999998</v>
      </c>
      <c r="G124" s="125">
        <f t="shared" si="31"/>
        <v>1.522</v>
      </c>
      <c r="H124" s="129">
        <f t="shared" si="32"/>
        <v>1.2870000000000001</v>
      </c>
      <c r="I124" s="125">
        <f t="shared" si="33"/>
        <v>2.0539999999999998</v>
      </c>
      <c r="J124" s="125">
        <f t="shared" si="34"/>
        <v>1.7290000000000001</v>
      </c>
    </row>
    <row r="125" spans="2:10">
      <c r="B125" s="4">
        <v>2010</v>
      </c>
      <c r="C125" s="125">
        <f t="shared" si="27"/>
        <v>1.05</v>
      </c>
      <c r="D125" s="129">
        <f t="shared" si="28"/>
        <v>1.0416666666666667</v>
      </c>
      <c r="E125" s="125">
        <f t="shared" si="29"/>
        <v>-1.1243750000000001</v>
      </c>
      <c r="F125" s="125">
        <f t="shared" si="30"/>
        <v>-0.75875000000000004</v>
      </c>
      <c r="G125" s="125">
        <f t="shared" si="31"/>
        <v>1.575</v>
      </c>
      <c r="H125" s="129">
        <f t="shared" si="32"/>
        <v>1.31</v>
      </c>
      <c r="I125" s="125">
        <f t="shared" si="33"/>
        <v>2.125</v>
      </c>
      <c r="J125" s="125">
        <f t="shared" si="34"/>
        <v>1.76</v>
      </c>
    </row>
    <row r="126" spans="2:10">
      <c r="B126" s="4">
        <v>2011</v>
      </c>
      <c r="C126" s="125">
        <f t="shared" si="27"/>
        <v>1.05</v>
      </c>
      <c r="D126" s="129">
        <f t="shared" si="28"/>
        <v>1.0416666666666667</v>
      </c>
      <c r="E126" s="125">
        <f t="shared" si="29"/>
        <v>-1.1952499999999999</v>
      </c>
      <c r="F126" s="125">
        <f t="shared" si="30"/>
        <v>-0.78949999999999998</v>
      </c>
      <c r="G126" s="125">
        <f t="shared" si="31"/>
        <v>1.6279999999999999</v>
      </c>
      <c r="H126" s="129">
        <f t="shared" si="32"/>
        <v>1.3330000000000002</v>
      </c>
      <c r="I126" s="125">
        <f t="shared" si="33"/>
        <v>2.1959999999999997</v>
      </c>
      <c r="J126" s="125">
        <f t="shared" si="34"/>
        <v>1.7909999999999999</v>
      </c>
    </row>
    <row r="127" spans="2:10">
      <c r="B127" s="4">
        <v>2012</v>
      </c>
      <c r="C127" s="125">
        <f t="shared" si="27"/>
        <v>1.05</v>
      </c>
      <c r="D127" s="129">
        <f t="shared" si="28"/>
        <v>1.0416666666666667</v>
      </c>
      <c r="E127" s="125">
        <f t="shared" si="29"/>
        <v>-1.2661249999999999</v>
      </c>
      <c r="F127" s="125">
        <f t="shared" si="30"/>
        <v>-0.82024999999999992</v>
      </c>
      <c r="G127" s="125">
        <f t="shared" si="31"/>
        <v>1.6809999999999998</v>
      </c>
      <c r="H127" s="129">
        <f t="shared" si="32"/>
        <v>1.3560000000000001</v>
      </c>
      <c r="I127" s="125">
        <f t="shared" si="33"/>
        <v>2.2669999999999999</v>
      </c>
      <c r="J127" s="125">
        <f t="shared" si="34"/>
        <v>1.8220000000000001</v>
      </c>
    </row>
    <row r="128" spans="2:10">
      <c r="B128" s="4">
        <v>2013</v>
      </c>
      <c r="C128" s="125">
        <f t="shared" si="27"/>
        <v>1.05</v>
      </c>
      <c r="D128" s="129">
        <f t="shared" si="28"/>
        <v>1.0416666666666667</v>
      </c>
      <c r="E128" s="125">
        <f t="shared" si="29"/>
        <v>-1.337</v>
      </c>
      <c r="F128" s="125">
        <f t="shared" si="30"/>
        <v>-0.85099999999999998</v>
      </c>
      <c r="G128" s="125">
        <f t="shared" si="31"/>
        <v>1.734</v>
      </c>
      <c r="H128" s="129">
        <f t="shared" si="32"/>
        <v>1.379</v>
      </c>
      <c r="I128" s="125">
        <f t="shared" si="33"/>
        <v>2.3380000000000001</v>
      </c>
      <c r="J128" s="125">
        <f t="shared" si="34"/>
        <v>1.853</v>
      </c>
    </row>
    <row r="129" spans="2:20">
      <c r="B129" s="4">
        <v>2014</v>
      </c>
      <c r="C129" s="125">
        <f t="shared" si="27"/>
        <v>1.05</v>
      </c>
      <c r="D129" s="129">
        <f t="shared" si="28"/>
        <v>1.0416666666666667</v>
      </c>
      <c r="E129" s="125">
        <f t="shared" si="29"/>
        <v>-1.407875</v>
      </c>
      <c r="F129" s="125">
        <f t="shared" si="30"/>
        <v>-0.88175000000000003</v>
      </c>
      <c r="G129" s="125">
        <f t="shared" si="31"/>
        <v>1.7869999999999999</v>
      </c>
      <c r="H129" s="129">
        <f t="shared" si="32"/>
        <v>1.4020000000000001</v>
      </c>
      <c r="I129" s="125">
        <f t="shared" si="33"/>
        <v>2.4089999999999998</v>
      </c>
      <c r="J129" s="125">
        <f t="shared" si="34"/>
        <v>1.8840000000000001</v>
      </c>
    </row>
    <row r="130" spans="2:20">
      <c r="B130" s="140">
        <v>2015</v>
      </c>
      <c r="C130" s="142">
        <f>C129</f>
        <v>1.05</v>
      </c>
      <c r="D130" s="141">
        <f t="shared" si="28"/>
        <v>1.0416666666666667</v>
      </c>
      <c r="E130" s="142">
        <f t="shared" si="29"/>
        <v>-1.47875</v>
      </c>
      <c r="F130" s="142">
        <f t="shared" si="30"/>
        <v>-0.91249999999999998</v>
      </c>
      <c r="G130" s="142">
        <f t="shared" si="31"/>
        <v>1.8399999999999999</v>
      </c>
      <c r="H130" s="141">
        <f t="shared" si="32"/>
        <v>1.425</v>
      </c>
      <c r="I130" s="142">
        <f t="shared" si="33"/>
        <v>2.48</v>
      </c>
      <c r="J130" s="142">
        <f t="shared" si="34"/>
        <v>1.915</v>
      </c>
    </row>
    <row r="131" spans="2:20">
      <c r="B131" s="4">
        <v>2016</v>
      </c>
      <c r="C131" s="125">
        <f t="shared" ref="C131:C133" si="35">C130</f>
        <v>1.05</v>
      </c>
      <c r="D131" s="129">
        <f t="shared" ref="D131:D133" si="36">D130</f>
        <v>1.0416666666666667</v>
      </c>
      <c r="E131" s="125">
        <f t="shared" si="29"/>
        <v>-1.5496249999999998</v>
      </c>
      <c r="F131" s="125">
        <f t="shared" si="30"/>
        <v>-0.94324999999999992</v>
      </c>
      <c r="G131" s="125">
        <f t="shared" si="31"/>
        <v>1.8929999999999998</v>
      </c>
      <c r="H131" s="129">
        <f t="shared" si="32"/>
        <v>1.448</v>
      </c>
      <c r="I131" s="125">
        <f t="shared" si="33"/>
        <v>2.5510000000000002</v>
      </c>
      <c r="J131" s="125">
        <f t="shared" si="34"/>
        <v>1.9460000000000002</v>
      </c>
    </row>
    <row r="132" spans="2:20">
      <c r="B132" s="4">
        <v>2017</v>
      </c>
      <c r="C132" s="125">
        <f t="shared" si="35"/>
        <v>1.05</v>
      </c>
      <c r="D132" s="129">
        <f t="shared" si="36"/>
        <v>1.0416666666666667</v>
      </c>
      <c r="E132" s="125">
        <f t="shared" si="29"/>
        <v>-1.6204999999999998</v>
      </c>
      <c r="F132" s="125">
        <f t="shared" si="30"/>
        <v>-0.97399999999999998</v>
      </c>
      <c r="G132" s="125">
        <f t="shared" si="31"/>
        <v>1.9459999999999997</v>
      </c>
      <c r="H132" s="129">
        <f t="shared" si="32"/>
        <v>1.4710000000000001</v>
      </c>
      <c r="I132" s="125">
        <f t="shared" si="33"/>
        <v>2.6219999999999999</v>
      </c>
      <c r="J132" s="125">
        <f t="shared" si="34"/>
        <v>1.9770000000000001</v>
      </c>
    </row>
    <row r="133" spans="2:20">
      <c r="B133" s="4">
        <v>2018</v>
      </c>
      <c r="C133" s="125">
        <f t="shared" si="35"/>
        <v>1.05</v>
      </c>
      <c r="D133" s="129">
        <f t="shared" si="36"/>
        <v>1.0416666666666667</v>
      </c>
      <c r="E133" s="125">
        <f t="shared" si="29"/>
        <v>-1.6913749999999999</v>
      </c>
      <c r="F133" s="125">
        <f t="shared" si="30"/>
        <v>-1.00475</v>
      </c>
      <c r="G133" s="125">
        <f t="shared" si="31"/>
        <v>1.9989999999999997</v>
      </c>
      <c r="H133" s="129">
        <f t="shared" si="32"/>
        <v>1.494</v>
      </c>
      <c r="I133" s="125">
        <f t="shared" si="33"/>
        <v>2.6930000000000001</v>
      </c>
      <c r="J133" s="125">
        <f t="shared" si="34"/>
        <v>2.008</v>
      </c>
    </row>
    <row r="134" spans="2:20">
      <c r="E134">
        <f>($C$90-$C$89)/10*(B134-$B$110)-0.77</f>
        <v>140.62562499999999</v>
      </c>
    </row>
    <row r="135" spans="2:20">
      <c r="E135">
        <f>($C$90-$C$89)/10*(B135-$B$110)-0.77</f>
        <v>140.62562499999999</v>
      </c>
    </row>
    <row r="136" spans="2:20">
      <c r="E136">
        <f>($C$90-$C$89)/10*(B136-$B$110)-0.77</f>
        <v>140.62562499999999</v>
      </c>
    </row>
    <row r="137" spans="2:20">
      <c r="E137">
        <f>($C$90-$C$89)/10*(B137-$B$110)-0.77</f>
        <v>140.62562499999999</v>
      </c>
    </row>
    <row r="138" spans="2:20">
      <c r="E138">
        <f>($C$90-$C$89)/10*(B138-$B$110)-0.77</f>
        <v>140.62562499999999</v>
      </c>
    </row>
    <row r="143" spans="2:20">
      <c r="B143" s="29"/>
      <c r="C143" s="29" t="s">
        <v>467</v>
      </c>
      <c r="D143" s="29"/>
      <c r="E143" s="29"/>
      <c r="F143" s="29"/>
      <c r="G143" s="29"/>
      <c r="H143" s="29"/>
      <c r="I143" s="29"/>
      <c r="J143" s="29"/>
      <c r="K143" s="29"/>
      <c r="L143" s="29"/>
      <c r="M143" s="29"/>
      <c r="N143" s="29"/>
      <c r="O143" s="29"/>
      <c r="P143" s="29"/>
      <c r="Q143" s="29"/>
      <c r="R143" s="29"/>
      <c r="S143" s="29"/>
      <c r="T143" s="29"/>
    </row>
    <row r="144" spans="2:20">
      <c r="B144" s="29"/>
      <c r="C144" s="109" t="s">
        <v>456</v>
      </c>
      <c r="D144" s="110"/>
      <c r="E144" s="110"/>
      <c r="F144" s="29"/>
      <c r="G144" s="29"/>
      <c r="H144" s="29"/>
      <c r="I144" s="29"/>
      <c r="J144" s="29"/>
      <c r="K144" s="29" t="s">
        <v>464</v>
      </c>
      <c r="L144" s="29"/>
      <c r="M144" s="29"/>
      <c r="N144" s="29"/>
      <c r="O144" s="29" t="s">
        <v>491</v>
      </c>
      <c r="P144" s="29"/>
      <c r="Q144" s="29"/>
      <c r="R144" s="29"/>
      <c r="S144" s="29"/>
      <c r="T144" s="29"/>
    </row>
    <row r="145" spans="2:20">
      <c r="B145" s="29"/>
      <c r="C145" s="80" t="s">
        <v>433</v>
      </c>
      <c r="D145" s="80" t="s">
        <v>435</v>
      </c>
      <c r="E145" s="80" t="s">
        <v>465</v>
      </c>
      <c r="F145" s="110" t="s">
        <v>496</v>
      </c>
      <c r="G145" s="29"/>
      <c r="H145" s="29"/>
      <c r="I145" s="29"/>
      <c r="J145" s="29"/>
      <c r="K145" s="80" t="s">
        <v>466</v>
      </c>
      <c r="L145" s="110" t="s">
        <v>496</v>
      </c>
      <c r="M145" s="29"/>
      <c r="N145" s="29"/>
      <c r="O145" s="29"/>
      <c r="P145" s="29"/>
      <c r="Q145" s="29"/>
      <c r="R145" s="29"/>
      <c r="S145" s="29"/>
      <c r="T145" s="29"/>
    </row>
    <row r="146" spans="2:20">
      <c r="B146" s="111" t="s">
        <v>442</v>
      </c>
      <c r="C146" s="108">
        <v>0.59050000000000002</v>
      </c>
      <c r="D146" s="108">
        <v>0</v>
      </c>
      <c r="E146" s="108">
        <v>0.59050000000000002</v>
      </c>
      <c r="F146" s="112">
        <f>AVERAGE(E$146:E146)</f>
        <v>0.59050000000000002</v>
      </c>
      <c r="G146" s="29"/>
      <c r="H146" s="111" t="s">
        <v>442</v>
      </c>
      <c r="I146" s="111" t="s">
        <v>497</v>
      </c>
      <c r="J146" s="29">
        <v>24</v>
      </c>
      <c r="K146" s="108">
        <v>0.57830912500000009</v>
      </c>
      <c r="L146" s="112">
        <f>AVERAGE(K$146:K146)</f>
        <v>0.57830912500000009</v>
      </c>
      <c r="M146" s="29">
        <v>22</v>
      </c>
      <c r="N146" s="29"/>
      <c r="O146" s="29"/>
      <c r="P146" s="29"/>
      <c r="Q146" s="29"/>
      <c r="R146" s="29"/>
      <c r="S146" s="29"/>
      <c r="T146" s="29"/>
    </row>
    <row r="147" spans="2:20">
      <c r="B147" s="111" t="s">
        <v>441</v>
      </c>
      <c r="C147" s="108">
        <v>0.5625</v>
      </c>
      <c r="D147" s="108">
        <v>0</v>
      </c>
      <c r="E147" s="108">
        <v>0.5625</v>
      </c>
      <c r="F147" s="112">
        <f>AVERAGE(E$146:E147)</f>
        <v>0.57650000000000001</v>
      </c>
      <c r="G147" s="29"/>
      <c r="H147" s="111" t="s">
        <v>441</v>
      </c>
      <c r="I147" s="111" t="s">
        <v>497</v>
      </c>
      <c r="J147" s="29">
        <f>J146+24</f>
        <v>48</v>
      </c>
      <c r="K147" s="108">
        <v>0.53148375000000003</v>
      </c>
      <c r="L147" s="112">
        <f>AVERAGE(K$146:K147)</f>
        <v>0.55489643750000006</v>
      </c>
      <c r="M147" s="29">
        <v>26</v>
      </c>
      <c r="N147" s="29"/>
      <c r="O147" s="29"/>
      <c r="P147" s="29"/>
      <c r="Q147" s="29"/>
      <c r="R147" s="29"/>
      <c r="S147" s="29"/>
      <c r="T147" s="29"/>
    </row>
    <row r="148" spans="2:20">
      <c r="B148" s="111" t="s">
        <v>443</v>
      </c>
      <c r="C148" s="108">
        <v>0.43099999999999999</v>
      </c>
      <c r="D148" s="108">
        <v>0</v>
      </c>
      <c r="E148" s="108">
        <v>0.43099999999999999</v>
      </c>
      <c r="F148" s="112">
        <f>AVERAGE(E$146:E148)</f>
        <v>0.52800000000000002</v>
      </c>
      <c r="G148" s="29"/>
      <c r="H148" s="111" t="s">
        <v>443</v>
      </c>
      <c r="I148" s="111" t="s">
        <v>497</v>
      </c>
      <c r="J148" s="29">
        <f>J147+24</f>
        <v>72</v>
      </c>
      <c r="K148" s="108">
        <v>0.39447399999999999</v>
      </c>
      <c r="L148" s="112">
        <f>AVERAGE(K$146:K148)</f>
        <v>0.50142229166666674</v>
      </c>
      <c r="M148" s="29">
        <v>24</v>
      </c>
      <c r="N148" s="29"/>
      <c r="O148" s="29"/>
      <c r="P148" s="29"/>
      <c r="Q148" s="29"/>
      <c r="R148" s="29"/>
      <c r="S148" s="29"/>
      <c r="T148" s="29"/>
    </row>
    <row r="149" spans="2:20">
      <c r="B149" s="111" t="s">
        <v>447</v>
      </c>
      <c r="C149" s="108">
        <v>0</v>
      </c>
      <c r="D149" s="108">
        <v>0.372</v>
      </c>
      <c r="E149" s="108">
        <v>0.372</v>
      </c>
      <c r="F149" s="112">
        <f>AVERAGE(E$146:E149)</f>
        <v>0.48899999999999999</v>
      </c>
      <c r="G149" s="29"/>
      <c r="H149" s="111" t="s">
        <v>447</v>
      </c>
      <c r="I149" s="111" t="s">
        <v>498</v>
      </c>
      <c r="J149" s="29">
        <f t="shared" ref="J149:J157" si="37">J148+24</f>
        <v>96</v>
      </c>
      <c r="K149" s="108">
        <v>0.36901874999999995</v>
      </c>
      <c r="L149" s="112">
        <f>AVERAGE(K$146:K149)</f>
        <v>0.46832140625000002</v>
      </c>
      <c r="M149" s="29">
        <v>23</v>
      </c>
      <c r="N149" s="29"/>
      <c r="O149" s="29"/>
      <c r="P149" s="29"/>
      <c r="Q149" s="29"/>
      <c r="R149" s="29"/>
      <c r="S149" s="29"/>
      <c r="T149" s="29"/>
    </row>
    <row r="150" spans="2:20">
      <c r="B150" s="111" t="s">
        <v>448</v>
      </c>
      <c r="C150" s="108">
        <v>0</v>
      </c>
      <c r="D150" s="108">
        <v>0.35100000000000003</v>
      </c>
      <c r="E150" s="108">
        <v>0.35100000000000003</v>
      </c>
      <c r="F150" s="112">
        <f>AVERAGE(E$146:E150)</f>
        <v>0.46139999999999998</v>
      </c>
      <c r="G150" s="29"/>
      <c r="H150" s="111" t="s">
        <v>448</v>
      </c>
      <c r="I150" s="111" t="s">
        <v>498</v>
      </c>
      <c r="J150" s="29">
        <f t="shared" si="37"/>
        <v>120</v>
      </c>
      <c r="K150" s="108">
        <v>0.33808300000000002</v>
      </c>
      <c r="L150" s="112">
        <f>AVERAGE(K$146:K150)</f>
        <v>0.44227372500000001</v>
      </c>
      <c r="M150" s="29">
        <v>22</v>
      </c>
      <c r="N150" s="29"/>
      <c r="O150" s="29"/>
      <c r="P150" s="29"/>
      <c r="Q150" s="29"/>
      <c r="R150" s="29"/>
      <c r="S150" s="29"/>
      <c r="T150" s="29"/>
    </row>
    <row r="151" spans="2:20">
      <c r="B151" s="111" t="s">
        <v>440</v>
      </c>
      <c r="C151" s="108">
        <v>0.31225000000000003</v>
      </c>
      <c r="D151" s="108">
        <v>0</v>
      </c>
      <c r="E151" s="108">
        <v>0.31225000000000003</v>
      </c>
      <c r="F151" s="112">
        <f>AVERAGE(E$146:E151)</f>
        <v>0.43654166666666666</v>
      </c>
      <c r="G151" s="29"/>
      <c r="H151" s="111" t="s">
        <v>440</v>
      </c>
      <c r="I151" s="111" t="s">
        <v>497</v>
      </c>
      <c r="J151" s="29">
        <f t="shared" si="37"/>
        <v>144</v>
      </c>
      <c r="K151" s="108">
        <v>0.26025987500000003</v>
      </c>
      <c r="L151" s="112">
        <f>AVERAGE(K$146:K151)</f>
        <v>0.41193808333333332</v>
      </c>
      <c r="M151" s="29">
        <v>26</v>
      </c>
      <c r="N151" s="29"/>
      <c r="O151" s="29"/>
      <c r="P151" s="29"/>
      <c r="Q151" s="29"/>
      <c r="R151" s="29"/>
      <c r="S151" s="29"/>
      <c r="T151" s="29"/>
    </row>
    <row r="152" spans="2:20">
      <c r="B152" s="111" t="s">
        <v>446</v>
      </c>
      <c r="C152" s="108">
        <v>0</v>
      </c>
      <c r="D152" s="108">
        <v>0.28425</v>
      </c>
      <c r="E152" s="108">
        <v>0.28425</v>
      </c>
      <c r="F152" s="112">
        <f>AVERAGE(E$146:E152)</f>
        <v>0.41478571428571431</v>
      </c>
      <c r="G152" s="29"/>
      <c r="H152" s="111" t="s">
        <v>446</v>
      </c>
      <c r="I152" s="111" t="s">
        <v>498</v>
      </c>
      <c r="J152" s="29">
        <f t="shared" si="37"/>
        <v>168</v>
      </c>
      <c r="K152" s="108">
        <v>0.24758137500000002</v>
      </c>
      <c r="L152" s="112">
        <f>AVERAGE(K$146:K152)</f>
        <v>0.38845855357142861</v>
      </c>
      <c r="M152" s="29">
        <v>25</v>
      </c>
      <c r="N152" s="29"/>
      <c r="O152" s="29"/>
      <c r="P152" s="29"/>
      <c r="Q152" s="29"/>
      <c r="R152" s="29"/>
      <c r="S152" s="29"/>
      <c r="T152" s="29"/>
    </row>
    <row r="153" spans="2:20">
      <c r="B153" s="111" t="s">
        <v>449</v>
      </c>
      <c r="C153" s="108">
        <v>8.8249999999999995E-2</v>
      </c>
      <c r="D153" s="108">
        <v>0.26524999999999999</v>
      </c>
      <c r="E153" s="108">
        <v>0.26524999999999999</v>
      </c>
      <c r="F153" s="112">
        <f>AVERAGE(E$146:E153)</f>
        <v>0.39609375000000002</v>
      </c>
      <c r="G153" s="29"/>
      <c r="H153" s="111" t="s">
        <v>449</v>
      </c>
      <c r="I153" s="111" t="s">
        <v>498</v>
      </c>
      <c r="J153" s="29">
        <f t="shared" si="37"/>
        <v>192</v>
      </c>
      <c r="K153" s="108">
        <v>0.18655075000000002</v>
      </c>
      <c r="L153" s="112">
        <f>AVERAGE(K$146:K153)</f>
        <v>0.36322007812500001</v>
      </c>
      <c r="M153" s="29">
        <v>25</v>
      </c>
      <c r="N153" s="29"/>
      <c r="O153" s="29"/>
      <c r="P153" s="29"/>
      <c r="Q153" s="29"/>
      <c r="R153" s="29"/>
      <c r="S153" s="29"/>
      <c r="T153" s="29"/>
    </row>
    <row r="154" spans="2:20">
      <c r="B154" s="111" t="s">
        <v>439</v>
      </c>
      <c r="C154" s="108">
        <v>0.24475</v>
      </c>
      <c r="D154" s="108">
        <v>9.9250000000000005E-2</v>
      </c>
      <c r="E154" s="108">
        <v>0.24475</v>
      </c>
      <c r="F154" s="112">
        <f>AVERAGE(E$146:E154)</f>
        <v>0.37927777777777777</v>
      </c>
      <c r="G154" s="29"/>
      <c r="H154" s="111" t="s">
        <v>439</v>
      </c>
      <c r="I154" s="111" t="s">
        <v>497</v>
      </c>
      <c r="J154" s="29">
        <f t="shared" si="37"/>
        <v>216</v>
      </c>
      <c r="K154" s="108">
        <v>0.15887162499999999</v>
      </c>
      <c r="L154" s="112">
        <f>AVERAGE(K$146:K154)</f>
        <v>0.34051469444444449</v>
      </c>
      <c r="M154" s="29">
        <v>22</v>
      </c>
      <c r="N154" s="29"/>
      <c r="O154" s="29"/>
      <c r="P154" s="29"/>
      <c r="Q154" s="29"/>
      <c r="R154" s="29"/>
      <c r="S154" s="29"/>
      <c r="T154" s="29"/>
    </row>
    <row r="155" spans="2:20">
      <c r="B155" s="111" t="s">
        <v>444</v>
      </c>
      <c r="C155" s="108">
        <v>0.20774999999999999</v>
      </c>
      <c r="D155" s="108">
        <v>6.3750000000000001E-2</v>
      </c>
      <c r="E155" s="108">
        <v>0.20774999999999999</v>
      </c>
      <c r="F155" s="112">
        <f>AVERAGE(E$146:E155)</f>
        <v>0.36212499999999997</v>
      </c>
      <c r="G155" s="29"/>
      <c r="H155" s="111" t="s">
        <v>444</v>
      </c>
      <c r="I155" s="111" t="s">
        <v>497</v>
      </c>
      <c r="J155" s="29">
        <f t="shared" si="37"/>
        <v>240</v>
      </c>
      <c r="K155" s="108">
        <v>0.10243987499999999</v>
      </c>
      <c r="L155" s="112">
        <f>AVERAGE(K$146:K155)</f>
        <v>0.3167072125</v>
      </c>
      <c r="M155" s="29">
        <v>26</v>
      </c>
      <c r="N155" s="29"/>
      <c r="O155" s="29"/>
      <c r="P155" s="29"/>
      <c r="Q155" s="29"/>
      <c r="R155" s="29"/>
      <c r="S155" s="29"/>
      <c r="T155" s="29"/>
    </row>
    <row r="156" spans="2:20">
      <c r="B156" s="111" t="s">
        <v>445</v>
      </c>
      <c r="C156" s="108">
        <v>0.12975000000000003</v>
      </c>
      <c r="D156" s="108">
        <v>0.15925</v>
      </c>
      <c r="E156" s="108">
        <v>0.15925</v>
      </c>
      <c r="F156" s="112">
        <f>AVERAGE(E$146:E156)</f>
        <v>0.3436818181818182</v>
      </c>
      <c r="G156" s="29"/>
      <c r="H156" s="111" t="s">
        <v>445</v>
      </c>
      <c r="I156" s="111" t="s">
        <v>498</v>
      </c>
      <c r="J156" s="29">
        <f t="shared" si="37"/>
        <v>264</v>
      </c>
      <c r="K156" s="108">
        <v>6.8722875000000003E-2</v>
      </c>
      <c r="L156" s="112">
        <f>AVERAGE(K$146:K156)</f>
        <v>0.29416318181818185</v>
      </c>
      <c r="M156" s="29">
        <v>25</v>
      </c>
      <c r="N156" s="29"/>
      <c r="O156" s="29"/>
      <c r="P156" s="29"/>
      <c r="Q156" s="29"/>
      <c r="R156" s="29"/>
      <c r="S156" s="29"/>
      <c r="T156" s="29"/>
    </row>
    <row r="157" spans="2:20">
      <c r="B157" s="111" t="s">
        <v>463</v>
      </c>
      <c r="C157" s="108">
        <v>0.15200000000000002</v>
      </c>
      <c r="D157" s="108">
        <v>0.13724999999999998</v>
      </c>
      <c r="E157" s="108">
        <v>0.15200000000000002</v>
      </c>
      <c r="F157" s="112">
        <f>AVERAGE(E$146:E157)</f>
        <v>0.32770833333333332</v>
      </c>
      <c r="G157" s="29"/>
      <c r="H157" s="111" t="s">
        <v>463</v>
      </c>
      <c r="I157" s="111" t="s">
        <v>497</v>
      </c>
      <c r="J157" s="29">
        <f t="shared" si="37"/>
        <v>288</v>
      </c>
      <c r="K157" s="108">
        <v>4.6761500000000011E-2</v>
      </c>
      <c r="L157" s="112">
        <f>AVERAGE(K$146:K157)</f>
        <v>0.27354637500000006</v>
      </c>
      <c r="M157" s="29">
        <v>25</v>
      </c>
      <c r="N157" s="29"/>
      <c r="O157" s="29"/>
      <c r="P157" s="29"/>
      <c r="Q157" s="29"/>
      <c r="R157" s="29"/>
      <c r="S157" s="29"/>
      <c r="T157" s="29"/>
    </row>
    <row r="158" spans="2:20">
      <c r="B158" s="111" t="s">
        <v>458</v>
      </c>
      <c r="C158" s="108">
        <f>_xlfn.AGGREGATE(1,5,C146:C157)</f>
        <v>0.2265625</v>
      </c>
      <c r="D158" s="108">
        <f>_xlfn.AGGREGATE(1,5,D146:D157)</f>
        <v>0.14433333333333331</v>
      </c>
      <c r="E158" s="108">
        <f>_xlfn.AGGREGATE(1,5,E146:E157)</f>
        <v>0.32770833333333332</v>
      </c>
      <c r="F158" s="29"/>
      <c r="G158" s="29"/>
      <c r="H158" s="111" t="s">
        <v>458</v>
      </c>
      <c r="I158" s="29"/>
      <c r="J158" s="132">
        <f>_xlfn.AGGREGATE(1,5,J146:J157)</f>
        <v>156</v>
      </c>
      <c r="K158" s="108">
        <f>_xlfn.AGGREGATE(1,5,K146:K157)</f>
        <v>0.27354637500000006</v>
      </c>
      <c r="L158" s="29"/>
      <c r="M158" s="132">
        <f>SUM(M146:M157)</f>
        <v>291</v>
      </c>
      <c r="N158" s="29"/>
      <c r="O158" s="29"/>
      <c r="P158" s="29"/>
      <c r="Q158" s="29"/>
      <c r="R158" s="29"/>
      <c r="S158" s="29"/>
      <c r="T158" s="29"/>
    </row>
    <row r="159" spans="2:20">
      <c r="B159" s="29"/>
      <c r="C159" s="29"/>
      <c r="D159" s="29"/>
      <c r="E159" s="29"/>
      <c r="F159" s="29"/>
      <c r="G159" s="29"/>
      <c r="H159" s="29"/>
      <c r="I159" s="29"/>
      <c r="J159" s="29"/>
      <c r="K159" s="29"/>
      <c r="L159" s="29"/>
      <c r="M159" s="29"/>
      <c r="N159" s="29"/>
      <c r="O159" s="29"/>
      <c r="P159" s="29"/>
      <c r="Q159" s="29"/>
      <c r="R159" s="29"/>
      <c r="S159" s="29"/>
      <c r="T159" s="29"/>
    </row>
    <row r="160" spans="2:20">
      <c r="B160" s="29"/>
      <c r="C160" s="29"/>
      <c r="D160" s="29"/>
      <c r="E160" s="29"/>
      <c r="F160" s="29"/>
      <c r="G160" s="29"/>
      <c r="H160" s="29"/>
      <c r="I160" s="29"/>
      <c r="J160" s="29"/>
      <c r="K160" s="29"/>
      <c r="L160" s="29"/>
      <c r="M160" s="29"/>
      <c r="N160" s="29"/>
      <c r="O160" s="29"/>
      <c r="P160" s="29"/>
      <c r="Q160" s="29"/>
      <c r="R160" s="29"/>
      <c r="S160" s="29"/>
      <c r="T160" s="29"/>
    </row>
    <row r="161" spans="2:20">
      <c r="B161" s="29"/>
      <c r="C161" s="29"/>
      <c r="D161" s="29"/>
      <c r="E161" s="29"/>
      <c r="F161" s="29"/>
      <c r="G161" s="29"/>
      <c r="H161" s="29"/>
      <c r="I161" s="29"/>
      <c r="J161" s="29"/>
      <c r="K161" s="29"/>
      <c r="L161" s="29"/>
      <c r="M161" s="29"/>
      <c r="N161" s="29"/>
      <c r="O161" s="29" t="s">
        <v>488</v>
      </c>
      <c r="P161" s="29"/>
      <c r="Q161" s="29"/>
      <c r="R161" s="29"/>
      <c r="S161" s="29"/>
      <c r="T161" s="29"/>
    </row>
    <row r="162" spans="2:20">
      <c r="B162" s="29"/>
      <c r="C162" s="29"/>
      <c r="D162" s="29" t="s">
        <v>486</v>
      </c>
      <c r="E162" s="29" t="s">
        <v>473</v>
      </c>
      <c r="F162" s="29"/>
      <c r="G162" s="29"/>
      <c r="H162" s="29"/>
      <c r="I162" s="29"/>
      <c r="J162" s="29" t="s">
        <v>490</v>
      </c>
      <c r="K162" s="29"/>
      <c r="L162" s="29"/>
      <c r="M162" s="29"/>
      <c r="N162" s="29"/>
      <c r="O162" s="29"/>
      <c r="P162" s="29" t="s">
        <v>473</v>
      </c>
      <c r="Q162" s="29"/>
      <c r="R162" s="29" t="s">
        <v>474</v>
      </c>
      <c r="S162" s="29"/>
      <c r="T162" s="29"/>
    </row>
    <row r="163" spans="2:20">
      <c r="B163" s="29"/>
      <c r="C163" s="29"/>
      <c r="D163" s="29"/>
      <c r="E163" s="29" t="s">
        <v>433</v>
      </c>
      <c r="F163" s="29" t="s">
        <v>435</v>
      </c>
      <c r="G163" s="29" t="s">
        <v>433</v>
      </c>
      <c r="H163" s="29" t="s">
        <v>435</v>
      </c>
      <c r="I163" s="29" t="s">
        <v>500</v>
      </c>
      <c r="J163" s="29" t="s">
        <v>433</v>
      </c>
      <c r="K163" s="29" t="s">
        <v>435</v>
      </c>
      <c r="L163" s="29" t="s">
        <v>433</v>
      </c>
      <c r="M163" s="29" t="s">
        <v>435</v>
      </c>
      <c r="N163" s="29" t="s">
        <v>500</v>
      </c>
      <c r="O163" s="29"/>
      <c r="P163" s="29" t="s">
        <v>433</v>
      </c>
      <c r="Q163" s="29" t="s">
        <v>435</v>
      </c>
      <c r="R163" s="29" t="s">
        <v>433</v>
      </c>
      <c r="S163" s="29" t="s">
        <v>435</v>
      </c>
      <c r="T163" s="29"/>
    </row>
    <row r="164" spans="2:20">
      <c r="B164" s="29"/>
      <c r="C164" s="29"/>
      <c r="D164" s="29"/>
      <c r="E164" s="29" t="s">
        <v>479</v>
      </c>
      <c r="F164" s="29" t="s">
        <v>479</v>
      </c>
      <c r="G164" s="29" t="s">
        <v>480</v>
      </c>
      <c r="H164" s="29" t="s">
        <v>480</v>
      </c>
      <c r="I164" s="29" t="s">
        <v>480</v>
      </c>
      <c r="J164" s="29" t="s">
        <v>479</v>
      </c>
      <c r="K164" s="29" t="s">
        <v>479</v>
      </c>
      <c r="L164" s="29" t="s">
        <v>480</v>
      </c>
      <c r="M164" s="29" t="s">
        <v>480</v>
      </c>
      <c r="N164" s="29" t="s">
        <v>480</v>
      </c>
      <c r="O164" s="29"/>
      <c r="P164" s="29" t="s">
        <v>479</v>
      </c>
      <c r="Q164" s="29" t="s">
        <v>480</v>
      </c>
      <c r="R164" s="29" t="s">
        <v>479</v>
      </c>
      <c r="S164" s="29" t="s">
        <v>480</v>
      </c>
      <c r="T164" s="29"/>
    </row>
    <row r="165" spans="2:20">
      <c r="B165" s="29"/>
      <c r="C165" s="29" t="s">
        <v>492</v>
      </c>
      <c r="D165" s="29">
        <v>1995</v>
      </c>
      <c r="E165" s="29">
        <v>1.05</v>
      </c>
      <c r="F165" s="130">
        <v>1.0416666666666667</v>
      </c>
      <c r="G165" s="130">
        <v>0.03</v>
      </c>
      <c r="H165" s="130">
        <v>0.15</v>
      </c>
      <c r="I165" s="130">
        <f>(G165+H165)/2</f>
        <v>0.09</v>
      </c>
      <c r="J165" s="130">
        <v>0.7</v>
      </c>
      <c r="K165" s="130">
        <v>0.64</v>
      </c>
      <c r="L165" s="130">
        <v>0.95499999999999996</v>
      </c>
      <c r="M165" s="130">
        <v>0.86</v>
      </c>
      <c r="N165" s="130">
        <f>(L165+M165)/2</f>
        <v>0.90749999999999997</v>
      </c>
      <c r="O165" s="29"/>
      <c r="P165" s="29">
        <v>0.25</v>
      </c>
      <c r="Q165" s="29">
        <v>0.25</v>
      </c>
      <c r="R165" s="29">
        <v>0.75</v>
      </c>
      <c r="S165" s="29">
        <v>0.75</v>
      </c>
      <c r="T165" s="29"/>
    </row>
    <row r="166" spans="2:20">
      <c r="B166" s="29"/>
      <c r="C166" s="29" t="s">
        <v>361</v>
      </c>
      <c r="D166" s="29">
        <v>1996</v>
      </c>
      <c r="E166" s="29">
        <v>1.05</v>
      </c>
      <c r="F166" s="130">
        <v>1.0416666666666667</v>
      </c>
      <c r="G166" s="130">
        <v>-4.9875000000000003E-2</v>
      </c>
      <c r="H166" s="130">
        <v>7.4999999999999997E-2</v>
      </c>
      <c r="I166" s="130">
        <f t="shared" ref="I166:I183" si="38">(G166+H166)/2</f>
        <v>1.2562499999999997E-2</v>
      </c>
      <c r="J166" s="130">
        <v>0.76100000000000001</v>
      </c>
      <c r="K166" s="130">
        <v>0.69550000000000001</v>
      </c>
      <c r="L166" s="130">
        <v>1.0365</v>
      </c>
      <c r="M166" s="130">
        <v>0.9345</v>
      </c>
      <c r="N166" s="130">
        <f t="shared" ref="N166:N183" si="39">(L166+M166)/2</f>
        <v>0.98550000000000004</v>
      </c>
      <c r="O166" s="29"/>
      <c r="P166" s="29">
        <v>0.25</v>
      </c>
      <c r="Q166" s="29">
        <v>0.25</v>
      </c>
      <c r="R166" s="29">
        <v>0.75</v>
      </c>
      <c r="S166" s="29">
        <v>0.75</v>
      </c>
      <c r="T166" s="29"/>
    </row>
    <row r="167" spans="2:20">
      <c r="B167" s="29"/>
      <c r="C167" s="29" t="s">
        <v>360</v>
      </c>
      <c r="D167" s="29">
        <v>1997</v>
      </c>
      <c r="E167" s="29">
        <v>1.05</v>
      </c>
      <c r="F167" s="130">
        <v>1.0416666666666667</v>
      </c>
      <c r="G167" s="130">
        <v>-0.12975</v>
      </c>
      <c r="H167" s="130">
        <v>0</v>
      </c>
      <c r="I167" s="130">
        <f t="shared" si="38"/>
        <v>-6.4875000000000002E-2</v>
      </c>
      <c r="J167" s="130">
        <v>0.82199999999999995</v>
      </c>
      <c r="K167" s="130">
        <v>0.751</v>
      </c>
      <c r="L167" s="130">
        <v>1.1179999999999999</v>
      </c>
      <c r="M167" s="130">
        <v>1.0089999999999999</v>
      </c>
      <c r="N167" s="130">
        <f t="shared" si="39"/>
        <v>1.0634999999999999</v>
      </c>
      <c r="O167" s="29"/>
      <c r="P167" s="29"/>
      <c r="Q167" s="29"/>
      <c r="R167" s="29"/>
      <c r="S167" s="29"/>
      <c r="T167" s="29"/>
    </row>
    <row r="168" spans="2:20">
      <c r="B168" s="29"/>
      <c r="C168" s="29" t="s">
        <v>359</v>
      </c>
      <c r="D168" s="29">
        <v>1998</v>
      </c>
      <c r="E168" s="29">
        <v>1.05</v>
      </c>
      <c r="F168" s="130">
        <v>1.0416666666666667</v>
      </c>
      <c r="G168" s="130">
        <v>-0.20962500000000001</v>
      </c>
      <c r="H168" s="130">
        <v>-7.4999999999999983E-2</v>
      </c>
      <c r="I168" s="130">
        <f t="shared" si="38"/>
        <v>-0.14231250000000001</v>
      </c>
      <c r="J168" s="130">
        <v>0.88300000000000001</v>
      </c>
      <c r="K168" s="130">
        <v>0.80649999999999999</v>
      </c>
      <c r="L168" s="130">
        <v>1.1995</v>
      </c>
      <c r="M168" s="130">
        <v>1.0834999999999999</v>
      </c>
      <c r="N168" s="130">
        <f t="shared" si="39"/>
        <v>1.1415</v>
      </c>
      <c r="O168" s="29"/>
      <c r="P168" s="29"/>
      <c r="Q168" s="29"/>
      <c r="R168" s="29"/>
      <c r="S168" s="29"/>
      <c r="T168" s="29"/>
    </row>
    <row r="169" spans="2:20">
      <c r="B169" s="29"/>
      <c r="C169" s="29" t="s">
        <v>358</v>
      </c>
      <c r="D169" s="29">
        <v>1999</v>
      </c>
      <c r="E169" s="29">
        <v>1.05</v>
      </c>
      <c r="F169" s="130">
        <v>1.0416666666666667</v>
      </c>
      <c r="G169" s="130">
        <v>-0.28949999999999998</v>
      </c>
      <c r="H169" s="130">
        <v>-0.15</v>
      </c>
      <c r="I169" s="130">
        <f t="shared" si="38"/>
        <v>-0.21975</v>
      </c>
      <c r="J169" s="130">
        <v>0.94399999999999995</v>
      </c>
      <c r="K169" s="130">
        <v>0.86199999999999988</v>
      </c>
      <c r="L169" s="130">
        <v>1.2809999999999999</v>
      </c>
      <c r="M169" s="130">
        <v>1.1579999999999999</v>
      </c>
      <c r="N169" s="130">
        <f t="shared" si="39"/>
        <v>1.2195</v>
      </c>
      <c r="O169" s="29"/>
      <c r="P169" s="29"/>
      <c r="Q169" s="29"/>
      <c r="R169" s="29"/>
      <c r="S169" s="29"/>
      <c r="T169" s="29"/>
    </row>
    <row r="170" spans="2:20">
      <c r="B170" s="29"/>
      <c r="C170" s="29" t="s">
        <v>357</v>
      </c>
      <c r="D170" s="29">
        <v>2000</v>
      </c>
      <c r="E170" s="29">
        <v>1.05</v>
      </c>
      <c r="F170" s="130">
        <v>1.0416666666666667</v>
      </c>
      <c r="G170" s="130">
        <v>-0.36937500000000001</v>
      </c>
      <c r="H170" s="130">
        <v>-0.22500000000000001</v>
      </c>
      <c r="I170" s="130">
        <f t="shared" si="38"/>
        <v>-0.29718749999999999</v>
      </c>
      <c r="J170" s="130">
        <v>1.0049999999999999</v>
      </c>
      <c r="K170" s="130">
        <v>0.91749999999999998</v>
      </c>
      <c r="L170" s="130">
        <v>1.3625</v>
      </c>
      <c r="M170" s="130">
        <v>1.2324999999999999</v>
      </c>
      <c r="N170" s="130">
        <f t="shared" si="39"/>
        <v>1.2974999999999999</v>
      </c>
      <c r="O170" s="29"/>
      <c r="P170" s="29"/>
      <c r="Q170" s="29"/>
      <c r="R170" s="29"/>
      <c r="S170" s="29"/>
      <c r="T170" s="29"/>
    </row>
    <row r="171" spans="2:20">
      <c r="B171" s="29"/>
      <c r="C171" s="29" t="s">
        <v>356</v>
      </c>
      <c r="D171" s="29">
        <v>2001</v>
      </c>
      <c r="E171" s="29">
        <v>1.05</v>
      </c>
      <c r="F171" s="130">
        <v>1.0416666666666667</v>
      </c>
      <c r="G171" s="130">
        <v>-0.44925000000000004</v>
      </c>
      <c r="H171" s="130">
        <v>-0.29999999999999993</v>
      </c>
      <c r="I171" s="130">
        <f t="shared" si="38"/>
        <v>-0.37462499999999999</v>
      </c>
      <c r="J171" s="130">
        <v>1.0660000000000001</v>
      </c>
      <c r="K171" s="130">
        <v>0.97299999999999986</v>
      </c>
      <c r="L171" s="130">
        <v>1.444</v>
      </c>
      <c r="M171" s="130">
        <v>1.3069999999999999</v>
      </c>
      <c r="N171" s="130">
        <f t="shared" si="39"/>
        <v>1.3754999999999999</v>
      </c>
      <c r="O171" s="29"/>
      <c r="P171" s="29"/>
      <c r="Q171" s="29"/>
      <c r="R171" s="29"/>
      <c r="S171" s="29"/>
      <c r="T171" s="29"/>
    </row>
    <row r="172" spans="2:20">
      <c r="B172" s="29"/>
      <c r="C172" s="29" t="s">
        <v>355</v>
      </c>
      <c r="D172" s="29">
        <v>2002</v>
      </c>
      <c r="E172" s="29">
        <v>1.05</v>
      </c>
      <c r="F172" s="130">
        <v>1.0416666666666667</v>
      </c>
      <c r="G172" s="130">
        <v>-0.52912499999999996</v>
      </c>
      <c r="H172" s="130">
        <v>-0.375</v>
      </c>
      <c r="I172" s="130">
        <f t="shared" si="38"/>
        <v>-0.45206249999999998</v>
      </c>
      <c r="J172" s="130">
        <v>1.127</v>
      </c>
      <c r="K172" s="130">
        <v>1.0284999999999997</v>
      </c>
      <c r="L172" s="130">
        <v>1.5255000000000001</v>
      </c>
      <c r="M172" s="130">
        <v>1.3815</v>
      </c>
      <c r="N172" s="130">
        <f t="shared" si="39"/>
        <v>1.4535</v>
      </c>
      <c r="O172" s="29"/>
      <c r="P172" s="29"/>
      <c r="Q172" s="29"/>
      <c r="R172" s="29"/>
      <c r="S172" s="29"/>
      <c r="T172" s="29"/>
    </row>
    <row r="173" spans="2:20">
      <c r="B173" s="29"/>
      <c r="C173" s="29" t="s">
        <v>354</v>
      </c>
      <c r="D173" s="29">
        <v>2003</v>
      </c>
      <c r="E173" s="29">
        <v>1.05</v>
      </c>
      <c r="F173" s="130">
        <v>1.0416666666666667</v>
      </c>
      <c r="G173" s="130">
        <v>-0.60899999999999999</v>
      </c>
      <c r="H173" s="130">
        <v>-0.44999999999999996</v>
      </c>
      <c r="I173" s="130">
        <f t="shared" si="38"/>
        <v>-0.52949999999999997</v>
      </c>
      <c r="J173" s="130">
        <v>1.1880000000000002</v>
      </c>
      <c r="K173" s="130">
        <v>1.0839999999999999</v>
      </c>
      <c r="L173" s="130">
        <v>1.607</v>
      </c>
      <c r="M173" s="130">
        <v>1.456</v>
      </c>
      <c r="N173" s="130">
        <f t="shared" si="39"/>
        <v>1.5314999999999999</v>
      </c>
      <c r="O173" s="29"/>
      <c r="P173" s="29"/>
      <c r="Q173" s="29"/>
      <c r="R173" s="29"/>
      <c r="S173" s="29"/>
      <c r="T173" s="29"/>
    </row>
    <row r="174" spans="2:20">
      <c r="B174" s="29"/>
      <c r="C174" s="29" t="s">
        <v>353</v>
      </c>
      <c r="D174" s="29">
        <v>2004</v>
      </c>
      <c r="E174" s="29">
        <v>1.05</v>
      </c>
      <c r="F174" s="130">
        <v>1.0416666666666667</v>
      </c>
      <c r="G174" s="130">
        <v>-0.68887500000000002</v>
      </c>
      <c r="H174" s="130">
        <v>-0.52499999999999991</v>
      </c>
      <c r="I174" s="130">
        <f t="shared" si="38"/>
        <v>-0.60693749999999991</v>
      </c>
      <c r="J174" s="130">
        <v>1.2490000000000001</v>
      </c>
      <c r="K174" s="130">
        <v>1.1395</v>
      </c>
      <c r="L174" s="130">
        <v>1.6884999999999999</v>
      </c>
      <c r="M174" s="130">
        <v>1.5305</v>
      </c>
      <c r="N174" s="130">
        <f t="shared" si="39"/>
        <v>1.6094999999999999</v>
      </c>
      <c r="O174" s="29"/>
      <c r="P174" s="29"/>
      <c r="Q174" s="29"/>
      <c r="R174" s="29"/>
      <c r="S174" s="29"/>
      <c r="T174" s="29"/>
    </row>
    <row r="175" spans="2:20">
      <c r="B175" s="29"/>
      <c r="C175" s="29" t="s">
        <v>352</v>
      </c>
      <c r="D175" s="29">
        <v>2005</v>
      </c>
      <c r="E175" s="29">
        <v>1.05</v>
      </c>
      <c r="F175" s="130">
        <v>1.0416666666666667</v>
      </c>
      <c r="G175" s="130">
        <v>-0.77</v>
      </c>
      <c r="H175" s="130">
        <v>-0.60499999999999998</v>
      </c>
      <c r="I175" s="130">
        <f t="shared" si="38"/>
        <v>-0.6875</v>
      </c>
      <c r="J175" s="130">
        <v>1.31</v>
      </c>
      <c r="K175" s="130">
        <v>1.1950000000000001</v>
      </c>
      <c r="L175" s="130">
        <v>1.77</v>
      </c>
      <c r="M175" s="130">
        <v>1.605</v>
      </c>
      <c r="N175" s="130">
        <f t="shared" si="39"/>
        <v>1.6875</v>
      </c>
      <c r="O175" s="29"/>
      <c r="P175" s="29"/>
      <c r="Q175" s="29"/>
      <c r="R175" s="29"/>
      <c r="S175" s="29"/>
      <c r="T175" s="29"/>
    </row>
    <row r="176" spans="2:20">
      <c r="B176" s="29"/>
      <c r="C176" s="29" t="s">
        <v>351</v>
      </c>
      <c r="D176" s="29">
        <v>2006</v>
      </c>
      <c r="E176" s="29">
        <v>1.05</v>
      </c>
      <c r="F176" s="130">
        <v>1.0416666666666667</v>
      </c>
      <c r="G176" s="130">
        <v>-0.84087500000000004</v>
      </c>
      <c r="H176" s="130">
        <v>-0.63575000000000004</v>
      </c>
      <c r="I176" s="130">
        <f t="shared" si="38"/>
        <v>-0.73831250000000004</v>
      </c>
      <c r="J176" s="130">
        <v>1.363</v>
      </c>
      <c r="K176" s="130">
        <v>1.218</v>
      </c>
      <c r="L176" s="130">
        <v>1.841</v>
      </c>
      <c r="M176" s="130">
        <v>1.6359999999999999</v>
      </c>
      <c r="N176" s="130">
        <f t="shared" si="39"/>
        <v>1.7384999999999999</v>
      </c>
      <c r="O176" s="29"/>
      <c r="P176" s="29"/>
      <c r="Q176" s="29"/>
      <c r="R176" s="29"/>
      <c r="S176" s="29"/>
      <c r="T176" s="29"/>
    </row>
    <row r="177" spans="2:20">
      <c r="B177" s="29"/>
      <c r="C177" s="29" t="s">
        <v>350</v>
      </c>
      <c r="D177" s="29">
        <v>2007</v>
      </c>
      <c r="E177" s="29">
        <v>1.05</v>
      </c>
      <c r="F177" s="130">
        <v>1.0416666666666667</v>
      </c>
      <c r="G177" s="130">
        <v>-0.91175000000000006</v>
      </c>
      <c r="H177" s="130">
        <v>-0.66649999999999998</v>
      </c>
      <c r="I177" s="130">
        <f t="shared" si="38"/>
        <v>-0.78912500000000008</v>
      </c>
      <c r="J177" s="130">
        <v>1.4159999999999999</v>
      </c>
      <c r="K177" s="130">
        <v>1.2410000000000001</v>
      </c>
      <c r="L177" s="130">
        <v>1.9119999999999999</v>
      </c>
      <c r="M177" s="130">
        <v>1.667</v>
      </c>
      <c r="N177" s="130">
        <f t="shared" si="39"/>
        <v>1.7894999999999999</v>
      </c>
      <c r="O177" s="29"/>
      <c r="P177" s="29"/>
      <c r="Q177" s="29"/>
      <c r="R177" s="29"/>
      <c r="S177" s="29"/>
      <c r="T177" s="29"/>
    </row>
    <row r="178" spans="2:20">
      <c r="B178" s="29"/>
      <c r="C178" s="29" t="s">
        <v>349</v>
      </c>
      <c r="D178" s="24">
        <v>2008</v>
      </c>
      <c r="E178" s="24">
        <v>1.05</v>
      </c>
      <c r="F178" s="131">
        <v>1.0416666666666667</v>
      </c>
      <c r="G178" s="131">
        <v>-0.98262499999999997</v>
      </c>
      <c r="H178" s="131">
        <v>-0.69724999999999993</v>
      </c>
      <c r="I178" s="130">
        <f t="shared" si="38"/>
        <v>-0.8399375</v>
      </c>
      <c r="J178" s="131">
        <v>1.4689999999999999</v>
      </c>
      <c r="K178" s="131">
        <v>1.264</v>
      </c>
      <c r="L178" s="131">
        <v>1.9830000000000001</v>
      </c>
      <c r="M178" s="131">
        <v>1.698</v>
      </c>
      <c r="N178" s="130">
        <f t="shared" si="39"/>
        <v>1.8405</v>
      </c>
      <c r="O178" s="29"/>
      <c r="P178" s="29"/>
      <c r="Q178" s="29"/>
      <c r="R178" s="29"/>
      <c r="S178" s="29"/>
      <c r="T178" s="29"/>
    </row>
    <row r="179" spans="2:20">
      <c r="B179" s="29"/>
      <c r="C179" s="29" t="s">
        <v>348</v>
      </c>
      <c r="D179" s="24">
        <v>2009</v>
      </c>
      <c r="E179" s="24">
        <v>1.05</v>
      </c>
      <c r="F179" s="131">
        <v>1.0416666666666667</v>
      </c>
      <c r="G179" s="131">
        <v>-1.0535000000000001</v>
      </c>
      <c r="H179" s="131">
        <v>-0.72799999999999998</v>
      </c>
      <c r="I179" s="130">
        <f t="shared" si="38"/>
        <v>-0.89075000000000004</v>
      </c>
      <c r="J179" s="131">
        <v>1.522</v>
      </c>
      <c r="K179" s="131">
        <v>1.2870000000000001</v>
      </c>
      <c r="L179" s="131">
        <v>2.0539999999999998</v>
      </c>
      <c r="M179" s="131">
        <v>1.7290000000000001</v>
      </c>
      <c r="N179" s="130">
        <f t="shared" si="39"/>
        <v>1.8915</v>
      </c>
      <c r="O179" s="29"/>
      <c r="P179" s="29"/>
      <c r="Q179" s="29"/>
      <c r="R179" s="29"/>
      <c r="S179" s="29"/>
      <c r="T179" s="29"/>
    </row>
    <row r="180" spans="2:20">
      <c r="B180" s="29"/>
      <c r="C180" s="29" t="s">
        <v>347</v>
      </c>
      <c r="D180" s="24">
        <v>2010</v>
      </c>
      <c r="E180" s="24">
        <v>1.05</v>
      </c>
      <c r="F180" s="131">
        <v>1.0416666666666667</v>
      </c>
      <c r="G180" s="131">
        <v>-1.1243750000000001</v>
      </c>
      <c r="H180" s="131">
        <v>-0.75875000000000004</v>
      </c>
      <c r="I180" s="130">
        <f t="shared" si="38"/>
        <v>-0.94156250000000008</v>
      </c>
      <c r="J180" s="131">
        <v>1.575</v>
      </c>
      <c r="K180" s="131">
        <v>1.31</v>
      </c>
      <c r="L180" s="131">
        <v>2.125</v>
      </c>
      <c r="M180" s="131">
        <v>1.76</v>
      </c>
      <c r="N180" s="130">
        <f t="shared" si="39"/>
        <v>1.9424999999999999</v>
      </c>
      <c r="O180" s="29"/>
      <c r="P180" s="29"/>
      <c r="Q180" s="29"/>
      <c r="R180" s="29"/>
      <c r="S180" s="29"/>
      <c r="T180" s="29"/>
    </row>
    <row r="181" spans="2:20">
      <c r="B181" s="29"/>
      <c r="C181" s="29" t="s">
        <v>346</v>
      </c>
      <c r="D181" s="24">
        <v>2011</v>
      </c>
      <c r="E181" s="24">
        <v>1.05</v>
      </c>
      <c r="F181" s="131">
        <v>1.0416666666666667</v>
      </c>
      <c r="G181" s="131">
        <v>-1.1952499999999999</v>
      </c>
      <c r="H181" s="131">
        <v>-0.78949999999999998</v>
      </c>
      <c r="I181" s="130">
        <f t="shared" si="38"/>
        <v>-0.99237500000000001</v>
      </c>
      <c r="J181" s="131">
        <v>1.6279999999999999</v>
      </c>
      <c r="K181" s="131">
        <v>1.3330000000000002</v>
      </c>
      <c r="L181" s="131">
        <v>2.1959999999999997</v>
      </c>
      <c r="M181" s="131">
        <v>1.7909999999999999</v>
      </c>
      <c r="N181" s="130">
        <f t="shared" si="39"/>
        <v>1.9934999999999998</v>
      </c>
      <c r="O181" s="29"/>
      <c r="P181" s="29"/>
      <c r="Q181" s="29"/>
      <c r="R181" s="29"/>
      <c r="S181" s="29"/>
      <c r="T181" s="29"/>
    </row>
    <row r="182" spans="2:20">
      <c r="B182" s="29"/>
      <c r="C182" s="29" t="s">
        <v>344</v>
      </c>
      <c r="D182" s="24">
        <v>2012</v>
      </c>
      <c r="E182" s="24">
        <v>1.05</v>
      </c>
      <c r="F182" s="131">
        <v>1.0416666666666667</v>
      </c>
      <c r="G182" s="131">
        <v>-1.2661249999999999</v>
      </c>
      <c r="H182" s="131">
        <v>-0.82024999999999992</v>
      </c>
      <c r="I182" s="130">
        <f t="shared" si="38"/>
        <v>-1.0431874999999999</v>
      </c>
      <c r="J182" s="131">
        <v>1.6809999999999998</v>
      </c>
      <c r="K182" s="131">
        <v>1.3560000000000001</v>
      </c>
      <c r="L182" s="131">
        <v>2.2669999999999999</v>
      </c>
      <c r="M182" s="131">
        <v>1.8220000000000001</v>
      </c>
      <c r="N182" s="130">
        <f t="shared" si="39"/>
        <v>2.0445000000000002</v>
      </c>
      <c r="O182" s="29"/>
      <c r="P182" s="29"/>
      <c r="Q182" s="29"/>
      <c r="R182" s="29"/>
      <c r="S182" s="29"/>
      <c r="T182" s="29"/>
    </row>
    <row r="183" spans="2:20">
      <c r="B183" s="29"/>
      <c r="C183" s="29" t="s">
        <v>342</v>
      </c>
      <c r="D183" s="24">
        <v>2013</v>
      </c>
      <c r="E183" s="24">
        <v>1.05</v>
      </c>
      <c r="F183" s="131">
        <v>1.0416666666666667</v>
      </c>
      <c r="G183" s="131">
        <v>-1.337</v>
      </c>
      <c r="H183" s="131">
        <v>-0.85099999999999998</v>
      </c>
      <c r="I183" s="130">
        <f t="shared" si="38"/>
        <v>-1.0939999999999999</v>
      </c>
      <c r="J183" s="131">
        <v>1.734</v>
      </c>
      <c r="K183" s="131">
        <v>1.379</v>
      </c>
      <c r="L183" s="131">
        <v>2.3380000000000001</v>
      </c>
      <c r="M183" s="131">
        <v>1.853</v>
      </c>
      <c r="N183" s="130">
        <f t="shared" si="39"/>
        <v>2.0954999999999999</v>
      </c>
      <c r="O183" s="29"/>
      <c r="P183" s="29"/>
      <c r="Q183" s="29"/>
      <c r="R183" s="29"/>
      <c r="S183" s="29"/>
      <c r="T183" s="29"/>
    </row>
  </sheetData>
  <mergeCells count="20">
    <mergeCell ref="F5:F7"/>
    <mergeCell ref="G5:J5"/>
    <mergeCell ref="K5:N5"/>
    <mergeCell ref="G6:H6"/>
    <mergeCell ref="I6:J6"/>
    <mergeCell ref="K6:L6"/>
    <mergeCell ref="M6:N6"/>
    <mergeCell ref="K63:P63"/>
    <mergeCell ref="Q63:R63"/>
    <mergeCell ref="C64:D64"/>
    <mergeCell ref="E64:F64"/>
    <mergeCell ref="G64:H64"/>
    <mergeCell ref="K64:L64"/>
    <mergeCell ref="M64:N64"/>
    <mergeCell ref="O64:P64"/>
    <mergeCell ref="B93:B95"/>
    <mergeCell ref="C94:F94"/>
    <mergeCell ref="G94:J94"/>
    <mergeCell ref="C63:H63"/>
    <mergeCell ref="I63:J63"/>
  </mergeCells>
  <phoneticPr fontId="30"/>
  <printOptions horizontalCentered="1"/>
  <pageMargins left="0.51181102362204722" right="0.51181102362204722" top="0.35433070866141736" bottom="0.35433070866141736" header="0.31496062992125984" footer="0.31496062992125984"/>
  <pageSetup paperSize="9" orientation="portrait" r:id="rId1"/>
  <headerFooter>
    <oddHeader>&amp;L&amp;"-,太字"&amp;12 ６．CO₂排出削減量算定</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
    <tabColor rgb="FFFFC000"/>
    <pageSetUpPr fitToPage="1"/>
  </sheetPr>
  <dimension ref="A1:AL63"/>
  <sheetViews>
    <sheetView view="pageBreakPreview" zoomScale="115" zoomScaleNormal="100" zoomScaleSheetLayoutView="115" workbookViewId="0">
      <selection activeCell="Y20" sqref="Y20"/>
    </sheetView>
  </sheetViews>
  <sheetFormatPr defaultColWidth="9" defaultRowHeight="13"/>
  <cols>
    <col min="1" max="1" width="2.36328125" style="24" customWidth="1"/>
    <col min="2" max="37" width="2.6328125" style="24" customWidth="1"/>
    <col min="38" max="16384" width="9" style="24"/>
  </cols>
  <sheetData>
    <row r="1" spans="1:34">
      <c r="A1" s="963" t="s">
        <v>508</v>
      </c>
      <c r="B1" s="964"/>
      <c r="C1" s="964"/>
      <c r="D1" s="964"/>
      <c r="E1" s="964"/>
      <c r="F1" s="964"/>
      <c r="G1" s="964"/>
      <c r="H1" s="964"/>
      <c r="I1" s="964"/>
      <c r="J1" s="964"/>
      <c r="K1" s="965"/>
      <c r="AA1" s="959" t="s">
        <v>292</v>
      </c>
      <c r="AB1" s="960"/>
      <c r="AC1" s="939" t="str">
        <f ca="1">RIGHT(CELL("filename",AC1),LEN(CELL("filename",AC1))-FIND("]",CELL("filename",AC1)))</f>
        <v>排出量算定（太陽光）</v>
      </c>
      <c r="AD1" s="1080"/>
      <c r="AE1" s="1080"/>
      <c r="AF1" s="1080"/>
      <c r="AG1" s="1080"/>
      <c r="AH1" s="940"/>
    </row>
    <row r="2" spans="1:34">
      <c r="A2" s="966"/>
      <c r="B2" s="967"/>
      <c r="C2" s="967"/>
      <c r="D2" s="967"/>
      <c r="E2" s="967"/>
      <c r="F2" s="967"/>
      <c r="G2" s="967"/>
      <c r="H2" s="967"/>
      <c r="I2" s="967"/>
      <c r="J2" s="967"/>
      <c r="K2" s="968"/>
      <c r="AA2" s="961"/>
      <c r="AB2" s="962"/>
      <c r="AC2" s="941"/>
      <c r="AD2" s="1171"/>
      <c r="AE2" s="1171"/>
      <c r="AF2" s="1171"/>
      <c r="AG2" s="1171"/>
      <c r="AH2" s="942"/>
    </row>
    <row r="3" spans="1:34">
      <c r="A3" s="374"/>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6"/>
    </row>
    <row r="4" spans="1:34">
      <c r="A4" s="59"/>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75"/>
    </row>
    <row r="5" spans="1:34">
      <c r="A5" s="27"/>
      <c r="B5" s="28" t="s">
        <v>98</v>
      </c>
      <c r="C5" s="28"/>
      <c r="D5" s="28"/>
      <c r="E5" s="28"/>
      <c r="F5" s="28"/>
      <c r="G5" s="28"/>
      <c r="H5" s="28"/>
      <c r="I5" s="28"/>
      <c r="J5" s="28"/>
      <c r="K5" s="28"/>
      <c r="L5" s="28"/>
      <c r="M5" s="1166"/>
      <c r="N5" s="1167"/>
      <c r="O5" s="1167"/>
      <c r="P5" s="1167"/>
      <c r="Q5" s="1168"/>
      <c r="R5" s="28" t="s">
        <v>87</v>
      </c>
      <c r="S5" s="28"/>
      <c r="T5" s="28"/>
      <c r="U5" s="28"/>
      <c r="V5" s="28" t="s">
        <v>595</v>
      </c>
      <c r="W5" s="28"/>
      <c r="X5" s="28"/>
      <c r="Y5" s="28"/>
      <c r="Z5" s="28"/>
      <c r="AA5" s="28"/>
      <c r="AB5" s="28"/>
      <c r="AC5" s="28"/>
      <c r="AD5" s="28"/>
      <c r="AE5" s="28"/>
      <c r="AF5" s="28"/>
      <c r="AG5" s="28"/>
      <c r="AH5" s="30"/>
    </row>
    <row r="6" spans="1:34">
      <c r="A6" s="27"/>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30"/>
    </row>
    <row r="7" spans="1:34">
      <c r="A7" s="27"/>
      <c r="B7" s="28"/>
      <c r="C7" s="28"/>
      <c r="D7" s="28"/>
      <c r="E7" s="28"/>
      <c r="F7" s="28"/>
      <c r="G7" s="28"/>
      <c r="H7" s="28"/>
      <c r="I7" s="28"/>
      <c r="J7" s="28" t="s">
        <v>80</v>
      </c>
      <c r="K7" s="28"/>
      <c r="L7" s="28"/>
      <c r="M7" s="28"/>
      <c r="N7" s="28"/>
      <c r="O7" s="28"/>
      <c r="P7" s="28"/>
      <c r="Q7" s="28"/>
      <c r="R7" s="28"/>
      <c r="S7" s="28"/>
      <c r="T7" s="28"/>
      <c r="U7" s="28"/>
      <c r="V7" s="28"/>
      <c r="W7" s="28"/>
      <c r="X7" s="28"/>
      <c r="Y7" s="28"/>
      <c r="Z7" s="28"/>
      <c r="AA7" s="28"/>
      <c r="AB7" s="28"/>
      <c r="AC7" s="28"/>
      <c r="AD7" s="28"/>
      <c r="AE7" s="28"/>
      <c r="AF7" s="28"/>
      <c r="AG7" s="28"/>
      <c r="AH7" s="30"/>
    </row>
    <row r="8" spans="1:34">
      <c r="A8" s="27"/>
      <c r="B8" s="28"/>
      <c r="C8" s="1133">
        <f>M5</f>
        <v>0</v>
      </c>
      <c r="D8" s="1157"/>
      <c r="E8" s="1157"/>
      <c r="F8" s="1158"/>
      <c r="G8" s="28" t="s">
        <v>85</v>
      </c>
      <c r="H8" s="28"/>
      <c r="I8" s="28" t="s">
        <v>53</v>
      </c>
      <c r="J8" s="1159">
        <v>0.495</v>
      </c>
      <c r="K8" s="1160"/>
      <c r="L8" s="45" t="s">
        <v>55</v>
      </c>
      <c r="M8" s="1159">
        <v>1000</v>
      </c>
      <c r="N8" s="1160"/>
      <c r="O8" s="28"/>
      <c r="P8" s="1159"/>
      <c r="Q8" s="1160"/>
      <c r="R8" s="28" t="s">
        <v>56</v>
      </c>
      <c r="S8" s="1133">
        <f>C8*J8/M8</f>
        <v>0</v>
      </c>
      <c r="T8" s="1157"/>
      <c r="U8" s="1157"/>
      <c r="V8" s="1158"/>
      <c r="W8" s="28" t="s">
        <v>57</v>
      </c>
      <c r="X8" s="28"/>
      <c r="Y8" s="28"/>
      <c r="Z8" s="28"/>
      <c r="AA8" s="28"/>
      <c r="AB8" s="28"/>
      <c r="AC8" s="28"/>
      <c r="AD8" s="28"/>
      <c r="AE8" s="28"/>
      <c r="AF8" s="28"/>
      <c r="AG8" s="28"/>
      <c r="AH8" s="30"/>
    </row>
    <row r="9" spans="1:34">
      <c r="A9" s="27"/>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30"/>
    </row>
    <row r="10" spans="1:34">
      <c r="A10" s="27"/>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30"/>
    </row>
    <row r="11" spans="1:34">
      <c r="A11" s="27"/>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30"/>
    </row>
    <row r="12" spans="1:34">
      <c r="A12" s="27"/>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30"/>
    </row>
    <row r="13" spans="1:34">
      <c r="A13" s="33"/>
      <c r="B13" s="34"/>
      <c r="C13" s="34"/>
      <c r="D13" s="34"/>
      <c r="E13" s="34"/>
      <c r="F13" s="34"/>
      <c r="G13" s="34"/>
      <c r="H13" s="34"/>
      <c r="I13" s="34"/>
      <c r="J13" s="34"/>
      <c r="K13" s="34"/>
      <c r="L13" s="34"/>
      <c r="M13" s="34"/>
      <c r="N13" s="34"/>
      <c r="O13" s="34"/>
      <c r="P13" s="34"/>
      <c r="Q13" s="34"/>
      <c r="R13" s="34"/>
      <c r="S13" s="34"/>
      <c r="T13" s="34"/>
      <c r="U13" s="34"/>
      <c r="V13" s="34"/>
      <c r="W13" s="34"/>
      <c r="X13" s="34"/>
      <c r="Y13" s="1169"/>
      <c r="Z13" s="1169"/>
      <c r="AA13" s="1169"/>
      <c r="AB13" s="1169"/>
      <c r="AC13" s="1169"/>
      <c r="AD13" s="1169"/>
      <c r="AE13" s="1169"/>
      <c r="AF13" s="1169"/>
      <c r="AG13" s="1169"/>
      <c r="AH13" s="1170"/>
    </row>
    <row r="14" spans="1:34" hidden="1">
      <c r="A14" s="42"/>
      <c r="B14" s="42"/>
      <c r="C14" s="42"/>
      <c r="D14" s="42"/>
      <c r="E14" s="42"/>
      <c r="F14" s="42"/>
      <c r="G14" s="42"/>
      <c r="H14" s="42"/>
      <c r="I14" s="42"/>
      <c r="J14" s="42"/>
      <c r="K14" s="42"/>
      <c r="L14" s="42"/>
      <c r="M14" s="42"/>
      <c r="N14" s="42"/>
      <c r="O14" s="42"/>
      <c r="P14" s="42"/>
      <c r="Q14" s="1145" t="s">
        <v>593</v>
      </c>
      <c r="R14" s="1145"/>
      <c r="S14" s="1145"/>
      <c r="T14" s="1145"/>
      <c r="U14" s="1145"/>
      <c r="V14" s="1145"/>
      <c r="W14" s="1145"/>
      <c r="X14" s="1145"/>
      <c r="Y14" s="880">
        <v>0</v>
      </c>
      <c r="Z14" s="881"/>
      <c r="AA14" s="881"/>
      <c r="AB14" s="881"/>
      <c r="AC14" s="881"/>
      <c r="AD14" s="881"/>
      <c r="AE14" s="623" t="s">
        <v>19</v>
      </c>
      <c r="AF14" s="623"/>
      <c r="AG14" s="623"/>
      <c r="AH14" s="624"/>
    </row>
    <row r="15" spans="1:34" hidden="1">
      <c r="A15" s="42"/>
      <c r="B15" s="42"/>
      <c r="C15" s="42"/>
      <c r="D15" s="42"/>
      <c r="E15" s="42"/>
      <c r="F15" s="42"/>
      <c r="G15" s="42"/>
      <c r="H15" s="42"/>
      <c r="I15" s="42"/>
      <c r="J15" s="42"/>
      <c r="K15" s="42"/>
      <c r="L15" s="42"/>
      <c r="M15" s="42"/>
      <c r="N15" s="42"/>
      <c r="O15" s="42"/>
      <c r="P15" s="42"/>
      <c r="Q15" s="973"/>
      <c r="R15" s="973"/>
      <c r="S15" s="973"/>
      <c r="T15" s="973"/>
      <c r="U15" s="973"/>
      <c r="V15" s="973"/>
      <c r="W15" s="973"/>
      <c r="X15" s="973"/>
      <c r="Y15" s="824"/>
      <c r="Z15" s="825"/>
      <c r="AA15" s="825"/>
      <c r="AB15" s="825"/>
      <c r="AC15" s="825"/>
      <c r="AD15" s="825"/>
      <c r="AE15" s="423"/>
      <c r="AF15" s="423"/>
      <c r="AG15" s="423"/>
      <c r="AH15" s="424"/>
    </row>
    <row r="16" spans="1:34">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row>
    <row r="17" spans="1:34">
      <c r="A17" s="374" t="s">
        <v>16</v>
      </c>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6"/>
    </row>
    <row r="18" spans="1:34">
      <c r="A18" s="342"/>
      <c r="B18" s="26" t="s">
        <v>88</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343"/>
    </row>
    <row r="19" spans="1:34">
      <c r="A19" s="293"/>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95"/>
    </row>
    <row r="20" spans="1:34">
      <c r="A20" s="293"/>
      <c r="B20" s="28" t="s">
        <v>99</v>
      </c>
      <c r="C20" s="28"/>
      <c r="D20" s="28"/>
      <c r="E20" s="28"/>
      <c r="F20" s="28"/>
      <c r="G20" s="28"/>
      <c r="H20" s="28"/>
      <c r="I20" s="28"/>
      <c r="J20" s="28"/>
      <c r="K20" s="28"/>
      <c r="L20" s="28"/>
      <c r="M20" s="1154"/>
      <c r="N20" s="1155"/>
      <c r="O20" s="1155"/>
      <c r="P20" s="1155"/>
      <c r="Q20" s="1155"/>
      <c r="R20" s="1156"/>
      <c r="S20" s="28" t="s">
        <v>87</v>
      </c>
      <c r="T20" s="28"/>
      <c r="U20" s="28"/>
      <c r="V20" s="28"/>
      <c r="W20" s="28"/>
      <c r="X20" s="28"/>
      <c r="Y20" s="28"/>
      <c r="Z20" s="28"/>
      <c r="AA20" s="28"/>
      <c r="AB20" s="28"/>
      <c r="AC20" s="28"/>
      <c r="AD20" s="28"/>
      <c r="AE20" s="28"/>
      <c r="AF20" s="28"/>
      <c r="AG20" s="28"/>
      <c r="AH20" s="295"/>
    </row>
    <row r="21" spans="1:34">
      <c r="A21" s="293"/>
      <c r="B21" s="28"/>
      <c r="C21" s="28"/>
      <c r="D21" s="28"/>
      <c r="E21" s="28"/>
      <c r="F21" s="28"/>
      <c r="G21" s="28"/>
      <c r="H21" s="28"/>
      <c r="I21" s="28"/>
      <c r="J21" s="28"/>
      <c r="K21" s="28"/>
      <c r="L21" s="28"/>
      <c r="M21" s="28"/>
      <c r="N21" s="28" t="s">
        <v>89</v>
      </c>
      <c r="O21" s="28"/>
      <c r="P21" s="28"/>
      <c r="Q21" s="28"/>
      <c r="R21" s="28"/>
      <c r="S21" s="28"/>
      <c r="T21" s="28"/>
      <c r="U21" s="28"/>
      <c r="V21" s="28"/>
      <c r="W21" s="28"/>
      <c r="X21" s="28"/>
      <c r="Y21" s="28"/>
      <c r="Z21" s="28"/>
      <c r="AA21" s="28"/>
      <c r="AB21" s="28"/>
      <c r="AC21" s="28"/>
      <c r="AD21" s="28"/>
      <c r="AE21" s="28"/>
      <c r="AF21" s="28"/>
      <c r="AG21" s="28"/>
      <c r="AH21" s="295"/>
    </row>
    <row r="22" spans="1:34">
      <c r="A22" s="27"/>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c r="AC22" s="372"/>
      <c r="AD22" s="372"/>
      <c r="AE22" s="372"/>
      <c r="AF22" s="372"/>
      <c r="AG22" s="372"/>
      <c r="AH22" s="30"/>
    </row>
    <row r="23" spans="1:34">
      <c r="A23" s="27"/>
      <c r="B23" s="372"/>
      <c r="C23" s="1159" t="s">
        <v>629</v>
      </c>
      <c r="D23" s="1159"/>
      <c r="E23" s="1159"/>
      <c r="F23" s="1159"/>
      <c r="G23" s="1159"/>
      <c r="H23" s="1159"/>
      <c r="I23" s="1159"/>
      <c r="J23" s="1159"/>
      <c r="K23" s="372"/>
      <c r="M23" s="81" t="s">
        <v>630</v>
      </c>
      <c r="N23" s="1175"/>
      <c r="O23" s="1176"/>
      <c r="P23" s="1176"/>
      <c r="Q23" s="1176"/>
      <c r="R23" s="1176"/>
      <c r="S23" s="1176"/>
      <c r="T23" s="1176"/>
      <c r="U23" s="1176"/>
      <c r="V23" s="1176"/>
      <c r="W23" s="1176"/>
      <c r="X23" s="1176"/>
      <c r="Y23" s="1176"/>
      <c r="Z23" s="1176"/>
      <c r="AA23" s="1176"/>
      <c r="AB23" s="1176"/>
      <c r="AC23" s="1176"/>
      <c r="AD23" s="1176"/>
      <c r="AE23" s="1176"/>
      <c r="AF23" s="1176"/>
      <c r="AG23" s="1177"/>
      <c r="AH23" s="30"/>
    </row>
    <row r="24" spans="1:34">
      <c r="A24" s="27"/>
      <c r="B24" s="372"/>
      <c r="C24" s="372"/>
      <c r="D24" s="372"/>
      <c r="E24" s="372"/>
      <c r="F24" s="372"/>
      <c r="G24" s="372"/>
      <c r="H24" s="372"/>
      <c r="I24" s="372"/>
      <c r="J24" s="372"/>
      <c r="K24" s="372"/>
      <c r="M24" s="81"/>
      <c r="N24" s="372" t="s">
        <v>631</v>
      </c>
      <c r="O24" s="372"/>
      <c r="P24" s="372"/>
      <c r="Q24" s="372"/>
      <c r="R24" s="372"/>
      <c r="S24" s="372"/>
      <c r="T24" s="372"/>
      <c r="U24" s="372"/>
      <c r="V24" s="372"/>
      <c r="W24" s="372"/>
      <c r="X24" s="372"/>
      <c r="Y24" s="372"/>
      <c r="Z24" s="372"/>
      <c r="AA24" s="372"/>
      <c r="AB24" s="372"/>
      <c r="AC24" s="372"/>
      <c r="AD24" s="372"/>
      <c r="AE24" s="372"/>
      <c r="AF24" s="372"/>
      <c r="AG24" s="372"/>
      <c r="AH24" s="30"/>
    </row>
    <row r="25" spans="1:34">
      <c r="A25" s="27"/>
      <c r="B25" s="372"/>
      <c r="C25" s="372"/>
      <c r="D25" s="372"/>
      <c r="E25" s="372"/>
      <c r="F25" s="372"/>
      <c r="G25" s="372"/>
      <c r="H25" s="372"/>
      <c r="I25" s="372"/>
      <c r="J25" s="372"/>
      <c r="K25" s="372"/>
      <c r="M25" s="81" t="s">
        <v>632</v>
      </c>
      <c r="N25" s="1175"/>
      <c r="O25" s="1176"/>
      <c r="P25" s="1176"/>
      <c r="Q25" s="1176"/>
      <c r="R25" s="1176"/>
      <c r="S25" s="1176"/>
      <c r="T25" s="1176"/>
      <c r="U25" s="1176"/>
      <c r="V25" s="1176"/>
      <c r="W25" s="1176"/>
      <c r="X25" s="1176"/>
      <c r="Y25" s="1176"/>
      <c r="Z25" s="1176"/>
      <c r="AA25" s="1176"/>
      <c r="AB25" s="1176"/>
      <c r="AC25" s="1176"/>
      <c r="AD25" s="1176"/>
      <c r="AE25" s="1176"/>
      <c r="AF25" s="1176"/>
      <c r="AG25" s="1177"/>
      <c r="AH25" s="30"/>
    </row>
    <row r="26" spans="1:34">
      <c r="A26" s="27"/>
      <c r="B26" s="372"/>
      <c r="C26" s="372"/>
      <c r="D26" s="372"/>
      <c r="E26" s="372"/>
      <c r="F26" s="372"/>
      <c r="G26" s="372"/>
      <c r="H26" s="372"/>
      <c r="I26" s="372"/>
      <c r="J26" s="372"/>
      <c r="K26" s="372"/>
      <c r="L26" s="372"/>
      <c r="M26" s="372"/>
      <c r="N26" s="372" t="s">
        <v>633</v>
      </c>
      <c r="O26" s="372"/>
      <c r="P26" s="372"/>
      <c r="Q26" s="372"/>
      <c r="R26" s="372"/>
      <c r="S26" s="372"/>
      <c r="T26" s="372"/>
      <c r="U26" s="372"/>
      <c r="V26" s="372"/>
      <c r="W26" s="372"/>
      <c r="X26" s="372"/>
      <c r="Y26" s="372"/>
      <c r="Z26" s="372"/>
      <c r="AA26" s="372"/>
      <c r="AB26" s="372"/>
      <c r="AC26" s="372"/>
      <c r="AD26" s="372"/>
      <c r="AE26" s="372"/>
      <c r="AF26" s="372"/>
      <c r="AG26" s="372"/>
      <c r="AH26" s="30"/>
    </row>
    <row r="27" spans="1:34">
      <c r="A27" s="27"/>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30"/>
    </row>
    <row r="28" spans="1:34">
      <c r="A28" s="293"/>
      <c r="B28" s="28"/>
      <c r="C28" s="28"/>
      <c r="D28" s="28"/>
      <c r="E28" s="28"/>
      <c r="F28" s="28"/>
      <c r="G28" s="28"/>
      <c r="H28" s="28"/>
      <c r="I28" s="28"/>
      <c r="J28" s="28"/>
      <c r="K28" s="28"/>
      <c r="L28" s="28"/>
      <c r="M28" s="28"/>
      <c r="N28" s="28"/>
      <c r="O28" s="28"/>
      <c r="P28" s="28"/>
      <c r="Q28" s="28"/>
      <c r="R28" s="28"/>
      <c r="S28" s="28"/>
      <c r="T28" s="28"/>
      <c r="U28" s="28"/>
      <c r="V28" s="28"/>
      <c r="W28" s="28" t="s">
        <v>100</v>
      </c>
      <c r="X28" s="28"/>
      <c r="Y28" s="28"/>
      <c r="Z28" s="28"/>
      <c r="AA28" s="28"/>
      <c r="AB28" s="28"/>
      <c r="AC28" s="28"/>
      <c r="AD28" s="28"/>
      <c r="AE28" s="28"/>
      <c r="AF28" s="28"/>
      <c r="AG28" s="28"/>
      <c r="AH28" s="295"/>
    </row>
    <row r="29" spans="1:34">
      <c r="A29" s="293"/>
      <c r="B29" s="40"/>
      <c r="C29" s="28" t="s">
        <v>108</v>
      </c>
      <c r="D29" s="28"/>
      <c r="E29" s="28"/>
      <c r="F29" s="28"/>
      <c r="G29" s="28"/>
      <c r="H29" s="28"/>
      <c r="I29" s="28"/>
      <c r="J29" s="28"/>
      <c r="K29" s="28"/>
      <c r="L29" s="28"/>
      <c r="M29" s="28"/>
      <c r="N29" s="397"/>
      <c r="O29" s="398"/>
      <c r="P29" s="398"/>
      <c r="Q29" s="399"/>
      <c r="R29" s="28" t="s">
        <v>90</v>
      </c>
      <c r="S29" s="1159">
        <v>365</v>
      </c>
      <c r="T29" s="1159"/>
      <c r="U29" s="28" t="s">
        <v>54</v>
      </c>
      <c r="V29" s="28" t="s">
        <v>84</v>
      </c>
      <c r="W29" s="1172">
        <f>+N29/S29*100</f>
        <v>0</v>
      </c>
      <c r="X29" s="1173"/>
      <c r="Y29" s="1174"/>
      <c r="Z29" s="28" t="s">
        <v>81</v>
      </c>
      <c r="AA29" s="28"/>
      <c r="AB29" s="28"/>
      <c r="AC29" s="28"/>
      <c r="AD29" s="28"/>
      <c r="AE29" s="28"/>
      <c r="AF29" s="28"/>
      <c r="AG29" s="28"/>
      <c r="AH29" s="295"/>
    </row>
    <row r="30" spans="1:34">
      <c r="A30" s="293"/>
      <c r="B30" s="28"/>
      <c r="C30" s="32"/>
      <c r="D30" s="32"/>
      <c r="E30" s="32"/>
      <c r="F30" s="32"/>
      <c r="G30" s="28"/>
      <c r="H30" s="28"/>
      <c r="I30" s="28"/>
      <c r="J30" s="28"/>
      <c r="K30" s="32"/>
      <c r="L30" s="32"/>
      <c r="M30" s="32"/>
      <c r="N30" s="32"/>
      <c r="O30" s="28"/>
      <c r="P30" s="28"/>
      <c r="Q30" s="28"/>
      <c r="R30" s="28"/>
      <c r="S30" s="32"/>
      <c r="T30" s="32"/>
      <c r="U30" s="32"/>
      <c r="V30" s="32"/>
      <c r="W30" s="28"/>
      <c r="X30" s="28"/>
      <c r="Y30" s="28"/>
      <c r="Z30" s="28"/>
      <c r="AA30" s="28"/>
      <c r="AB30" s="28"/>
      <c r="AC30" s="28"/>
      <c r="AD30" s="28"/>
      <c r="AE30" s="28"/>
      <c r="AF30" s="28"/>
      <c r="AG30" s="28"/>
      <c r="AH30" s="295"/>
    </row>
    <row r="31" spans="1:34">
      <c r="A31" s="293"/>
      <c r="B31" s="40"/>
      <c r="C31" s="28" t="s">
        <v>102</v>
      </c>
      <c r="D31" s="28"/>
      <c r="E31" s="28"/>
      <c r="F31" s="28"/>
      <c r="G31" s="28"/>
      <c r="H31" s="28"/>
      <c r="I31" s="28"/>
      <c r="J31" s="28"/>
      <c r="K31" s="40"/>
      <c r="L31" s="28" t="s">
        <v>103</v>
      </c>
      <c r="M31" s="28"/>
      <c r="N31" s="28"/>
      <c r="O31" s="28"/>
      <c r="P31" s="28"/>
      <c r="Q31" s="28"/>
      <c r="R31" s="28"/>
      <c r="S31" s="28"/>
      <c r="T31" s="28"/>
      <c r="U31" s="28"/>
      <c r="V31" s="28"/>
      <c r="W31" s="28"/>
      <c r="X31" s="28"/>
      <c r="Y31" s="28"/>
      <c r="Z31" s="28"/>
      <c r="AA31" s="28"/>
      <c r="AB31" s="28"/>
      <c r="AC31" s="28" t="s">
        <v>101</v>
      </c>
      <c r="AD31" s="28"/>
      <c r="AE31" s="28"/>
      <c r="AF31" s="28"/>
      <c r="AG31" s="28"/>
      <c r="AH31" s="295"/>
    </row>
    <row r="32" spans="1:34">
      <c r="A32" s="27"/>
      <c r="B32" s="28"/>
      <c r="C32" s="1133">
        <f>M5</f>
        <v>0</v>
      </c>
      <c r="D32" s="1134"/>
      <c r="E32" s="1134"/>
      <c r="F32" s="1134"/>
      <c r="G32" s="1135"/>
      <c r="H32" s="28" t="s">
        <v>85</v>
      </c>
      <c r="I32" s="28"/>
      <c r="J32" s="28" t="s">
        <v>83</v>
      </c>
      <c r="K32" s="28"/>
      <c r="L32" s="1133">
        <f>M20</f>
        <v>0</v>
      </c>
      <c r="M32" s="1134"/>
      <c r="N32" s="1134"/>
      <c r="O32" s="1134"/>
      <c r="P32" s="1135"/>
      <c r="Q32" s="28" t="s">
        <v>85</v>
      </c>
      <c r="R32" s="28"/>
      <c r="S32" s="28" t="s">
        <v>84</v>
      </c>
      <c r="T32" s="1161">
        <f>C32-L32</f>
        <v>0</v>
      </c>
      <c r="U32" s="1162"/>
      <c r="V32" s="1162"/>
      <c r="W32" s="1162"/>
      <c r="X32" s="1162"/>
      <c r="Y32" s="1163"/>
      <c r="Z32" s="28" t="s">
        <v>85</v>
      </c>
      <c r="AA32" s="28"/>
      <c r="AB32" s="28"/>
      <c r="AC32" s="374" t="str">
        <f>IF(T32&gt;=0,"余剰なし","余剰あり")</f>
        <v>余剰なし</v>
      </c>
      <c r="AD32" s="375"/>
      <c r="AE32" s="375"/>
      <c r="AF32" s="375"/>
      <c r="AG32" s="376"/>
      <c r="AH32" s="30"/>
    </row>
    <row r="33" spans="1:38">
      <c r="A33" s="293"/>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1165">
        <f>IF(T32&gt;=0,0,+L32-C32)</f>
        <v>0</v>
      </c>
      <c r="AD33" s="1165"/>
      <c r="AE33" s="1165"/>
      <c r="AF33" s="1165"/>
      <c r="AG33" s="1165"/>
      <c r="AH33" s="295"/>
      <c r="AL33" s="294"/>
    </row>
    <row r="34" spans="1:38">
      <c r="A34" s="293"/>
      <c r="B34" s="28"/>
      <c r="C34" s="40"/>
      <c r="D34" s="28"/>
      <c r="E34" s="28"/>
      <c r="F34" s="28"/>
      <c r="G34" s="28"/>
      <c r="H34" s="28"/>
      <c r="I34" s="28"/>
      <c r="J34" s="28"/>
      <c r="K34" s="40"/>
      <c r="L34" s="28"/>
      <c r="M34" s="28"/>
      <c r="N34" s="28"/>
      <c r="O34" s="28"/>
      <c r="P34" s="28"/>
      <c r="Q34" s="28"/>
      <c r="R34" s="28"/>
      <c r="S34" s="28"/>
      <c r="T34" s="40"/>
      <c r="U34" s="28"/>
      <c r="V34" s="28"/>
      <c r="W34" s="28"/>
      <c r="X34" s="28"/>
      <c r="Y34" s="28"/>
      <c r="Z34" s="28"/>
      <c r="AA34" s="28"/>
      <c r="AB34" s="28"/>
      <c r="AC34" s="28"/>
      <c r="AD34" s="28"/>
      <c r="AE34" s="28"/>
      <c r="AF34" s="28"/>
      <c r="AG34" s="28"/>
      <c r="AH34" s="295"/>
    </row>
    <row r="35" spans="1:38">
      <c r="A35" s="293"/>
      <c r="B35" s="28"/>
      <c r="C35" s="40" t="s">
        <v>103</v>
      </c>
      <c r="D35" s="40"/>
      <c r="E35" s="40"/>
      <c r="F35" s="40"/>
      <c r="G35" s="40"/>
      <c r="H35" s="28"/>
      <c r="I35" s="40"/>
      <c r="J35" s="28"/>
      <c r="K35" s="40" t="s">
        <v>104</v>
      </c>
      <c r="L35" s="40"/>
      <c r="M35" s="40"/>
      <c r="N35" s="40"/>
      <c r="O35" s="61"/>
      <c r="P35" s="28"/>
      <c r="Q35" s="40"/>
      <c r="R35" s="28" t="s">
        <v>100</v>
      </c>
      <c r="S35" s="40"/>
      <c r="T35" s="40"/>
      <c r="U35" s="40"/>
      <c r="V35" s="40"/>
      <c r="W35" s="40" t="s">
        <v>105</v>
      </c>
      <c r="X35" s="40"/>
      <c r="Y35" s="28"/>
      <c r="Z35" s="28"/>
      <c r="AA35" s="28"/>
      <c r="AB35" s="28"/>
      <c r="AC35" s="28"/>
      <c r="AD35" s="28"/>
      <c r="AE35" s="28"/>
      <c r="AF35" s="28"/>
      <c r="AG35" s="28"/>
      <c r="AH35" s="295"/>
    </row>
    <row r="36" spans="1:38">
      <c r="A36" s="293"/>
      <c r="B36" s="283" t="s">
        <v>91</v>
      </c>
      <c r="C36" s="1133">
        <f>+M20</f>
        <v>0</v>
      </c>
      <c r="D36" s="1134"/>
      <c r="E36" s="1134"/>
      <c r="F36" s="1134"/>
      <c r="G36" s="1135"/>
      <c r="H36" s="28" t="s">
        <v>85</v>
      </c>
      <c r="I36" s="28"/>
      <c r="J36" s="28" t="s">
        <v>83</v>
      </c>
      <c r="K36" s="1161">
        <f>+AC33</f>
        <v>0</v>
      </c>
      <c r="L36" s="1162"/>
      <c r="M36" s="1162"/>
      <c r="N36" s="1162"/>
      <c r="O36" s="1163"/>
      <c r="P36" s="283" t="s">
        <v>92</v>
      </c>
      <c r="Q36" s="28" t="s">
        <v>52</v>
      </c>
      <c r="R36" s="1164">
        <f>+W29</f>
        <v>0</v>
      </c>
      <c r="S36" s="375"/>
      <c r="T36" s="376"/>
      <c r="U36" s="28" t="s">
        <v>81</v>
      </c>
      <c r="V36" s="28" t="s">
        <v>84</v>
      </c>
      <c r="W36" s="1133">
        <f>+(C36-K36)*R36/100</f>
        <v>0</v>
      </c>
      <c r="X36" s="1134"/>
      <c r="Y36" s="1134"/>
      <c r="Z36" s="1134"/>
      <c r="AA36" s="1134"/>
      <c r="AB36" s="1135"/>
      <c r="AC36" s="28" t="s">
        <v>86</v>
      </c>
      <c r="AD36" s="28"/>
      <c r="AE36" s="28"/>
      <c r="AF36" s="28"/>
      <c r="AG36" s="28"/>
      <c r="AH36" s="295"/>
    </row>
    <row r="37" spans="1:38">
      <c r="A37" s="293"/>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95"/>
    </row>
    <row r="38" spans="1:38">
      <c r="A38" s="293"/>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95"/>
    </row>
    <row r="39" spans="1:38">
      <c r="A39" s="293"/>
      <c r="B39" s="28"/>
      <c r="C39" s="28" t="s">
        <v>105</v>
      </c>
      <c r="D39" s="28"/>
      <c r="E39" s="28"/>
      <c r="F39" s="28"/>
      <c r="G39" s="28"/>
      <c r="H39" s="28"/>
      <c r="I39" s="28"/>
      <c r="J39" s="28"/>
      <c r="K39" s="28"/>
      <c r="L39" s="28" t="s">
        <v>80</v>
      </c>
      <c r="M39" s="28"/>
      <c r="N39" s="28"/>
      <c r="O39" s="28"/>
      <c r="P39" s="28"/>
      <c r="Q39" s="28"/>
      <c r="R39" s="28"/>
      <c r="S39" s="28"/>
      <c r="T39" s="28"/>
      <c r="U39" s="28"/>
      <c r="V39" s="28"/>
      <c r="W39" s="28"/>
      <c r="X39" s="28"/>
      <c r="Y39" s="28"/>
      <c r="Z39" s="28"/>
      <c r="AA39" s="28"/>
      <c r="AB39" s="28"/>
      <c r="AC39" s="28"/>
      <c r="AD39" s="28"/>
      <c r="AE39" s="28"/>
      <c r="AF39" s="28"/>
      <c r="AG39" s="28"/>
      <c r="AH39" s="295"/>
    </row>
    <row r="40" spans="1:38">
      <c r="A40" s="344"/>
      <c r="B40" s="28"/>
      <c r="C40" s="1133">
        <f>+W36</f>
        <v>0</v>
      </c>
      <c r="D40" s="1134"/>
      <c r="E40" s="1134"/>
      <c r="F40" s="1134"/>
      <c r="G40" s="1134"/>
      <c r="H40" s="1135"/>
      <c r="I40" s="28" t="s">
        <v>82</v>
      </c>
      <c r="J40" s="28"/>
      <c r="K40" s="28" t="s">
        <v>53</v>
      </c>
      <c r="L40" s="426">
        <v>0.495</v>
      </c>
      <c r="M40" s="426"/>
      <c r="N40" s="345" t="s">
        <v>55</v>
      </c>
      <c r="O40" s="426">
        <v>1000</v>
      </c>
      <c r="P40" s="426"/>
      <c r="Q40" s="346"/>
      <c r="R40" s="28" t="s">
        <v>56</v>
      </c>
      <c r="S40" s="1151">
        <f>C40*L40/O40</f>
        <v>0</v>
      </c>
      <c r="T40" s="1152"/>
      <c r="U40" s="1152"/>
      <c r="V40" s="1153"/>
      <c r="W40" s="28" t="s">
        <v>57</v>
      </c>
      <c r="X40" s="28"/>
      <c r="Y40" s="28"/>
      <c r="Z40" s="28"/>
      <c r="AA40" s="28"/>
      <c r="AB40" s="28"/>
      <c r="AC40" s="28"/>
      <c r="AD40" s="28"/>
      <c r="AE40" s="28"/>
      <c r="AF40" s="28"/>
      <c r="AG40" s="28"/>
      <c r="AH40" s="295"/>
    </row>
    <row r="41" spans="1:38">
      <c r="A41" s="293"/>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95"/>
    </row>
    <row r="42" spans="1:38">
      <c r="A42" s="27"/>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30"/>
    </row>
    <row r="43" spans="1:38">
      <c r="A43" s="27"/>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30"/>
    </row>
    <row r="44" spans="1:38">
      <c r="A44" s="293"/>
      <c r="B44" s="347"/>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9"/>
      <c r="AG44" s="28"/>
      <c r="AH44" s="295"/>
    </row>
    <row r="45" spans="1:38">
      <c r="A45" s="293"/>
      <c r="B45" s="350"/>
      <c r="C45" s="1139" t="s">
        <v>109</v>
      </c>
      <c r="D45" s="1139"/>
      <c r="E45" s="1139"/>
      <c r="F45" s="1139"/>
      <c r="G45" s="1139"/>
      <c r="H45" s="1139"/>
      <c r="I45" s="1139"/>
      <c r="J45" s="1139"/>
      <c r="K45" s="1139"/>
      <c r="L45" s="1139"/>
      <c r="M45" s="1139"/>
      <c r="N45" s="1139"/>
      <c r="O45" s="1139"/>
      <c r="P45" s="1139"/>
      <c r="Q45" s="1139"/>
      <c r="R45" s="1139"/>
      <c r="S45" s="1139"/>
      <c r="T45" s="1139"/>
      <c r="U45" s="1139"/>
      <c r="V45" s="1139"/>
      <c r="W45" s="1139"/>
      <c r="X45" s="1139"/>
      <c r="Y45" s="1139"/>
      <c r="Z45" s="1139"/>
      <c r="AA45" s="1139"/>
      <c r="AB45" s="1139"/>
      <c r="AC45" s="1139"/>
      <c r="AD45" s="1139"/>
      <c r="AE45" s="1139"/>
      <c r="AF45" s="1140"/>
      <c r="AG45" s="45"/>
      <c r="AH45" s="295"/>
    </row>
    <row r="46" spans="1:38">
      <c r="A46" s="293"/>
      <c r="B46" s="350"/>
      <c r="C46" s="1139"/>
      <c r="D46" s="1139"/>
      <c r="E46" s="1139"/>
      <c r="F46" s="1139"/>
      <c r="G46" s="1139"/>
      <c r="H46" s="1139"/>
      <c r="I46" s="1139"/>
      <c r="J46" s="1139"/>
      <c r="K46" s="1139"/>
      <c r="L46" s="1139"/>
      <c r="M46" s="1139"/>
      <c r="N46" s="1139"/>
      <c r="O46" s="1139"/>
      <c r="P46" s="1139"/>
      <c r="Q46" s="1139"/>
      <c r="R46" s="1139"/>
      <c r="S46" s="1139"/>
      <c r="T46" s="1139"/>
      <c r="U46" s="1139"/>
      <c r="V46" s="1139"/>
      <c r="W46" s="1139"/>
      <c r="X46" s="1139"/>
      <c r="Y46" s="1139"/>
      <c r="Z46" s="1139"/>
      <c r="AA46" s="1139"/>
      <c r="AB46" s="1139"/>
      <c r="AC46" s="1139"/>
      <c r="AD46" s="1139"/>
      <c r="AE46" s="1139"/>
      <c r="AF46" s="1140"/>
      <c r="AG46" s="45"/>
      <c r="AH46" s="295"/>
    </row>
    <row r="47" spans="1:38">
      <c r="A47" s="27"/>
      <c r="B47" s="351"/>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352"/>
      <c r="AG47" s="28"/>
      <c r="AH47" s="30"/>
    </row>
    <row r="48" spans="1:38">
      <c r="A48" s="293"/>
      <c r="B48" s="351"/>
      <c r="C48" s="28"/>
      <c r="D48" s="28" t="s">
        <v>105</v>
      </c>
      <c r="E48" s="28"/>
      <c r="F48" s="28"/>
      <c r="G48" s="28"/>
      <c r="H48" s="28"/>
      <c r="I48" s="28"/>
      <c r="J48" s="28"/>
      <c r="K48" s="28"/>
      <c r="L48" s="28"/>
      <c r="M48" s="28" t="s">
        <v>99</v>
      </c>
      <c r="N48" s="28"/>
      <c r="O48" s="28"/>
      <c r="P48" s="28"/>
      <c r="Q48" s="28"/>
      <c r="R48" s="28"/>
      <c r="S48" s="28"/>
      <c r="T48" s="28"/>
      <c r="U48" s="28"/>
      <c r="V48" s="28"/>
      <c r="W48" s="28" t="s">
        <v>106</v>
      </c>
      <c r="X48" s="28"/>
      <c r="Y48" s="28"/>
      <c r="Z48" s="28"/>
      <c r="AA48" s="28"/>
      <c r="AB48" s="28"/>
      <c r="AC48" s="28"/>
      <c r="AD48" s="28"/>
      <c r="AE48" s="28"/>
      <c r="AF48" s="352"/>
      <c r="AG48" s="28"/>
      <c r="AH48" s="295"/>
    </row>
    <row r="49" spans="1:34">
      <c r="A49" s="293"/>
      <c r="B49" s="353"/>
      <c r="C49" s="354"/>
      <c r="D49" s="1133">
        <f>+W36</f>
        <v>0</v>
      </c>
      <c r="E49" s="1134"/>
      <c r="F49" s="1134"/>
      <c r="G49" s="1134"/>
      <c r="H49" s="1134"/>
      <c r="I49" s="1135"/>
      <c r="J49" s="28" t="s">
        <v>82</v>
      </c>
      <c r="K49" s="28"/>
      <c r="L49" s="45" t="s">
        <v>90</v>
      </c>
      <c r="M49" s="1133">
        <f>+M20</f>
        <v>0</v>
      </c>
      <c r="N49" s="1134"/>
      <c r="O49" s="1134"/>
      <c r="P49" s="1134"/>
      <c r="Q49" s="1134"/>
      <c r="R49" s="1135"/>
      <c r="S49" s="28" t="s">
        <v>85</v>
      </c>
      <c r="T49" s="28"/>
      <c r="U49" s="28"/>
      <c r="V49" s="355" t="s">
        <v>84</v>
      </c>
      <c r="W49" s="1136" t="e">
        <f>+D49/M49*100</f>
        <v>#DIV/0!</v>
      </c>
      <c r="X49" s="1137"/>
      <c r="Y49" s="1138"/>
      <c r="Z49" s="45" t="s">
        <v>81</v>
      </c>
      <c r="AA49" s="45"/>
      <c r="AB49" s="45"/>
      <c r="AC49" s="45"/>
      <c r="AD49" s="45"/>
      <c r="AE49" s="45"/>
      <c r="AF49" s="356"/>
      <c r="AG49" s="45"/>
      <c r="AH49" s="295"/>
    </row>
    <row r="50" spans="1:34">
      <c r="A50" s="27"/>
      <c r="B50" s="357"/>
      <c r="C50" s="358"/>
      <c r="D50" s="358"/>
      <c r="E50" s="358"/>
      <c r="F50" s="358"/>
      <c r="G50" s="358"/>
      <c r="H50" s="358"/>
      <c r="I50" s="358"/>
      <c r="J50" s="358"/>
      <c r="K50" s="358"/>
      <c r="L50" s="358"/>
      <c r="M50" s="358"/>
      <c r="N50" s="358"/>
      <c r="O50" s="358"/>
      <c r="P50" s="358"/>
      <c r="Q50" s="358"/>
      <c r="R50" s="358"/>
      <c r="S50" s="358"/>
      <c r="T50" s="358"/>
      <c r="U50" s="358"/>
      <c r="V50" s="358"/>
      <c r="W50" s="358"/>
      <c r="X50" s="358"/>
      <c r="Y50" s="358"/>
      <c r="Z50" s="358"/>
      <c r="AA50" s="358"/>
      <c r="AB50" s="358"/>
      <c r="AC50" s="358"/>
      <c r="AD50" s="358"/>
      <c r="AE50" s="358"/>
      <c r="AF50" s="359"/>
      <c r="AG50" s="28"/>
      <c r="AH50" s="30"/>
    </row>
    <row r="51" spans="1:34">
      <c r="A51" s="296"/>
      <c r="B51" s="297"/>
      <c r="C51" s="297"/>
      <c r="D51" s="297"/>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8"/>
    </row>
    <row r="52" spans="1:34" hidden="1">
      <c r="A52" s="42"/>
      <c r="B52" s="42"/>
      <c r="C52" s="42"/>
      <c r="D52" s="42"/>
      <c r="E52" s="42"/>
      <c r="F52" s="42"/>
      <c r="G52" s="42"/>
      <c r="H52" s="42"/>
      <c r="I52" s="42"/>
      <c r="J52" s="42"/>
      <c r="K52" s="42"/>
      <c r="L52" s="42"/>
      <c r="M52" s="42"/>
      <c r="N52" s="42"/>
      <c r="O52" s="42"/>
      <c r="P52" s="42"/>
      <c r="Q52" s="1145" t="s">
        <v>594</v>
      </c>
      <c r="R52" s="1145"/>
      <c r="S52" s="1145"/>
      <c r="T52" s="1145"/>
      <c r="U52" s="1145"/>
      <c r="V52" s="1145"/>
      <c r="W52" s="1145"/>
      <c r="X52" s="1145"/>
      <c r="Y52" s="822"/>
      <c r="Z52" s="823"/>
      <c r="AA52" s="823"/>
      <c r="AB52" s="823"/>
      <c r="AC52" s="823"/>
      <c r="AD52" s="823"/>
      <c r="AE52" s="623" t="s">
        <v>19</v>
      </c>
      <c r="AF52" s="623"/>
      <c r="AG52" s="623"/>
      <c r="AH52" s="624"/>
    </row>
    <row r="53" spans="1:34" hidden="1">
      <c r="A53" s="42"/>
      <c r="B53" s="42"/>
      <c r="C53" s="42"/>
      <c r="D53" s="42"/>
      <c r="E53" s="42"/>
      <c r="F53" s="42"/>
      <c r="G53" s="42"/>
      <c r="H53" s="42"/>
      <c r="I53" s="42"/>
      <c r="J53" s="42"/>
      <c r="K53" s="42"/>
      <c r="L53" s="42"/>
      <c r="M53" s="42"/>
      <c r="N53" s="42"/>
      <c r="O53" s="42"/>
      <c r="P53" s="42"/>
      <c r="Q53" s="973"/>
      <c r="R53" s="973"/>
      <c r="S53" s="973"/>
      <c r="T53" s="973"/>
      <c r="U53" s="973"/>
      <c r="V53" s="973"/>
      <c r="W53" s="973"/>
      <c r="X53" s="973"/>
      <c r="Y53" s="824"/>
      <c r="Z53" s="825"/>
      <c r="AA53" s="825"/>
      <c r="AB53" s="825"/>
      <c r="AC53" s="825"/>
      <c r="AD53" s="825"/>
      <c r="AE53" s="423"/>
      <c r="AF53" s="423"/>
      <c r="AG53" s="423"/>
      <c r="AH53" s="424"/>
    </row>
    <row r="54" spans="1:34" ht="13.5" thickBot="1">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row>
    <row r="55" spans="1:34" ht="13.5" thickTop="1">
      <c r="A55" s="623"/>
      <c r="B55" s="623"/>
      <c r="C55" s="623"/>
      <c r="D55" s="623"/>
      <c r="E55" s="623"/>
      <c r="F55" s="623"/>
      <c r="G55" s="623"/>
      <c r="H55" s="623"/>
      <c r="I55" s="623"/>
      <c r="J55" s="623"/>
      <c r="K55" s="29"/>
      <c r="L55" s="29"/>
      <c r="M55" s="623"/>
      <c r="N55" s="623"/>
      <c r="O55" s="623"/>
      <c r="P55" s="623"/>
      <c r="Q55" s="623"/>
      <c r="R55" s="623"/>
      <c r="S55" s="623"/>
      <c r="T55" s="623"/>
      <c r="U55" s="623"/>
      <c r="V55" s="623"/>
      <c r="W55" s="29"/>
      <c r="X55" s="360"/>
      <c r="Y55" s="855" t="s">
        <v>21</v>
      </c>
      <c r="Z55" s="855"/>
      <c r="AA55" s="855"/>
      <c r="AB55" s="855"/>
      <c r="AC55" s="855"/>
      <c r="AD55" s="855"/>
      <c r="AE55" s="855"/>
      <c r="AF55" s="855"/>
      <c r="AG55" s="855"/>
      <c r="AH55" s="856"/>
    </row>
    <row r="56" spans="1:34" ht="13.5" customHeight="1">
      <c r="A56" s="1144"/>
      <c r="B56" s="1144"/>
      <c r="C56" s="1144"/>
      <c r="D56" s="1144"/>
      <c r="E56" s="1144"/>
      <c r="F56" s="1144"/>
      <c r="G56" s="623"/>
      <c r="H56" s="623"/>
      <c r="I56" s="623"/>
      <c r="J56" s="623"/>
      <c r="K56" s="623"/>
      <c r="L56" s="623"/>
      <c r="M56" s="1144"/>
      <c r="N56" s="1144"/>
      <c r="O56" s="1144"/>
      <c r="P56" s="1144"/>
      <c r="Q56" s="1144"/>
      <c r="R56" s="1144"/>
      <c r="S56" s="623"/>
      <c r="T56" s="623"/>
      <c r="U56" s="623"/>
      <c r="V56" s="623"/>
      <c r="W56" s="623"/>
      <c r="X56" s="1146"/>
      <c r="Y56" s="847">
        <f>ROUND(S40,1)</f>
        <v>0</v>
      </c>
      <c r="Z56" s="848"/>
      <c r="AA56" s="848"/>
      <c r="AB56" s="848"/>
      <c r="AC56" s="848"/>
      <c r="AD56" s="848"/>
      <c r="AE56" s="420" t="s">
        <v>19</v>
      </c>
      <c r="AF56" s="420"/>
      <c r="AG56" s="420"/>
      <c r="AH56" s="851"/>
    </row>
    <row r="57" spans="1:34" ht="14.25" customHeight="1" thickBot="1">
      <c r="A57" s="1144"/>
      <c r="B57" s="1144"/>
      <c r="C57" s="1144"/>
      <c r="D57" s="1144"/>
      <c r="E57" s="1144"/>
      <c r="F57" s="1144"/>
      <c r="G57" s="623"/>
      <c r="H57" s="623"/>
      <c r="I57" s="623"/>
      <c r="J57" s="623"/>
      <c r="K57" s="623"/>
      <c r="L57" s="623"/>
      <c r="M57" s="1144"/>
      <c r="N57" s="1144"/>
      <c r="O57" s="1144"/>
      <c r="P57" s="1144"/>
      <c r="Q57" s="1144"/>
      <c r="R57" s="1144"/>
      <c r="S57" s="623"/>
      <c r="T57" s="623"/>
      <c r="U57" s="623"/>
      <c r="V57" s="623"/>
      <c r="W57" s="623"/>
      <c r="X57" s="1146"/>
      <c r="Y57" s="849"/>
      <c r="Z57" s="850"/>
      <c r="AA57" s="850"/>
      <c r="AB57" s="850"/>
      <c r="AC57" s="850"/>
      <c r="AD57" s="850"/>
      <c r="AE57" s="852"/>
      <c r="AF57" s="852"/>
      <c r="AG57" s="852"/>
      <c r="AH57" s="853"/>
    </row>
    <row r="58" spans="1:34" ht="17" thickTop="1">
      <c r="A58" s="361"/>
      <c r="B58" s="361"/>
      <c r="C58" s="361"/>
      <c r="D58" s="361"/>
      <c r="E58" s="361"/>
      <c r="F58" s="361"/>
      <c r="G58" s="286"/>
      <c r="H58" s="286"/>
      <c r="I58" s="286"/>
      <c r="J58" s="286"/>
      <c r="K58" s="286"/>
      <c r="L58" s="286"/>
      <c r="M58" s="361"/>
      <c r="N58" s="361"/>
      <c r="O58" s="361"/>
      <c r="P58" s="361"/>
      <c r="Q58" s="361"/>
      <c r="R58" s="361"/>
      <c r="S58" s="286"/>
      <c r="T58" s="286"/>
      <c r="U58" s="286"/>
      <c r="V58" s="286"/>
      <c r="W58" s="286"/>
      <c r="X58" s="286"/>
      <c r="Y58" s="362"/>
      <c r="Z58" s="362"/>
      <c r="AA58" s="362"/>
      <c r="AB58" s="362"/>
      <c r="AC58" s="362"/>
      <c r="AD58" s="362"/>
      <c r="AE58" s="286"/>
      <c r="AF58" s="286"/>
      <c r="AG58" s="286"/>
      <c r="AH58" s="286"/>
    </row>
    <row r="59" spans="1:34" ht="17" thickBot="1">
      <c r="A59" s="361"/>
      <c r="B59" s="361"/>
      <c r="C59" s="361"/>
      <c r="D59" s="361"/>
      <c r="E59" s="361"/>
      <c r="F59" s="361"/>
      <c r="G59" s="286"/>
      <c r="H59" s="286"/>
      <c r="I59" s="286"/>
      <c r="J59" s="286"/>
      <c r="K59" s="286"/>
      <c r="L59" s="286"/>
      <c r="M59" s="361"/>
      <c r="N59" s="361"/>
      <c r="O59" s="361"/>
      <c r="P59" s="361"/>
      <c r="Q59" s="361"/>
      <c r="R59" s="361"/>
      <c r="S59" s="286"/>
      <c r="T59" s="286"/>
      <c r="U59" s="286"/>
      <c r="V59" s="286"/>
      <c r="W59" s="286"/>
      <c r="X59" s="286"/>
      <c r="Y59" s="362"/>
      <c r="Z59" s="362"/>
      <c r="AA59" s="362"/>
      <c r="AB59" s="362"/>
      <c r="AC59" s="362"/>
      <c r="AD59" s="362"/>
      <c r="AE59" s="286"/>
      <c r="AF59" s="286"/>
      <c r="AG59" s="286"/>
      <c r="AH59" s="286"/>
    </row>
    <row r="60" spans="1:34" ht="13.5" thickTop="1">
      <c r="M60" s="1141" t="s">
        <v>565</v>
      </c>
      <c r="N60" s="1142"/>
      <c r="O60" s="1142"/>
      <c r="P60" s="1142"/>
      <c r="Q60" s="1142"/>
      <c r="R60" s="1142"/>
      <c r="S60" s="1143"/>
      <c r="Y60" s="854" t="s">
        <v>583</v>
      </c>
      <c r="Z60" s="855"/>
      <c r="AA60" s="855"/>
      <c r="AB60" s="855"/>
      <c r="AC60" s="855"/>
      <c r="AD60" s="855"/>
      <c r="AE60" s="855"/>
      <c r="AF60" s="855"/>
      <c r="AG60" s="855"/>
      <c r="AH60" s="856"/>
    </row>
    <row r="61" spans="1:34" ht="13.5" customHeight="1">
      <c r="B61" s="40"/>
      <c r="C61" s="40"/>
      <c r="M61" s="1147"/>
      <c r="N61" s="1148"/>
      <c r="O61" s="1148"/>
      <c r="P61" s="1148"/>
      <c r="Q61" s="1148"/>
      <c r="R61" s="420" t="s">
        <v>58</v>
      </c>
      <c r="S61" s="421"/>
      <c r="Y61" s="847">
        <f>Y56*M61</f>
        <v>0</v>
      </c>
      <c r="Z61" s="848"/>
      <c r="AA61" s="848"/>
      <c r="AB61" s="848"/>
      <c r="AC61" s="848"/>
      <c r="AD61" s="848"/>
      <c r="AE61" s="480" t="s">
        <v>561</v>
      </c>
      <c r="AF61" s="712"/>
      <c r="AG61" s="712"/>
      <c r="AH61" s="860"/>
    </row>
    <row r="62" spans="1:34" ht="14.25" customHeight="1" thickBot="1">
      <c r="B62" s="40"/>
      <c r="C62" s="40"/>
      <c r="M62" s="1149"/>
      <c r="N62" s="1150"/>
      <c r="O62" s="1150"/>
      <c r="P62" s="1150"/>
      <c r="Q62" s="1150"/>
      <c r="R62" s="423"/>
      <c r="S62" s="424"/>
      <c r="Y62" s="849"/>
      <c r="Z62" s="850"/>
      <c r="AA62" s="850"/>
      <c r="AB62" s="850"/>
      <c r="AC62" s="850"/>
      <c r="AD62" s="850"/>
      <c r="AE62" s="861"/>
      <c r="AF62" s="861"/>
      <c r="AG62" s="861"/>
      <c r="AH62" s="862"/>
    </row>
    <row r="63" spans="1:34" ht="13.5" thickTop="1">
      <c r="B63" s="24" t="s">
        <v>573</v>
      </c>
      <c r="C63" s="24" t="s">
        <v>570</v>
      </c>
    </row>
  </sheetData>
  <sheetProtection algorithmName="SHA-512" hashValue="ZC75JnJtx9LOFaW2OgnMTqXXXU9y3WkMC3kNyEo7NoECvoNRhMr8bJObURw51oJEUQZroYHmgV3hh3VzuoP0ew==" saltValue="EoEY9XddnQVOwuvlqnJZVg==" spinCount="100000" sheet="1" objects="1" formatCells="0"/>
  <mergeCells count="59">
    <mergeCell ref="M5:Q5"/>
    <mergeCell ref="T32:Y32"/>
    <mergeCell ref="Y13:AH13"/>
    <mergeCell ref="AE14:AH15"/>
    <mergeCell ref="AC1:AH2"/>
    <mergeCell ref="N29:Q29"/>
    <mergeCell ref="W29:Y29"/>
    <mergeCell ref="S29:T29"/>
    <mergeCell ref="AC32:AG32"/>
    <mergeCell ref="A3:AH3"/>
    <mergeCell ref="A1:K2"/>
    <mergeCell ref="AA1:AB2"/>
    <mergeCell ref="N23:AG23"/>
    <mergeCell ref="N25:AG25"/>
    <mergeCell ref="C23:J23"/>
    <mergeCell ref="W36:AB36"/>
    <mergeCell ref="O40:P40"/>
    <mergeCell ref="L40:M40"/>
    <mergeCell ref="P8:Q8"/>
    <mergeCell ref="S8:V8"/>
    <mergeCell ref="Q14:X15"/>
    <mergeCell ref="Y14:AD15"/>
    <mergeCell ref="AC33:AG33"/>
    <mergeCell ref="L32:P32"/>
    <mergeCell ref="C40:H40"/>
    <mergeCell ref="S40:V40"/>
    <mergeCell ref="M20:R20"/>
    <mergeCell ref="C8:F8"/>
    <mergeCell ref="J8:K8"/>
    <mergeCell ref="C36:G36"/>
    <mergeCell ref="K36:O36"/>
    <mergeCell ref="R36:T36"/>
    <mergeCell ref="M8:N8"/>
    <mergeCell ref="Y61:AD62"/>
    <mergeCell ref="A17:AH17"/>
    <mergeCell ref="Q52:X53"/>
    <mergeCell ref="Y52:AD53"/>
    <mergeCell ref="AE52:AH53"/>
    <mergeCell ref="AE61:AH62"/>
    <mergeCell ref="C32:G32"/>
    <mergeCell ref="A55:J55"/>
    <mergeCell ref="Y56:AD57"/>
    <mergeCell ref="AE56:AH57"/>
    <mergeCell ref="K56:L57"/>
    <mergeCell ref="M56:R57"/>
    <mergeCell ref="S56:V57"/>
    <mergeCell ref="W56:X57"/>
    <mergeCell ref="M61:Q62"/>
    <mergeCell ref="R61:S62"/>
    <mergeCell ref="D49:I49"/>
    <mergeCell ref="M49:R49"/>
    <mergeCell ref="W49:Y49"/>
    <mergeCell ref="C45:AF46"/>
    <mergeCell ref="M60:S60"/>
    <mergeCell ref="Y60:AH60"/>
    <mergeCell ref="M55:V55"/>
    <mergeCell ref="Y55:AH55"/>
    <mergeCell ref="A56:F57"/>
    <mergeCell ref="G56:J57"/>
  </mergeCells>
  <phoneticPr fontId="5"/>
  <conditionalFormatting sqref="M5:Q5">
    <cfRule type="containsBlanks" dxfId="12" priority="6">
      <formula>LEN(TRIM(M5))=0</formula>
    </cfRule>
  </conditionalFormatting>
  <conditionalFormatting sqref="M20">
    <cfRule type="containsBlanks" dxfId="11" priority="5">
      <formula>LEN(TRIM(M20))=0</formula>
    </cfRule>
  </conditionalFormatting>
  <conditionalFormatting sqref="N29:Q29">
    <cfRule type="containsBlanks" dxfId="10" priority="8">
      <formula>LEN(TRIM(N29))=0</formula>
    </cfRule>
  </conditionalFormatting>
  <conditionalFormatting sqref="M61:Q62">
    <cfRule type="containsBlanks" dxfId="9" priority="2">
      <formula>LEN(TRIM(M61))=0</formula>
    </cfRule>
  </conditionalFormatting>
  <conditionalFormatting sqref="Y14:AD15">
    <cfRule type="containsBlanks" dxfId="8" priority="1">
      <formula>LEN(TRIM(Y14))=0</formula>
    </cfRule>
  </conditionalFormatting>
  <dataValidations count="1">
    <dataValidation type="whole" operator="lessThanOrEqual" allowBlank="1" showInputMessage="1" showErrorMessage="1" sqref="M61:Q62" xr:uid="{98CA7B9F-1013-4C1E-9362-2DC009727C46}">
      <formula1>10</formula1>
    </dataValidation>
  </dataValidations>
  <printOptions horizontalCentered="1"/>
  <pageMargins left="0.51181102362204722" right="0.51181102362204722" top="0.51181102362204722" bottom="0.35433070866141736" header="0.27559055118110237" footer="0.31496062992125984"/>
  <pageSetup paperSize="9" orientation="portrait" r:id="rId1"/>
  <headerFooter>
    <oddHeader>&amp;L６．CO₂排出削減量算定</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theme="7" tint="0.39997558519241921"/>
    <pageSetUpPr fitToPage="1"/>
  </sheetPr>
  <dimension ref="A1:AL61"/>
  <sheetViews>
    <sheetView view="pageBreakPreview" topLeftCell="A19" zoomScaleNormal="100" zoomScaleSheetLayoutView="100" workbookViewId="0">
      <selection activeCell="M52" sqref="M52:R53"/>
    </sheetView>
  </sheetViews>
  <sheetFormatPr defaultColWidth="9" defaultRowHeight="13"/>
  <cols>
    <col min="1" max="1" width="2.36328125" style="93" customWidth="1"/>
    <col min="2" max="37" width="2.6328125" style="93" customWidth="1"/>
    <col min="38" max="16384" width="9" style="93"/>
  </cols>
  <sheetData>
    <row r="1" spans="1:34">
      <c r="A1" s="1195" t="s">
        <v>509</v>
      </c>
      <c r="B1" s="1196"/>
      <c r="C1" s="1196"/>
      <c r="D1" s="1196"/>
      <c r="E1" s="1196"/>
      <c r="F1" s="1196"/>
      <c r="G1" s="1196"/>
      <c r="H1" s="1196"/>
      <c r="I1" s="1196"/>
      <c r="J1" s="1196"/>
      <c r="K1" s="1197"/>
      <c r="AA1" s="1201" t="s">
        <v>292</v>
      </c>
      <c r="AB1" s="1202"/>
      <c r="AC1" s="939" t="str">
        <f ca="1">RIGHT(CELL("filename",AC1),LEN(CELL("filename",AC1))-FIND("]",CELL("filename",AC1)))</f>
        <v>排出量算定(コンプレッサー）</v>
      </c>
      <c r="AD1" s="1080"/>
      <c r="AE1" s="1080"/>
      <c r="AF1" s="1080"/>
      <c r="AG1" s="1080"/>
      <c r="AH1" s="940"/>
    </row>
    <row r="2" spans="1:34">
      <c r="A2" s="1198"/>
      <c r="B2" s="1199"/>
      <c r="C2" s="1199"/>
      <c r="D2" s="1199"/>
      <c r="E2" s="1199"/>
      <c r="F2" s="1199"/>
      <c r="G2" s="1199"/>
      <c r="H2" s="1199"/>
      <c r="I2" s="1199"/>
      <c r="J2" s="1199"/>
      <c r="K2" s="1200"/>
      <c r="L2" s="93" t="s">
        <v>596</v>
      </c>
      <c r="AA2" s="1203"/>
      <c r="AB2" s="1204"/>
      <c r="AC2" s="941"/>
      <c r="AD2" s="1171"/>
      <c r="AE2" s="1171"/>
      <c r="AF2" s="1171"/>
      <c r="AG2" s="1171"/>
      <c r="AH2" s="942"/>
    </row>
    <row r="3" spans="1:34">
      <c r="A3" s="397" t="s">
        <v>15</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9"/>
    </row>
    <row r="4" spans="1:34">
      <c r="A4" s="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6"/>
    </row>
    <row r="5" spans="1:34">
      <c r="A5" s="7"/>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8"/>
    </row>
    <row r="6" spans="1:34">
      <c r="A6" s="7"/>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8"/>
    </row>
    <row r="7" spans="1:34">
      <c r="A7" s="7"/>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8"/>
    </row>
    <row r="8" spans="1:34">
      <c r="A8" s="7"/>
      <c r="B8" s="243"/>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8"/>
    </row>
    <row r="9" spans="1:34">
      <c r="A9" s="7"/>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8"/>
    </row>
    <row r="10" spans="1:34">
      <c r="A10" s="7"/>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8"/>
    </row>
    <row r="11" spans="1:34">
      <c r="A11" s="7"/>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8"/>
    </row>
    <row r="12" spans="1:34">
      <c r="A12" s="7"/>
      <c r="B12" s="243"/>
      <c r="C12" s="243"/>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8"/>
    </row>
    <row r="13" spans="1:34">
      <c r="A13" s="7"/>
      <c r="B13" s="243"/>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8"/>
    </row>
    <row r="14" spans="1:34">
      <c r="A14" s="7"/>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8"/>
    </row>
    <row r="15" spans="1:34">
      <c r="A15" s="7"/>
      <c r="B15" s="243"/>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8"/>
    </row>
    <row r="16" spans="1:34">
      <c r="A16" s="7"/>
      <c r="B16" s="243"/>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8"/>
    </row>
    <row r="17" spans="1:34">
      <c r="A17" s="7"/>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8"/>
    </row>
    <row r="18" spans="1:34">
      <c r="A18" s="7"/>
      <c r="B18" s="243"/>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8"/>
    </row>
    <row r="19" spans="1:34">
      <c r="A19" s="7"/>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8"/>
    </row>
    <row r="20" spans="1:34">
      <c r="A20" s="7"/>
      <c r="B20" s="243"/>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8"/>
    </row>
    <row r="21" spans="1:34">
      <c r="A21" s="7"/>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8"/>
    </row>
    <row r="22" spans="1:34">
      <c r="A22" s="7"/>
      <c r="B22" s="243"/>
      <c r="C22" s="243"/>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8"/>
    </row>
    <row r="23" spans="1:34">
      <c r="A23" s="9"/>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10"/>
    </row>
    <row r="24" spans="1:34">
      <c r="A24" s="159"/>
      <c r="B24" s="159"/>
      <c r="C24" s="159"/>
      <c r="D24" s="159"/>
      <c r="E24" s="159"/>
      <c r="F24" s="159"/>
      <c r="G24" s="159"/>
      <c r="H24" s="159"/>
      <c r="I24" s="159"/>
      <c r="J24" s="159"/>
      <c r="K24" s="159"/>
      <c r="L24" s="159"/>
      <c r="M24" s="159"/>
      <c r="N24" s="159"/>
      <c r="O24" s="159"/>
      <c r="P24" s="159"/>
      <c r="Q24" s="1208" t="s">
        <v>23</v>
      </c>
      <c r="R24" s="1208"/>
      <c r="S24" s="1208"/>
      <c r="T24" s="1208"/>
      <c r="U24" s="1208"/>
      <c r="V24" s="1208"/>
      <c r="W24" s="1208"/>
      <c r="X24" s="1208"/>
      <c r="Y24" s="1210"/>
      <c r="Z24" s="1211"/>
      <c r="AA24" s="1211"/>
      <c r="AB24" s="1211"/>
      <c r="AC24" s="1211"/>
      <c r="AD24" s="1211"/>
      <c r="AE24" s="1212" t="s">
        <v>19</v>
      </c>
      <c r="AF24" s="1212"/>
      <c r="AG24" s="1212"/>
      <c r="AH24" s="1213"/>
    </row>
    <row r="25" spans="1:34">
      <c r="A25" s="159"/>
      <c r="B25" s="159"/>
      <c r="C25" s="159"/>
      <c r="D25" s="159"/>
      <c r="E25" s="159"/>
      <c r="F25" s="159"/>
      <c r="G25" s="159"/>
      <c r="H25" s="159"/>
      <c r="I25" s="159"/>
      <c r="J25" s="159"/>
      <c r="K25" s="159"/>
      <c r="L25" s="159"/>
      <c r="M25" s="159"/>
      <c r="N25" s="159"/>
      <c r="O25" s="159"/>
      <c r="P25" s="159"/>
      <c r="Q25" s="1209"/>
      <c r="R25" s="1209"/>
      <c r="S25" s="1209"/>
      <c r="T25" s="1209"/>
      <c r="U25" s="1209"/>
      <c r="V25" s="1209"/>
      <c r="W25" s="1209"/>
      <c r="X25" s="1209"/>
      <c r="Y25" s="976"/>
      <c r="Z25" s="977"/>
      <c r="AA25" s="977"/>
      <c r="AB25" s="977"/>
      <c r="AC25" s="977"/>
      <c r="AD25" s="977"/>
      <c r="AE25" s="1180"/>
      <c r="AF25" s="1180"/>
      <c r="AG25" s="1180"/>
      <c r="AH25" s="1181"/>
    </row>
    <row r="26" spans="1:34">
      <c r="A26" s="159"/>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row>
    <row r="27" spans="1:34">
      <c r="A27" s="397" t="s">
        <v>16</v>
      </c>
      <c r="B27" s="398"/>
      <c r="C27" s="398"/>
      <c r="D27" s="398"/>
      <c r="E27" s="398"/>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9"/>
    </row>
    <row r="28" spans="1:34">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9"/>
    </row>
    <row r="29" spans="1:34">
      <c r="A29" s="11"/>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3"/>
    </row>
    <row r="30" spans="1:34">
      <c r="A30" s="11"/>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3"/>
    </row>
    <row r="31" spans="1:34">
      <c r="A31" s="11"/>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3"/>
    </row>
    <row r="32" spans="1:34">
      <c r="A32" s="11"/>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3"/>
    </row>
    <row r="33" spans="1:34">
      <c r="A33" s="11"/>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3"/>
    </row>
    <row r="34" spans="1:34">
      <c r="A34" s="11"/>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3"/>
    </row>
    <row r="35" spans="1:34">
      <c r="A35" s="11"/>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3"/>
    </row>
    <row r="36" spans="1:34">
      <c r="A36" s="11"/>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3"/>
    </row>
    <row r="37" spans="1:34">
      <c r="A37" s="11"/>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3"/>
    </row>
    <row r="38" spans="1:34">
      <c r="A38" s="11"/>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3"/>
    </row>
    <row r="39" spans="1:34">
      <c r="A39" s="11"/>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3"/>
    </row>
    <row r="40" spans="1:34">
      <c r="A40" s="11"/>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3"/>
    </row>
    <row r="41" spans="1:34">
      <c r="A41" s="11"/>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3"/>
    </row>
    <row r="42" spans="1:34">
      <c r="A42" s="11"/>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3"/>
    </row>
    <row r="43" spans="1:34">
      <c r="A43" s="11"/>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3"/>
    </row>
    <row r="44" spans="1:34">
      <c r="A44" s="11"/>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3"/>
    </row>
    <row r="45" spans="1:34">
      <c r="A45" s="11"/>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3"/>
    </row>
    <row r="46" spans="1:34">
      <c r="A46" s="11"/>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3"/>
    </row>
    <row r="47" spans="1:34">
      <c r="A47" s="240"/>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2"/>
    </row>
    <row r="48" spans="1:34">
      <c r="A48" s="159"/>
      <c r="B48" s="159"/>
      <c r="C48" s="159"/>
      <c r="D48" s="159"/>
      <c r="E48" s="159"/>
      <c r="F48" s="159"/>
      <c r="G48" s="159"/>
      <c r="H48" s="159"/>
      <c r="I48" s="159"/>
      <c r="J48" s="159"/>
      <c r="K48" s="159"/>
      <c r="L48" s="159"/>
      <c r="M48" s="159"/>
      <c r="N48" s="159"/>
      <c r="O48" s="159"/>
      <c r="P48" s="159"/>
      <c r="Q48" s="1208" t="s">
        <v>24</v>
      </c>
      <c r="R48" s="1208"/>
      <c r="S48" s="1208"/>
      <c r="T48" s="1208"/>
      <c r="U48" s="1208"/>
      <c r="V48" s="1208"/>
      <c r="W48" s="1208"/>
      <c r="X48" s="1208"/>
      <c r="Y48" s="1210"/>
      <c r="Z48" s="1211"/>
      <c r="AA48" s="1211"/>
      <c r="AB48" s="1211"/>
      <c r="AC48" s="1211"/>
      <c r="AD48" s="1211"/>
      <c r="AE48" s="1212" t="s">
        <v>19</v>
      </c>
      <c r="AF48" s="1212"/>
      <c r="AG48" s="1212"/>
      <c r="AH48" s="1213"/>
    </row>
    <row r="49" spans="1:38">
      <c r="A49" s="159"/>
      <c r="B49" s="159"/>
      <c r="C49" s="159"/>
      <c r="D49" s="159"/>
      <c r="E49" s="159"/>
      <c r="F49" s="159"/>
      <c r="G49" s="159"/>
      <c r="H49" s="159"/>
      <c r="I49" s="159"/>
      <c r="J49" s="159"/>
      <c r="K49" s="159"/>
      <c r="L49" s="159"/>
      <c r="M49" s="159"/>
      <c r="N49" s="159"/>
      <c r="O49" s="159"/>
      <c r="P49" s="159"/>
      <c r="Q49" s="1209"/>
      <c r="R49" s="1209"/>
      <c r="S49" s="1209"/>
      <c r="T49" s="1209"/>
      <c r="U49" s="1209"/>
      <c r="V49" s="1209"/>
      <c r="W49" s="1209"/>
      <c r="X49" s="1209"/>
      <c r="Y49" s="976"/>
      <c r="Z49" s="977"/>
      <c r="AA49" s="977"/>
      <c r="AB49" s="977"/>
      <c r="AC49" s="977"/>
      <c r="AD49" s="977"/>
      <c r="AE49" s="1180"/>
      <c r="AF49" s="1180"/>
      <c r="AG49" s="1180"/>
      <c r="AH49" s="1181"/>
    </row>
    <row r="50" spans="1:38" ht="13.5" thickBot="1">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L50" s="23"/>
    </row>
    <row r="51" spans="1:38" ht="13.5" thickTop="1">
      <c r="A51" s="808" t="s">
        <v>23</v>
      </c>
      <c r="B51" s="828"/>
      <c r="C51" s="828"/>
      <c r="D51" s="828"/>
      <c r="E51" s="828"/>
      <c r="F51" s="828"/>
      <c r="G51" s="828"/>
      <c r="H51" s="828"/>
      <c r="I51" s="828"/>
      <c r="J51" s="809"/>
      <c r="M51" s="808" t="s">
        <v>24</v>
      </c>
      <c r="N51" s="828"/>
      <c r="O51" s="828"/>
      <c r="P51" s="828"/>
      <c r="Q51" s="828"/>
      <c r="R51" s="828"/>
      <c r="S51" s="828"/>
      <c r="T51" s="828"/>
      <c r="U51" s="828"/>
      <c r="V51" s="809"/>
      <c r="Y51" s="1187" t="s">
        <v>21</v>
      </c>
      <c r="Z51" s="1188"/>
      <c r="AA51" s="1188"/>
      <c r="AB51" s="1188"/>
      <c r="AC51" s="1188"/>
      <c r="AD51" s="1188"/>
      <c r="AE51" s="1188"/>
      <c r="AF51" s="1188"/>
      <c r="AG51" s="1188"/>
      <c r="AH51" s="1189"/>
    </row>
    <row r="52" spans="1:38">
      <c r="A52" s="985">
        <f>Y24</f>
        <v>0</v>
      </c>
      <c r="B52" s="869"/>
      <c r="C52" s="869"/>
      <c r="D52" s="869"/>
      <c r="E52" s="869"/>
      <c r="F52" s="869"/>
      <c r="G52" s="1178" t="s">
        <v>19</v>
      </c>
      <c r="H52" s="1178"/>
      <c r="I52" s="1178"/>
      <c r="J52" s="1179"/>
      <c r="K52" s="1190" t="s">
        <v>25</v>
      </c>
      <c r="L52" s="1191"/>
      <c r="M52" s="985">
        <f>Y48</f>
        <v>0</v>
      </c>
      <c r="N52" s="869"/>
      <c r="O52" s="869"/>
      <c r="P52" s="869"/>
      <c r="Q52" s="869"/>
      <c r="R52" s="869"/>
      <c r="S52" s="1178" t="s">
        <v>19</v>
      </c>
      <c r="T52" s="1178"/>
      <c r="U52" s="1178"/>
      <c r="V52" s="1179"/>
      <c r="W52" s="1190" t="s">
        <v>22</v>
      </c>
      <c r="X52" s="725"/>
      <c r="Y52" s="847">
        <f>A52-M52</f>
        <v>0</v>
      </c>
      <c r="Z52" s="848"/>
      <c r="AA52" s="848"/>
      <c r="AB52" s="848"/>
      <c r="AC52" s="848"/>
      <c r="AD52" s="848"/>
      <c r="AE52" s="1178" t="s">
        <v>19</v>
      </c>
      <c r="AF52" s="1178"/>
      <c r="AG52" s="1178"/>
      <c r="AH52" s="1192"/>
    </row>
    <row r="53" spans="1:38" ht="13.5" thickBot="1">
      <c r="A53" s="986"/>
      <c r="B53" s="987"/>
      <c r="C53" s="987"/>
      <c r="D53" s="987"/>
      <c r="E53" s="987"/>
      <c r="F53" s="987"/>
      <c r="G53" s="1180"/>
      <c r="H53" s="1180"/>
      <c r="I53" s="1180"/>
      <c r="J53" s="1181"/>
      <c r="K53" s="1190"/>
      <c r="L53" s="1191"/>
      <c r="M53" s="986"/>
      <c r="N53" s="987"/>
      <c r="O53" s="987"/>
      <c r="P53" s="987"/>
      <c r="Q53" s="987"/>
      <c r="R53" s="987"/>
      <c r="S53" s="1180"/>
      <c r="T53" s="1180"/>
      <c r="U53" s="1180"/>
      <c r="V53" s="1181"/>
      <c r="W53" s="1190"/>
      <c r="X53" s="725"/>
      <c r="Y53" s="849"/>
      <c r="Z53" s="850"/>
      <c r="AA53" s="850"/>
      <c r="AB53" s="850"/>
      <c r="AC53" s="850"/>
      <c r="AD53" s="850"/>
      <c r="AE53" s="1193"/>
      <c r="AF53" s="1193"/>
      <c r="AG53" s="1193"/>
      <c r="AH53" s="1194"/>
    </row>
    <row r="54" spans="1:38" ht="14" thickTop="1" thickBot="1"/>
    <row r="55" spans="1:38" ht="13.5" customHeight="1" thickTop="1">
      <c r="K55" s="1205" t="s">
        <v>565</v>
      </c>
      <c r="L55" s="1206"/>
      <c r="M55" s="1206"/>
      <c r="N55" s="1206"/>
      <c r="O55" s="1206"/>
      <c r="P55" s="1206"/>
      <c r="Q55" s="1207"/>
      <c r="W55" s="1187" t="s">
        <v>583</v>
      </c>
      <c r="X55" s="1188"/>
      <c r="Y55" s="1188"/>
      <c r="Z55" s="1188"/>
      <c r="AA55" s="1188"/>
      <c r="AB55" s="1188"/>
      <c r="AC55" s="1188"/>
      <c r="AD55" s="1188"/>
      <c r="AE55" s="1188"/>
      <c r="AF55" s="1189"/>
    </row>
    <row r="56" spans="1:38" ht="13.5" customHeight="1">
      <c r="K56" s="1147"/>
      <c r="L56" s="1148"/>
      <c r="M56" s="1148"/>
      <c r="N56" s="1148"/>
      <c r="O56" s="1148"/>
      <c r="P56" s="1178" t="s">
        <v>58</v>
      </c>
      <c r="Q56" s="1179"/>
      <c r="W56" s="847">
        <f>K56*Y52</f>
        <v>0</v>
      </c>
      <c r="X56" s="848"/>
      <c r="Y56" s="848"/>
      <c r="Z56" s="848"/>
      <c r="AA56" s="848"/>
      <c r="AB56" s="848"/>
      <c r="AC56" s="1182" t="s">
        <v>561</v>
      </c>
      <c r="AD56" s="1183"/>
      <c r="AE56" s="1183"/>
      <c r="AF56" s="1184"/>
    </row>
    <row r="57" spans="1:38" ht="14.25" customHeight="1" thickBot="1">
      <c r="K57" s="1149"/>
      <c r="L57" s="1150"/>
      <c r="M57" s="1150"/>
      <c r="N57" s="1150"/>
      <c r="O57" s="1150"/>
      <c r="P57" s="1180"/>
      <c r="Q57" s="1181"/>
      <c r="W57" s="849"/>
      <c r="X57" s="850"/>
      <c r="Y57" s="850"/>
      <c r="Z57" s="850"/>
      <c r="AA57" s="850"/>
      <c r="AB57" s="850"/>
      <c r="AC57" s="1185"/>
      <c r="AD57" s="1185"/>
      <c r="AE57" s="1185"/>
      <c r="AF57" s="1186"/>
    </row>
    <row r="58" spans="1:38" ht="13.5" thickTop="1">
      <c r="B58" s="160" t="s">
        <v>26</v>
      </c>
      <c r="C58" s="160" t="s">
        <v>27</v>
      </c>
    </row>
    <row r="59" spans="1:38">
      <c r="B59" s="160" t="s">
        <v>26</v>
      </c>
      <c r="C59" s="160" t="s">
        <v>34</v>
      </c>
    </row>
    <row r="60" spans="1:38">
      <c r="B60" s="160" t="s">
        <v>26</v>
      </c>
      <c r="C60" s="160" t="s">
        <v>35</v>
      </c>
    </row>
    <row r="61" spans="1:38">
      <c r="B61" s="93" t="s">
        <v>26</v>
      </c>
      <c r="C61" s="93" t="s">
        <v>570</v>
      </c>
    </row>
  </sheetData>
  <sheetProtection password="D73A" sheet="1" formatCells="0"/>
  <mergeCells count="28">
    <mergeCell ref="A1:K2"/>
    <mergeCell ref="AC1:AH2"/>
    <mergeCell ref="AA1:AB2"/>
    <mergeCell ref="K55:Q55"/>
    <mergeCell ref="W55:AF55"/>
    <mergeCell ref="Q48:X49"/>
    <mergeCell ref="Y48:AD49"/>
    <mergeCell ref="AE48:AH49"/>
    <mergeCell ref="A3:AH3"/>
    <mergeCell ref="Q24:X25"/>
    <mergeCell ref="Y24:AD25"/>
    <mergeCell ref="AE24:AH25"/>
    <mergeCell ref="A27:AH27"/>
    <mergeCell ref="K56:O57"/>
    <mergeCell ref="P56:Q57"/>
    <mergeCell ref="W56:AB57"/>
    <mergeCell ref="AC56:AF57"/>
    <mergeCell ref="A51:J51"/>
    <mergeCell ref="M51:V51"/>
    <mergeCell ref="Y51:AH51"/>
    <mergeCell ref="A52:F53"/>
    <mergeCell ref="G52:J53"/>
    <mergeCell ref="K52:L53"/>
    <mergeCell ref="M52:R53"/>
    <mergeCell ref="S52:V53"/>
    <mergeCell ref="W52:X53"/>
    <mergeCell ref="Y52:AD53"/>
    <mergeCell ref="AE52:AH53"/>
  </mergeCells>
  <phoneticPr fontId="30"/>
  <conditionalFormatting sqref="K56:O57">
    <cfRule type="containsBlanks" dxfId="7" priority="1">
      <formula>LEN(TRIM(K56))=0</formula>
    </cfRule>
    <cfRule type="expression" dxfId="6" priority="4">
      <formula>$K$56=""</formula>
    </cfRule>
  </conditionalFormatting>
  <conditionalFormatting sqref="Y24:AD25">
    <cfRule type="containsBlanks" dxfId="5" priority="3">
      <formula>LEN(TRIM(Y24))=0</formula>
    </cfRule>
  </conditionalFormatting>
  <conditionalFormatting sqref="Y48:AD49">
    <cfRule type="containsBlanks" dxfId="4" priority="2">
      <formula>LEN(TRIM(Y48))=0</formula>
    </cfRule>
  </conditionalFormatting>
  <printOptions horizontalCentered="1"/>
  <pageMargins left="0.51181102362204722" right="0.51181102362204722" top="0.51181102362204722" bottom="0.35433070866141736" header="0.27559055118110237" footer="0.31496062992125984"/>
  <pageSetup paperSize="9" orientation="portrait" r:id="rId1"/>
  <headerFooter>
    <oddHeader>&amp;L６．CO₂排出削減量算定</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AH61"/>
  <sheetViews>
    <sheetView view="pageBreakPreview" zoomScaleNormal="100" zoomScaleSheetLayoutView="100" workbookViewId="0">
      <selection activeCell="U35" sqref="U35"/>
    </sheetView>
  </sheetViews>
  <sheetFormatPr defaultColWidth="9" defaultRowHeight="13"/>
  <cols>
    <col min="1" max="1" width="2.36328125" style="24" customWidth="1"/>
    <col min="2" max="37" width="2.6328125" style="24" customWidth="1"/>
    <col min="38" max="16384" width="9" style="24"/>
  </cols>
  <sheetData>
    <row r="1" spans="1:34">
      <c r="A1" s="963" t="s">
        <v>510</v>
      </c>
      <c r="B1" s="964"/>
      <c r="C1" s="964"/>
      <c r="D1" s="964"/>
      <c r="E1" s="964"/>
      <c r="F1" s="964"/>
      <c r="G1" s="964"/>
      <c r="H1" s="964"/>
      <c r="I1" s="964"/>
      <c r="J1" s="964"/>
      <c r="K1" s="965"/>
      <c r="AA1" s="959" t="s">
        <v>292</v>
      </c>
      <c r="AB1" s="960"/>
      <c r="AC1" s="939" t="str">
        <f ca="1">RIGHT(CELL("filename",AC1),LEN(CELL("filename",AC1))-FIND("]",CELL("filename",AC1)))</f>
        <v>排出量算定(任意)</v>
      </c>
      <c r="AD1" s="1080"/>
      <c r="AE1" s="1080"/>
      <c r="AF1" s="1080"/>
      <c r="AG1" s="1080"/>
      <c r="AH1" s="940"/>
    </row>
    <row r="2" spans="1:34">
      <c r="A2" s="966"/>
      <c r="B2" s="967"/>
      <c r="C2" s="967"/>
      <c r="D2" s="967"/>
      <c r="E2" s="967"/>
      <c r="F2" s="967"/>
      <c r="G2" s="967"/>
      <c r="H2" s="967"/>
      <c r="I2" s="967"/>
      <c r="J2" s="967"/>
      <c r="K2" s="968"/>
      <c r="L2" s="24" t="s">
        <v>597</v>
      </c>
      <c r="AA2" s="961"/>
      <c r="AB2" s="962"/>
      <c r="AC2" s="941"/>
      <c r="AD2" s="1171"/>
      <c r="AE2" s="1171"/>
      <c r="AF2" s="1171"/>
      <c r="AG2" s="1171"/>
      <c r="AH2" s="942"/>
    </row>
    <row r="3" spans="1:34">
      <c r="A3" s="374" t="s">
        <v>15</v>
      </c>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6"/>
    </row>
    <row r="4" spans="1:34">
      <c r="A4" s="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6"/>
    </row>
    <row r="5" spans="1:34">
      <c r="A5" s="7"/>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8"/>
    </row>
    <row r="6" spans="1:34">
      <c r="A6" s="7"/>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8"/>
    </row>
    <row r="7" spans="1:34">
      <c r="A7" s="7"/>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8"/>
    </row>
    <row r="8" spans="1:34">
      <c r="A8" s="7"/>
      <c r="B8" s="300"/>
      <c r="C8" s="300"/>
      <c r="D8" s="300"/>
      <c r="E8" s="300"/>
      <c r="F8" s="300"/>
      <c r="G8" s="300"/>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8"/>
    </row>
    <row r="9" spans="1:34">
      <c r="A9" s="7"/>
      <c r="B9" s="300"/>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8"/>
    </row>
    <row r="10" spans="1:34">
      <c r="A10" s="7"/>
      <c r="B10" s="300"/>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8"/>
    </row>
    <row r="11" spans="1:34">
      <c r="A11" s="7"/>
      <c r="B11" s="300"/>
      <c r="C11" s="300"/>
      <c r="D11" s="300"/>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8"/>
    </row>
    <row r="12" spans="1:34">
      <c r="A12" s="7"/>
      <c r="B12" s="300"/>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8"/>
    </row>
    <row r="13" spans="1:34">
      <c r="A13" s="7"/>
      <c r="B13" s="300"/>
      <c r="C13" s="300"/>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8"/>
    </row>
    <row r="14" spans="1:34">
      <c r="A14" s="7"/>
      <c r="B14" s="300"/>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8"/>
    </row>
    <row r="15" spans="1:34">
      <c r="A15" s="7"/>
      <c r="B15" s="300"/>
      <c r="C15" s="300"/>
      <c r="D15" s="300"/>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8"/>
    </row>
    <row r="16" spans="1:34">
      <c r="A16" s="7"/>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8"/>
    </row>
    <row r="17" spans="1:34">
      <c r="A17" s="7"/>
      <c r="B17" s="300"/>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8"/>
    </row>
    <row r="18" spans="1:34">
      <c r="A18" s="7"/>
      <c r="B18" s="300"/>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8"/>
    </row>
    <row r="19" spans="1:34">
      <c r="A19" s="7"/>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8"/>
    </row>
    <row r="20" spans="1:34">
      <c r="A20" s="7"/>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8"/>
    </row>
    <row r="21" spans="1:34">
      <c r="A21" s="7"/>
      <c r="B21" s="300"/>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8"/>
    </row>
    <row r="22" spans="1:34">
      <c r="A22" s="7"/>
      <c r="B22" s="300"/>
      <c r="C22" s="300"/>
      <c r="D22" s="300"/>
      <c r="E22" s="300"/>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8"/>
    </row>
    <row r="23" spans="1:34">
      <c r="A23" s="9"/>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10"/>
    </row>
    <row r="24" spans="1:34">
      <c r="A24" s="42"/>
      <c r="B24" s="42"/>
      <c r="C24" s="42"/>
      <c r="D24" s="42"/>
      <c r="E24" s="42"/>
      <c r="F24" s="42"/>
      <c r="G24" s="42"/>
      <c r="H24" s="42"/>
      <c r="I24" s="42"/>
      <c r="J24" s="42"/>
      <c r="K24" s="42"/>
      <c r="L24" s="42"/>
      <c r="M24" s="42"/>
      <c r="N24" s="42"/>
      <c r="O24" s="42"/>
      <c r="P24" s="42"/>
      <c r="Q24" s="1145" t="s">
        <v>23</v>
      </c>
      <c r="R24" s="1145"/>
      <c r="S24" s="1145"/>
      <c r="T24" s="1145"/>
      <c r="U24" s="1145"/>
      <c r="V24" s="1145"/>
      <c r="W24" s="1145"/>
      <c r="X24" s="1145"/>
      <c r="Y24" s="1210"/>
      <c r="Z24" s="1211"/>
      <c r="AA24" s="1211"/>
      <c r="AB24" s="1211"/>
      <c r="AC24" s="1211"/>
      <c r="AD24" s="1211"/>
      <c r="AE24" s="623" t="s">
        <v>19</v>
      </c>
      <c r="AF24" s="623"/>
      <c r="AG24" s="623"/>
      <c r="AH24" s="624"/>
    </row>
    <row r="25" spans="1:34">
      <c r="A25" s="42"/>
      <c r="B25" s="42"/>
      <c r="C25" s="42"/>
      <c r="D25" s="42"/>
      <c r="E25" s="42"/>
      <c r="F25" s="42"/>
      <c r="G25" s="42"/>
      <c r="H25" s="42"/>
      <c r="I25" s="42"/>
      <c r="J25" s="42"/>
      <c r="K25" s="42"/>
      <c r="L25" s="42"/>
      <c r="M25" s="42"/>
      <c r="N25" s="42"/>
      <c r="O25" s="42"/>
      <c r="P25" s="42"/>
      <c r="Q25" s="973"/>
      <c r="R25" s="973"/>
      <c r="S25" s="973"/>
      <c r="T25" s="973"/>
      <c r="U25" s="973"/>
      <c r="V25" s="973"/>
      <c r="W25" s="973"/>
      <c r="X25" s="973"/>
      <c r="Y25" s="976"/>
      <c r="Z25" s="977"/>
      <c r="AA25" s="977"/>
      <c r="AB25" s="977"/>
      <c r="AC25" s="977"/>
      <c r="AD25" s="977"/>
      <c r="AE25" s="423"/>
      <c r="AF25" s="423"/>
      <c r="AG25" s="423"/>
      <c r="AH25" s="424"/>
    </row>
    <row r="26" spans="1:34">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row>
    <row r="27" spans="1:34">
      <c r="A27" s="374" t="s">
        <v>16</v>
      </c>
      <c r="B27" s="375"/>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6"/>
    </row>
    <row r="28" spans="1:34">
      <c r="A28" s="273"/>
      <c r="B28" s="274"/>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5"/>
    </row>
    <row r="29" spans="1:34">
      <c r="A29" s="11"/>
      <c r="B29" s="301"/>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13"/>
    </row>
    <row r="30" spans="1:34">
      <c r="A30" s="11"/>
      <c r="B30" s="301"/>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13"/>
    </row>
    <row r="31" spans="1:34">
      <c r="A31" s="11"/>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13"/>
    </row>
    <row r="32" spans="1:34">
      <c r="A32" s="11"/>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13"/>
    </row>
    <row r="33" spans="1:34">
      <c r="A33" s="11"/>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13"/>
    </row>
    <row r="34" spans="1:34">
      <c r="A34" s="11"/>
      <c r="B34" s="301"/>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13"/>
    </row>
    <row r="35" spans="1:34">
      <c r="A35" s="11"/>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13"/>
    </row>
    <row r="36" spans="1:34">
      <c r="A36" s="11"/>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13"/>
    </row>
    <row r="37" spans="1:34">
      <c r="A37" s="11"/>
      <c r="B37" s="301"/>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13"/>
    </row>
    <row r="38" spans="1:34">
      <c r="A38" s="11"/>
      <c r="B38" s="301"/>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13"/>
    </row>
    <row r="39" spans="1:34">
      <c r="A39" s="11"/>
      <c r="B39" s="301"/>
      <c r="C39" s="301"/>
      <c r="D39" s="301"/>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13"/>
    </row>
    <row r="40" spans="1:34">
      <c r="A40" s="11"/>
      <c r="B40" s="301"/>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13"/>
    </row>
    <row r="41" spans="1:34">
      <c r="A41" s="11"/>
      <c r="B41" s="301"/>
      <c r="C41" s="301"/>
      <c r="D41" s="301"/>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13"/>
    </row>
    <row r="42" spans="1:34">
      <c r="A42" s="11"/>
      <c r="B42" s="301"/>
      <c r="C42" s="301"/>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13"/>
    </row>
    <row r="43" spans="1:34">
      <c r="A43" s="11"/>
      <c r="B43" s="301"/>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13"/>
    </row>
    <row r="44" spans="1:34">
      <c r="A44" s="11"/>
      <c r="B44" s="301"/>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13"/>
    </row>
    <row r="45" spans="1:34">
      <c r="A45" s="11"/>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13"/>
    </row>
    <row r="46" spans="1:34">
      <c r="A46" s="11"/>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13"/>
    </row>
    <row r="47" spans="1:34">
      <c r="A47" s="276"/>
      <c r="B47" s="277"/>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8"/>
    </row>
    <row r="48" spans="1:34">
      <c r="A48" s="42"/>
      <c r="B48" s="42"/>
      <c r="C48" s="42"/>
      <c r="D48" s="42"/>
      <c r="E48" s="42"/>
      <c r="F48" s="42"/>
      <c r="G48" s="42"/>
      <c r="H48" s="42"/>
      <c r="I48" s="42"/>
      <c r="J48" s="42"/>
      <c r="K48" s="42"/>
      <c r="L48" s="42"/>
      <c r="M48" s="42"/>
      <c r="N48" s="42"/>
      <c r="O48" s="42"/>
      <c r="P48" s="42"/>
      <c r="Q48" s="1145" t="s">
        <v>24</v>
      </c>
      <c r="R48" s="1145"/>
      <c r="S48" s="1145"/>
      <c r="T48" s="1145"/>
      <c r="U48" s="1145"/>
      <c r="V48" s="1145"/>
      <c r="W48" s="1145"/>
      <c r="X48" s="1145"/>
      <c r="Y48" s="1210"/>
      <c r="Z48" s="1211"/>
      <c r="AA48" s="1211"/>
      <c r="AB48" s="1211"/>
      <c r="AC48" s="1211"/>
      <c r="AD48" s="1211"/>
      <c r="AE48" s="623" t="s">
        <v>19</v>
      </c>
      <c r="AF48" s="623"/>
      <c r="AG48" s="623"/>
      <c r="AH48" s="624"/>
    </row>
    <row r="49" spans="1:34">
      <c r="A49" s="42"/>
      <c r="B49" s="42"/>
      <c r="C49" s="42"/>
      <c r="D49" s="42"/>
      <c r="E49" s="42"/>
      <c r="F49" s="42"/>
      <c r="G49" s="42"/>
      <c r="H49" s="42"/>
      <c r="I49" s="42"/>
      <c r="J49" s="42"/>
      <c r="K49" s="42"/>
      <c r="L49" s="42"/>
      <c r="M49" s="42"/>
      <c r="N49" s="42"/>
      <c r="O49" s="42"/>
      <c r="P49" s="42"/>
      <c r="Q49" s="973"/>
      <c r="R49" s="973"/>
      <c r="S49" s="973"/>
      <c r="T49" s="973"/>
      <c r="U49" s="973"/>
      <c r="V49" s="973"/>
      <c r="W49" s="973"/>
      <c r="X49" s="973"/>
      <c r="Y49" s="976"/>
      <c r="Z49" s="977"/>
      <c r="AA49" s="977"/>
      <c r="AB49" s="977"/>
      <c r="AC49" s="977"/>
      <c r="AD49" s="977"/>
      <c r="AE49" s="423"/>
      <c r="AF49" s="423"/>
      <c r="AG49" s="423"/>
      <c r="AH49" s="424"/>
    </row>
    <row r="50" spans="1:34" ht="13.5" thickBot="1">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row>
    <row r="51" spans="1:34" ht="13.5" thickTop="1">
      <c r="A51" s="459" t="s">
        <v>23</v>
      </c>
      <c r="B51" s="400"/>
      <c r="C51" s="400"/>
      <c r="D51" s="400"/>
      <c r="E51" s="400"/>
      <c r="F51" s="400"/>
      <c r="G51" s="400"/>
      <c r="H51" s="400"/>
      <c r="I51" s="400"/>
      <c r="J51" s="460"/>
      <c r="M51" s="459" t="s">
        <v>24</v>
      </c>
      <c r="N51" s="400"/>
      <c r="O51" s="400"/>
      <c r="P51" s="400"/>
      <c r="Q51" s="400"/>
      <c r="R51" s="400"/>
      <c r="S51" s="400"/>
      <c r="T51" s="400"/>
      <c r="U51" s="400"/>
      <c r="V51" s="460"/>
      <c r="Y51" s="854" t="s">
        <v>21</v>
      </c>
      <c r="Z51" s="855"/>
      <c r="AA51" s="855"/>
      <c r="AB51" s="855"/>
      <c r="AC51" s="855"/>
      <c r="AD51" s="855"/>
      <c r="AE51" s="855"/>
      <c r="AF51" s="855"/>
      <c r="AG51" s="855"/>
      <c r="AH51" s="856"/>
    </row>
    <row r="52" spans="1:34">
      <c r="A52" s="985">
        <f>Y24</f>
        <v>0</v>
      </c>
      <c r="B52" s="869"/>
      <c r="C52" s="869"/>
      <c r="D52" s="869"/>
      <c r="E52" s="869"/>
      <c r="F52" s="869"/>
      <c r="G52" s="420" t="s">
        <v>19</v>
      </c>
      <c r="H52" s="420"/>
      <c r="I52" s="420"/>
      <c r="J52" s="421"/>
      <c r="K52" s="733" t="s">
        <v>25</v>
      </c>
      <c r="L52" s="624"/>
      <c r="M52" s="985">
        <f>Y48</f>
        <v>0</v>
      </c>
      <c r="N52" s="869"/>
      <c r="O52" s="869"/>
      <c r="P52" s="869"/>
      <c r="Q52" s="869"/>
      <c r="R52" s="869"/>
      <c r="S52" s="420" t="s">
        <v>19</v>
      </c>
      <c r="T52" s="420"/>
      <c r="U52" s="420"/>
      <c r="V52" s="421"/>
      <c r="W52" s="733" t="s">
        <v>22</v>
      </c>
      <c r="X52" s="623"/>
      <c r="Y52" s="847">
        <f>A52-M52</f>
        <v>0</v>
      </c>
      <c r="Z52" s="848"/>
      <c r="AA52" s="848"/>
      <c r="AB52" s="848"/>
      <c r="AC52" s="848"/>
      <c r="AD52" s="848"/>
      <c r="AE52" s="420" t="s">
        <v>19</v>
      </c>
      <c r="AF52" s="420"/>
      <c r="AG52" s="420"/>
      <c r="AH52" s="851"/>
    </row>
    <row r="53" spans="1:34" ht="13.5" thickBot="1">
      <c r="A53" s="986"/>
      <c r="B53" s="987"/>
      <c r="C53" s="987"/>
      <c r="D53" s="987"/>
      <c r="E53" s="987"/>
      <c r="F53" s="987"/>
      <c r="G53" s="423"/>
      <c r="H53" s="423"/>
      <c r="I53" s="423"/>
      <c r="J53" s="424"/>
      <c r="K53" s="733"/>
      <c r="L53" s="624"/>
      <c r="M53" s="986"/>
      <c r="N53" s="987"/>
      <c r="O53" s="987"/>
      <c r="P53" s="987"/>
      <c r="Q53" s="987"/>
      <c r="R53" s="987"/>
      <c r="S53" s="423"/>
      <c r="T53" s="423"/>
      <c r="U53" s="423"/>
      <c r="V53" s="424"/>
      <c r="W53" s="733"/>
      <c r="X53" s="623"/>
      <c r="Y53" s="849"/>
      <c r="Z53" s="850"/>
      <c r="AA53" s="850"/>
      <c r="AB53" s="850"/>
      <c r="AC53" s="850"/>
      <c r="AD53" s="850"/>
      <c r="AE53" s="852"/>
      <c r="AF53" s="852"/>
      <c r="AG53" s="852"/>
      <c r="AH53" s="853"/>
    </row>
    <row r="54" spans="1:34" ht="14" thickTop="1" thickBot="1"/>
    <row r="55" spans="1:34" ht="13.5" customHeight="1" thickTop="1">
      <c r="K55" s="978" t="s">
        <v>565</v>
      </c>
      <c r="L55" s="979"/>
      <c r="M55" s="979"/>
      <c r="N55" s="979"/>
      <c r="O55" s="979"/>
      <c r="P55" s="979"/>
      <c r="Q55" s="980"/>
      <c r="W55" s="854" t="s">
        <v>583</v>
      </c>
      <c r="X55" s="855"/>
      <c r="Y55" s="855"/>
      <c r="Z55" s="855"/>
      <c r="AA55" s="855"/>
      <c r="AB55" s="855"/>
      <c r="AC55" s="855"/>
      <c r="AD55" s="855"/>
      <c r="AE55" s="855"/>
      <c r="AF55" s="856"/>
    </row>
    <row r="56" spans="1:34" ht="13.5" customHeight="1">
      <c r="K56" s="1147"/>
      <c r="L56" s="1148"/>
      <c r="M56" s="1148"/>
      <c r="N56" s="1148"/>
      <c r="O56" s="1148"/>
      <c r="P56" s="732" t="s">
        <v>58</v>
      </c>
      <c r="Q56" s="421"/>
      <c r="W56" s="847">
        <f>K56*Y52</f>
        <v>0</v>
      </c>
      <c r="X56" s="848"/>
      <c r="Y56" s="848"/>
      <c r="Z56" s="848"/>
      <c r="AA56" s="848"/>
      <c r="AB56" s="848"/>
      <c r="AC56" s="480" t="s">
        <v>561</v>
      </c>
      <c r="AD56" s="712"/>
      <c r="AE56" s="712"/>
      <c r="AF56" s="860"/>
    </row>
    <row r="57" spans="1:34" ht="14.25" customHeight="1" thickBot="1">
      <c r="K57" s="1149"/>
      <c r="L57" s="1150"/>
      <c r="M57" s="1150"/>
      <c r="N57" s="1150"/>
      <c r="O57" s="1150"/>
      <c r="P57" s="422"/>
      <c r="Q57" s="424"/>
      <c r="W57" s="849"/>
      <c r="X57" s="850"/>
      <c r="Y57" s="850"/>
      <c r="Z57" s="850"/>
      <c r="AA57" s="850"/>
      <c r="AB57" s="850"/>
      <c r="AC57" s="861"/>
      <c r="AD57" s="861"/>
      <c r="AE57" s="861"/>
      <c r="AF57" s="862"/>
    </row>
    <row r="58" spans="1:34" ht="13.5" thickTop="1">
      <c r="B58" s="40" t="s">
        <v>26</v>
      </c>
      <c r="C58" s="40" t="s">
        <v>27</v>
      </c>
    </row>
    <row r="59" spans="1:34">
      <c r="B59" s="40" t="s">
        <v>26</v>
      </c>
      <c r="C59" s="40" t="s">
        <v>34</v>
      </c>
    </row>
    <row r="60" spans="1:34">
      <c r="B60" s="40" t="s">
        <v>26</v>
      </c>
      <c r="C60" s="40" t="s">
        <v>35</v>
      </c>
    </row>
    <row r="61" spans="1:34">
      <c r="B61" s="24" t="s">
        <v>26</v>
      </c>
      <c r="C61" s="24" t="s">
        <v>570</v>
      </c>
    </row>
  </sheetData>
  <sheetProtection password="D73A" sheet="1" formatCells="0"/>
  <mergeCells count="28">
    <mergeCell ref="A1:K2"/>
    <mergeCell ref="AC1:AH2"/>
    <mergeCell ref="AA1:AB2"/>
    <mergeCell ref="Q48:X49"/>
    <mergeCell ref="Y48:AD49"/>
    <mergeCell ref="AE48:AH49"/>
    <mergeCell ref="A3:AH3"/>
    <mergeCell ref="Q24:X25"/>
    <mergeCell ref="Y24:AD25"/>
    <mergeCell ref="AE24:AH25"/>
    <mergeCell ref="A27:AH27"/>
    <mergeCell ref="A51:J51"/>
    <mergeCell ref="M51:V51"/>
    <mergeCell ref="Y51:AH51"/>
    <mergeCell ref="A52:F53"/>
    <mergeCell ref="G52:J53"/>
    <mergeCell ref="K52:L53"/>
    <mergeCell ref="M52:R53"/>
    <mergeCell ref="S52:V53"/>
    <mergeCell ref="W52:X53"/>
    <mergeCell ref="Y52:AD53"/>
    <mergeCell ref="AE52:AH53"/>
    <mergeCell ref="K55:Q55"/>
    <mergeCell ref="W55:AF55"/>
    <mergeCell ref="K56:O57"/>
    <mergeCell ref="P56:Q57"/>
    <mergeCell ref="W56:AB57"/>
    <mergeCell ref="AC56:AF57"/>
  </mergeCells>
  <phoneticPr fontId="30"/>
  <conditionalFormatting sqref="K56:O57">
    <cfRule type="containsBlanks" dxfId="3" priority="3">
      <formula>LEN(TRIM(K56))=0</formula>
    </cfRule>
    <cfRule type="expression" dxfId="2" priority="4">
      <formula>$K$56=""</formula>
    </cfRule>
  </conditionalFormatting>
  <conditionalFormatting sqref="Y48:AD49">
    <cfRule type="containsBlanks" dxfId="1" priority="2">
      <formula>LEN(TRIM(Y48))=0</formula>
    </cfRule>
  </conditionalFormatting>
  <conditionalFormatting sqref="Y24:AD25">
    <cfRule type="containsBlanks" dxfId="0" priority="1">
      <formula>LEN(TRIM(Y24))=0</formula>
    </cfRule>
  </conditionalFormatting>
  <printOptions horizontalCentered="1"/>
  <pageMargins left="0.51181102362204722" right="0.51181102362204722" top="0.51181102362204722" bottom="0.35433070866141736" header="0.27559055118110237" footer="0.31496062992125984"/>
  <pageSetup paperSize="9" orientation="portrait" r:id="rId1"/>
  <headerFooter>
    <oddHeader>&amp;L６．CO₂排出削減量算定</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0000"/>
  </sheetPr>
  <dimension ref="A2:AH77"/>
  <sheetViews>
    <sheetView showZeros="0" view="pageBreakPreview" topLeftCell="A31" zoomScaleNormal="100" zoomScaleSheetLayoutView="100" workbookViewId="0">
      <selection activeCell="V55" sqref="V55:Z55"/>
    </sheetView>
  </sheetViews>
  <sheetFormatPr defaultColWidth="9" defaultRowHeight="13"/>
  <cols>
    <col min="1" max="10" width="2.6328125" style="24" customWidth="1"/>
    <col min="11" max="11" width="3" style="24" customWidth="1"/>
    <col min="12" max="15" width="2.6328125" style="24" customWidth="1"/>
    <col min="16" max="16" width="3.453125" style="24" customWidth="1"/>
    <col min="17" max="22" width="2.6328125" style="24" customWidth="1"/>
    <col min="23" max="23" width="2.90625" style="24" customWidth="1"/>
    <col min="24" max="27" width="2.6328125" style="24" customWidth="1"/>
    <col min="28" max="28" width="4.6328125" style="24" customWidth="1"/>
    <col min="29" max="33" width="2.6328125" style="24" customWidth="1"/>
    <col min="34" max="34" width="3.36328125" style="24" customWidth="1"/>
    <col min="35" max="59" width="2.6328125" style="24" customWidth="1"/>
    <col min="60" max="16384" width="9" style="24"/>
  </cols>
  <sheetData>
    <row r="2" spans="1:34" ht="13.5" thickBot="1">
      <c r="A2" s="24" t="s">
        <v>612</v>
      </c>
      <c r="L2" s="367"/>
      <c r="M2" s="367"/>
      <c r="N2" s="367"/>
      <c r="O2" s="367"/>
      <c r="P2" s="367"/>
      <c r="Q2" s="367"/>
      <c r="R2" s="367"/>
      <c r="S2" s="367"/>
      <c r="T2" s="367"/>
      <c r="U2" s="367"/>
      <c r="V2" s="367"/>
      <c r="W2" s="367"/>
      <c r="X2" s="367"/>
      <c r="Y2" s="367"/>
      <c r="Z2" s="367"/>
      <c r="AA2" s="367"/>
      <c r="AB2" s="367"/>
      <c r="AH2" s="158" t="s">
        <v>535</v>
      </c>
    </row>
    <row r="3" spans="1:34" ht="20.149999999999999" customHeight="1">
      <c r="A3" s="606" t="s">
        <v>30</v>
      </c>
      <c r="B3" s="607"/>
      <c r="C3" s="607"/>
      <c r="D3" s="607"/>
      <c r="E3" s="607"/>
      <c r="F3" s="607"/>
      <c r="G3" s="607"/>
      <c r="H3" s="607"/>
      <c r="I3" s="607"/>
      <c r="J3" s="607"/>
      <c r="K3" s="608"/>
      <c r="L3" s="593" t="s">
        <v>536</v>
      </c>
      <c r="M3" s="594"/>
      <c r="N3" s="594"/>
      <c r="O3" s="594"/>
      <c r="P3" s="594"/>
      <c r="Q3" s="594"/>
      <c r="R3" s="594"/>
      <c r="S3" s="594"/>
      <c r="T3" s="594"/>
      <c r="U3" s="594"/>
      <c r="V3" s="594"/>
      <c r="W3" s="594"/>
      <c r="X3" s="593" t="s">
        <v>537</v>
      </c>
      <c r="Y3" s="594"/>
      <c r="Z3" s="594"/>
      <c r="AA3" s="594"/>
      <c r="AB3" s="595"/>
      <c r="AC3" s="599" t="s">
        <v>75</v>
      </c>
      <c r="AD3" s="599"/>
      <c r="AE3" s="599"/>
      <c r="AF3" s="599"/>
      <c r="AG3" s="599"/>
      <c r="AH3" s="600"/>
    </row>
    <row r="4" spans="1:34" ht="20.149999999999999" customHeight="1" thickBot="1">
      <c r="A4" s="609"/>
      <c r="B4" s="610"/>
      <c r="C4" s="610"/>
      <c r="D4" s="610"/>
      <c r="E4" s="610"/>
      <c r="F4" s="610"/>
      <c r="G4" s="610"/>
      <c r="H4" s="610"/>
      <c r="I4" s="610"/>
      <c r="J4" s="610"/>
      <c r="K4" s="611"/>
      <c r="L4" s="602" t="s">
        <v>538</v>
      </c>
      <c r="M4" s="602"/>
      <c r="N4" s="602"/>
      <c r="O4" s="602"/>
      <c r="P4" s="602"/>
      <c r="Q4" s="602" t="s">
        <v>539</v>
      </c>
      <c r="R4" s="602"/>
      <c r="S4" s="602" t="s">
        <v>110</v>
      </c>
      <c r="T4" s="602"/>
      <c r="U4" s="602"/>
      <c r="V4" s="602"/>
      <c r="W4" s="603"/>
      <c r="X4" s="596"/>
      <c r="Y4" s="597"/>
      <c r="Z4" s="597"/>
      <c r="AA4" s="597"/>
      <c r="AB4" s="598"/>
      <c r="AC4" s="594"/>
      <c r="AD4" s="594"/>
      <c r="AE4" s="594"/>
      <c r="AF4" s="594"/>
      <c r="AG4" s="594"/>
      <c r="AH4" s="601"/>
    </row>
    <row r="5" spans="1:34" ht="20.149999999999999" customHeight="1">
      <c r="A5" s="612" t="s">
        <v>29</v>
      </c>
      <c r="B5" s="604"/>
      <c r="C5" s="605"/>
      <c r="D5" s="605"/>
      <c r="E5" s="605"/>
      <c r="F5" s="605"/>
      <c r="G5" s="605"/>
      <c r="H5" s="605"/>
      <c r="I5" s="605"/>
      <c r="J5" s="605"/>
      <c r="K5" s="605"/>
      <c r="L5" s="541"/>
      <c r="M5" s="541"/>
      <c r="N5" s="541"/>
      <c r="O5" s="541"/>
      <c r="P5" s="541"/>
      <c r="Q5" s="541"/>
      <c r="R5" s="541"/>
      <c r="S5" s="590">
        <f>ROUND(L5*Q5,0)</f>
        <v>0</v>
      </c>
      <c r="T5" s="591"/>
      <c r="U5" s="591"/>
      <c r="V5" s="591"/>
      <c r="W5" s="592"/>
      <c r="X5" s="589"/>
      <c r="Y5" s="589"/>
      <c r="Z5" s="589"/>
      <c r="AA5" s="589"/>
      <c r="AB5" s="589"/>
      <c r="AC5" s="554">
        <f>S5+X5</f>
        <v>0</v>
      </c>
      <c r="AD5" s="554"/>
      <c r="AE5" s="554"/>
      <c r="AF5" s="554"/>
      <c r="AG5" s="554"/>
      <c r="AH5" s="555"/>
    </row>
    <row r="6" spans="1:34" ht="20.149999999999999" customHeight="1">
      <c r="A6" s="613"/>
      <c r="B6" s="604"/>
      <c r="C6" s="605"/>
      <c r="D6" s="605"/>
      <c r="E6" s="605"/>
      <c r="F6" s="605"/>
      <c r="G6" s="605"/>
      <c r="H6" s="605"/>
      <c r="I6" s="605"/>
      <c r="J6" s="605"/>
      <c r="K6" s="605"/>
      <c r="L6" s="541"/>
      <c r="M6" s="541"/>
      <c r="N6" s="541"/>
      <c r="O6" s="541"/>
      <c r="P6" s="541"/>
      <c r="Q6" s="541"/>
      <c r="R6" s="541"/>
      <c r="S6" s="527">
        <f>ROUND(L6*Q6,0)</f>
        <v>0</v>
      </c>
      <c r="T6" s="527"/>
      <c r="U6" s="527"/>
      <c r="V6" s="527"/>
      <c r="W6" s="527"/>
      <c r="X6" s="589"/>
      <c r="Y6" s="589"/>
      <c r="Z6" s="589"/>
      <c r="AA6" s="589"/>
      <c r="AB6" s="589"/>
      <c r="AC6" s="527">
        <f t="shared" ref="AC6:AC8" si="0">S6+X6</f>
        <v>0</v>
      </c>
      <c r="AD6" s="527"/>
      <c r="AE6" s="527"/>
      <c r="AF6" s="527"/>
      <c r="AG6" s="527"/>
      <c r="AH6" s="529"/>
    </row>
    <row r="7" spans="1:34" ht="20.149999999999999" customHeight="1">
      <c r="A7" s="613"/>
      <c r="B7" s="604"/>
      <c r="C7" s="605"/>
      <c r="D7" s="605"/>
      <c r="E7" s="605"/>
      <c r="F7" s="605"/>
      <c r="G7" s="605"/>
      <c r="H7" s="605"/>
      <c r="I7" s="605"/>
      <c r="J7" s="605"/>
      <c r="K7" s="605"/>
      <c r="L7" s="541"/>
      <c r="M7" s="541"/>
      <c r="N7" s="541"/>
      <c r="O7" s="541"/>
      <c r="P7" s="541"/>
      <c r="Q7" s="524"/>
      <c r="R7" s="526"/>
      <c r="S7" s="527">
        <f>ROUND(L7*Q7,0)</f>
        <v>0</v>
      </c>
      <c r="T7" s="527"/>
      <c r="U7" s="527"/>
      <c r="V7" s="527"/>
      <c r="W7" s="527"/>
      <c r="X7" s="589"/>
      <c r="Y7" s="589"/>
      <c r="Z7" s="589"/>
      <c r="AA7" s="589"/>
      <c r="AB7" s="589"/>
      <c r="AC7" s="527">
        <f t="shared" si="0"/>
        <v>0</v>
      </c>
      <c r="AD7" s="527"/>
      <c r="AE7" s="527"/>
      <c r="AF7" s="527"/>
      <c r="AG7" s="527"/>
      <c r="AH7" s="529"/>
    </row>
    <row r="8" spans="1:34" ht="20.149999999999999" customHeight="1">
      <c r="A8" s="613"/>
      <c r="B8" s="604"/>
      <c r="C8" s="605"/>
      <c r="D8" s="605"/>
      <c r="E8" s="605"/>
      <c r="F8" s="605"/>
      <c r="G8" s="605"/>
      <c r="H8" s="605"/>
      <c r="I8" s="605"/>
      <c r="J8" s="605"/>
      <c r="K8" s="605"/>
      <c r="L8" s="541"/>
      <c r="M8" s="541"/>
      <c r="N8" s="541"/>
      <c r="O8" s="541"/>
      <c r="P8" s="541"/>
      <c r="Q8" s="524"/>
      <c r="R8" s="526"/>
      <c r="S8" s="556">
        <f t="shared" ref="S8" si="1">ROUND(L8*Q8,0)</f>
        <v>0</v>
      </c>
      <c r="T8" s="556"/>
      <c r="U8" s="556"/>
      <c r="V8" s="556"/>
      <c r="W8" s="556"/>
      <c r="X8" s="589"/>
      <c r="Y8" s="589"/>
      <c r="Z8" s="589"/>
      <c r="AA8" s="589"/>
      <c r="AB8" s="589"/>
      <c r="AC8" s="527">
        <f t="shared" si="0"/>
        <v>0</v>
      </c>
      <c r="AD8" s="527"/>
      <c r="AE8" s="527"/>
      <c r="AF8" s="527"/>
      <c r="AG8" s="527"/>
      <c r="AH8" s="529"/>
    </row>
    <row r="9" spans="1:34" ht="20.149999999999999" customHeight="1">
      <c r="A9" s="613"/>
      <c r="B9" s="521"/>
      <c r="C9" s="522"/>
      <c r="D9" s="522"/>
      <c r="E9" s="522"/>
      <c r="F9" s="522"/>
      <c r="G9" s="522"/>
      <c r="H9" s="522"/>
      <c r="I9" s="522"/>
      <c r="J9" s="522"/>
      <c r="K9" s="523"/>
      <c r="L9" s="541"/>
      <c r="M9" s="541"/>
      <c r="N9" s="541"/>
      <c r="O9" s="541"/>
      <c r="P9" s="541"/>
      <c r="Q9" s="524"/>
      <c r="R9" s="526"/>
      <c r="S9" s="527">
        <f>ROUND(L9*Q9,0)</f>
        <v>0</v>
      </c>
      <c r="T9" s="527"/>
      <c r="U9" s="527"/>
      <c r="V9" s="527"/>
      <c r="W9" s="527"/>
      <c r="X9" s="589"/>
      <c r="Y9" s="589"/>
      <c r="Z9" s="589"/>
      <c r="AA9" s="589"/>
      <c r="AB9" s="589"/>
      <c r="AC9" s="527">
        <f>S9+X9</f>
        <v>0</v>
      </c>
      <c r="AD9" s="527"/>
      <c r="AE9" s="527"/>
      <c r="AF9" s="527"/>
      <c r="AG9" s="527"/>
      <c r="AH9" s="529"/>
    </row>
    <row r="10" spans="1:34" ht="20.149999999999999" customHeight="1">
      <c r="A10" s="613"/>
      <c r="B10" s="521"/>
      <c r="C10" s="522"/>
      <c r="D10" s="522"/>
      <c r="E10" s="522"/>
      <c r="F10" s="522"/>
      <c r="G10" s="522"/>
      <c r="H10" s="522"/>
      <c r="I10" s="522"/>
      <c r="J10" s="522"/>
      <c r="K10" s="523"/>
      <c r="L10" s="541"/>
      <c r="M10" s="541"/>
      <c r="N10" s="541"/>
      <c r="O10" s="541"/>
      <c r="P10" s="541"/>
      <c r="Q10" s="524"/>
      <c r="R10" s="526"/>
      <c r="S10" s="527">
        <f>ROUND(L10*Q10,0)</f>
        <v>0</v>
      </c>
      <c r="T10" s="527"/>
      <c r="U10" s="527"/>
      <c r="V10" s="527"/>
      <c r="W10" s="527"/>
      <c r="X10" s="589"/>
      <c r="Y10" s="589"/>
      <c r="Z10" s="589"/>
      <c r="AA10" s="589"/>
      <c r="AB10" s="589"/>
      <c r="AC10" s="527">
        <f>S10+X10</f>
        <v>0</v>
      </c>
      <c r="AD10" s="527"/>
      <c r="AE10" s="527"/>
      <c r="AF10" s="527"/>
      <c r="AG10" s="527"/>
      <c r="AH10" s="529"/>
    </row>
    <row r="11" spans="1:34" ht="20.149999999999999" customHeight="1" thickBot="1">
      <c r="A11" s="613"/>
      <c r="B11" s="615"/>
      <c r="C11" s="616"/>
      <c r="D11" s="616"/>
      <c r="E11" s="616"/>
      <c r="F11" s="616"/>
      <c r="G11" s="616"/>
      <c r="H11" s="616"/>
      <c r="I11" s="616"/>
      <c r="J11" s="616"/>
      <c r="K11" s="617"/>
      <c r="L11" s="536"/>
      <c r="M11" s="536"/>
      <c r="N11" s="536"/>
      <c r="O11" s="536"/>
      <c r="P11" s="536"/>
      <c r="Q11" s="563"/>
      <c r="R11" s="564"/>
      <c r="S11" s="575">
        <f>ROUND(L11*Q11,0)</f>
        <v>0</v>
      </c>
      <c r="T11" s="575"/>
      <c r="U11" s="575"/>
      <c r="V11" s="575"/>
      <c r="W11" s="575"/>
      <c r="X11" s="574"/>
      <c r="Y11" s="574"/>
      <c r="Z11" s="574"/>
      <c r="AA11" s="574"/>
      <c r="AB11" s="574"/>
      <c r="AC11" s="586">
        <f>S11+X11</f>
        <v>0</v>
      </c>
      <c r="AD11" s="587"/>
      <c r="AE11" s="587"/>
      <c r="AF11" s="587"/>
      <c r="AG11" s="587"/>
      <c r="AH11" s="588"/>
    </row>
    <row r="12" spans="1:34" ht="20.149999999999999" customHeight="1" thickTop="1" thickBot="1">
      <c r="A12" s="614"/>
      <c r="B12" s="571" t="s">
        <v>613</v>
      </c>
      <c r="C12" s="572"/>
      <c r="D12" s="572"/>
      <c r="E12" s="572"/>
      <c r="F12" s="572"/>
      <c r="G12" s="572"/>
      <c r="H12" s="572"/>
      <c r="I12" s="572"/>
      <c r="J12" s="572"/>
      <c r="K12" s="572"/>
      <c r="L12" s="583"/>
      <c r="M12" s="584"/>
      <c r="N12" s="584"/>
      <c r="O12" s="584"/>
      <c r="P12" s="585"/>
      <c r="Q12" s="583"/>
      <c r="R12" s="585"/>
      <c r="S12" s="581">
        <f>SUM(S5:S11)</f>
        <v>0</v>
      </c>
      <c r="T12" s="581"/>
      <c r="U12" s="581"/>
      <c r="V12" s="581"/>
      <c r="W12" s="581"/>
      <c r="X12" s="581">
        <f>SUM(X5:X11)</f>
        <v>0</v>
      </c>
      <c r="Y12" s="581"/>
      <c r="Z12" s="581"/>
      <c r="AA12" s="581"/>
      <c r="AB12" s="581"/>
      <c r="AC12" s="581">
        <f>SUM(AC5:AH11)</f>
        <v>0</v>
      </c>
      <c r="AD12" s="581"/>
      <c r="AE12" s="581"/>
      <c r="AF12" s="581"/>
      <c r="AG12" s="581"/>
      <c r="AH12" s="582"/>
    </row>
    <row r="13" spans="1:34" ht="20.149999999999999" customHeight="1">
      <c r="A13" s="549" t="s">
        <v>18</v>
      </c>
      <c r="B13" s="579" t="s">
        <v>540</v>
      </c>
      <c r="C13" s="580"/>
      <c r="D13" s="580"/>
      <c r="E13" s="580"/>
      <c r="F13" s="580"/>
      <c r="G13" s="580"/>
      <c r="H13" s="580"/>
      <c r="I13" s="580"/>
      <c r="J13" s="580"/>
      <c r="K13" s="580"/>
      <c r="L13" s="541"/>
      <c r="M13" s="541"/>
      <c r="N13" s="541"/>
      <c r="O13" s="541"/>
      <c r="P13" s="541"/>
      <c r="Q13" s="541"/>
      <c r="R13" s="541"/>
      <c r="S13" s="561">
        <f>ROUND(L13*Q13,0)</f>
        <v>0</v>
      </c>
      <c r="T13" s="561"/>
      <c r="U13" s="561"/>
      <c r="V13" s="561"/>
      <c r="W13" s="561"/>
      <c r="X13" s="553"/>
      <c r="Y13" s="553"/>
      <c r="Z13" s="553"/>
      <c r="AA13" s="553"/>
      <c r="AB13" s="553"/>
      <c r="AC13" s="554">
        <f t="shared" ref="AC13:AC15" si="2">S13+X13</f>
        <v>0</v>
      </c>
      <c r="AD13" s="554"/>
      <c r="AE13" s="554"/>
      <c r="AF13" s="554"/>
      <c r="AG13" s="554"/>
      <c r="AH13" s="555"/>
    </row>
    <row r="14" spans="1:34" ht="20.149999999999999" customHeight="1">
      <c r="A14" s="550"/>
      <c r="B14" s="552" t="s">
        <v>541</v>
      </c>
      <c r="C14" s="543"/>
      <c r="D14" s="543"/>
      <c r="E14" s="543"/>
      <c r="F14" s="543"/>
      <c r="G14" s="543"/>
      <c r="H14" s="543"/>
      <c r="I14" s="543"/>
      <c r="J14" s="543"/>
      <c r="K14" s="543"/>
      <c r="L14" s="541"/>
      <c r="M14" s="541"/>
      <c r="N14" s="541"/>
      <c r="O14" s="541"/>
      <c r="P14" s="541"/>
      <c r="Q14" s="541"/>
      <c r="R14" s="541"/>
      <c r="S14" s="556">
        <f t="shared" ref="S14:S18" si="3">ROUND(L14*Q14,0)</f>
        <v>0</v>
      </c>
      <c r="T14" s="556"/>
      <c r="U14" s="556"/>
      <c r="V14" s="556"/>
      <c r="W14" s="556"/>
      <c r="X14" s="528"/>
      <c r="Y14" s="528"/>
      <c r="Z14" s="528"/>
      <c r="AA14" s="528"/>
      <c r="AB14" s="528"/>
      <c r="AC14" s="527">
        <f t="shared" si="2"/>
        <v>0</v>
      </c>
      <c r="AD14" s="527"/>
      <c r="AE14" s="527"/>
      <c r="AF14" s="527"/>
      <c r="AG14" s="527"/>
      <c r="AH14" s="529"/>
    </row>
    <row r="15" spans="1:34" ht="20.149999999999999" customHeight="1">
      <c r="A15" s="550"/>
      <c r="B15" s="552" t="s">
        <v>542</v>
      </c>
      <c r="C15" s="543"/>
      <c r="D15" s="543"/>
      <c r="E15" s="543"/>
      <c r="F15" s="543"/>
      <c r="G15" s="543"/>
      <c r="H15" s="543"/>
      <c r="I15" s="543"/>
      <c r="J15" s="543"/>
      <c r="K15" s="543"/>
      <c r="L15" s="541"/>
      <c r="M15" s="541"/>
      <c r="N15" s="541"/>
      <c r="O15" s="541"/>
      <c r="P15" s="541"/>
      <c r="Q15" s="524"/>
      <c r="R15" s="526"/>
      <c r="S15" s="527">
        <f t="shared" si="3"/>
        <v>0</v>
      </c>
      <c r="T15" s="527"/>
      <c r="U15" s="527"/>
      <c r="V15" s="527"/>
      <c r="W15" s="527"/>
      <c r="X15" s="528"/>
      <c r="Y15" s="528"/>
      <c r="Z15" s="528"/>
      <c r="AA15" s="528"/>
      <c r="AB15" s="528"/>
      <c r="AC15" s="527">
        <f t="shared" si="2"/>
        <v>0</v>
      </c>
      <c r="AD15" s="527"/>
      <c r="AE15" s="527"/>
      <c r="AF15" s="527"/>
      <c r="AG15" s="527"/>
      <c r="AH15" s="529"/>
    </row>
    <row r="16" spans="1:34" ht="23.15" customHeight="1">
      <c r="A16" s="550"/>
      <c r="B16" s="547" t="s">
        <v>614</v>
      </c>
      <c r="C16" s="548"/>
      <c r="D16" s="548"/>
      <c r="E16" s="548"/>
      <c r="F16" s="548"/>
      <c r="G16" s="548"/>
      <c r="H16" s="548"/>
      <c r="I16" s="548"/>
      <c r="J16" s="548"/>
      <c r="K16" s="548"/>
      <c r="L16" s="541"/>
      <c r="M16" s="541"/>
      <c r="N16" s="541"/>
      <c r="O16" s="541"/>
      <c r="P16" s="541"/>
      <c r="Q16" s="524"/>
      <c r="R16" s="526"/>
      <c r="S16" s="527">
        <f t="shared" si="3"/>
        <v>0</v>
      </c>
      <c r="T16" s="527"/>
      <c r="U16" s="527"/>
      <c r="V16" s="527"/>
      <c r="W16" s="527"/>
      <c r="X16" s="528"/>
      <c r="Y16" s="528"/>
      <c r="Z16" s="528"/>
      <c r="AA16" s="528"/>
      <c r="AB16" s="528"/>
      <c r="AC16" s="527">
        <f>S16+X16</f>
        <v>0</v>
      </c>
      <c r="AD16" s="527"/>
      <c r="AE16" s="527"/>
      <c r="AF16" s="527"/>
      <c r="AG16" s="527"/>
      <c r="AH16" s="529"/>
    </row>
    <row r="17" spans="1:34" ht="20.149999999999999" customHeight="1">
      <c r="A17" s="550"/>
      <c r="B17" s="521"/>
      <c r="C17" s="522"/>
      <c r="D17" s="522"/>
      <c r="E17" s="522"/>
      <c r="F17" s="522"/>
      <c r="G17" s="522"/>
      <c r="H17" s="522"/>
      <c r="I17" s="522"/>
      <c r="J17" s="522"/>
      <c r="K17" s="523"/>
      <c r="L17" s="524"/>
      <c r="M17" s="525"/>
      <c r="N17" s="525"/>
      <c r="O17" s="525"/>
      <c r="P17" s="526"/>
      <c r="Q17" s="524"/>
      <c r="R17" s="526"/>
      <c r="S17" s="527">
        <f t="shared" ref="S17" si="4">ROUND(L17*Q17,0)</f>
        <v>0</v>
      </c>
      <c r="T17" s="527"/>
      <c r="U17" s="527"/>
      <c r="V17" s="527"/>
      <c r="W17" s="527"/>
      <c r="X17" s="528"/>
      <c r="Y17" s="528"/>
      <c r="Z17" s="528"/>
      <c r="AA17" s="528"/>
      <c r="AB17" s="528"/>
      <c r="AC17" s="527">
        <f>S17+X17</f>
        <v>0</v>
      </c>
      <c r="AD17" s="527"/>
      <c r="AE17" s="527"/>
      <c r="AF17" s="527"/>
      <c r="AG17" s="527"/>
      <c r="AH17" s="529"/>
    </row>
    <row r="18" spans="1:34" ht="20.149999999999999" customHeight="1" thickBot="1">
      <c r="A18" s="550"/>
      <c r="B18" s="521"/>
      <c r="C18" s="522"/>
      <c r="D18" s="522"/>
      <c r="E18" s="522"/>
      <c r="F18" s="522"/>
      <c r="G18" s="522"/>
      <c r="H18" s="522"/>
      <c r="I18" s="522"/>
      <c r="J18" s="522"/>
      <c r="K18" s="523"/>
      <c r="L18" s="536"/>
      <c r="M18" s="536"/>
      <c r="N18" s="536"/>
      <c r="O18" s="536"/>
      <c r="P18" s="536"/>
      <c r="Q18" s="563"/>
      <c r="R18" s="564"/>
      <c r="S18" s="573">
        <f t="shared" si="3"/>
        <v>0</v>
      </c>
      <c r="T18" s="573"/>
      <c r="U18" s="573"/>
      <c r="V18" s="573"/>
      <c r="W18" s="573"/>
      <c r="X18" s="574"/>
      <c r="Y18" s="574"/>
      <c r="Z18" s="574"/>
      <c r="AA18" s="574"/>
      <c r="AB18" s="574"/>
      <c r="AC18" s="575">
        <f>S18+X18</f>
        <v>0</v>
      </c>
      <c r="AD18" s="575"/>
      <c r="AE18" s="575"/>
      <c r="AF18" s="575"/>
      <c r="AG18" s="575"/>
      <c r="AH18" s="576"/>
    </row>
    <row r="19" spans="1:34" ht="20.149999999999999" customHeight="1" thickTop="1" thickBot="1">
      <c r="A19" s="551"/>
      <c r="B19" s="544" t="s">
        <v>613</v>
      </c>
      <c r="C19" s="545"/>
      <c r="D19" s="545"/>
      <c r="E19" s="545"/>
      <c r="F19" s="545"/>
      <c r="G19" s="545"/>
      <c r="H19" s="545"/>
      <c r="I19" s="545"/>
      <c r="J19" s="545"/>
      <c r="K19" s="546"/>
      <c r="L19" s="533"/>
      <c r="M19" s="533"/>
      <c r="N19" s="533"/>
      <c r="O19" s="533"/>
      <c r="P19" s="533"/>
      <c r="Q19" s="534"/>
      <c r="R19" s="534"/>
      <c r="S19" s="535">
        <f>SUM(S13:W18)</f>
        <v>0</v>
      </c>
      <c r="T19" s="535"/>
      <c r="U19" s="535"/>
      <c r="V19" s="535"/>
      <c r="W19" s="535"/>
      <c r="X19" s="535">
        <f>SUM(X13:AB18)</f>
        <v>0</v>
      </c>
      <c r="Y19" s="535"/>
      <c r="Z19" s="535"/>
      <c r="AA19" s="535"/>
      <c r="AB19" s="535"/>
      <c r="AC19" s="535">
        <f>SUM(AC13:AH18)</f>
        <v>0</v>
      </c>
      <c r="AD19" s="535"/>
      <c r="AE19" s="535"/>
      <c r="AF19" s="535"/>
      <c r="AG19" s="535"/>
      <c r="AH19" s="560"/>
    </row>
    <row r="20" spans="1:34" ht="20.149999999999999" customHeight="1">
      <c r="A20" s="539" t="s">
        <v>32</v>
      </c>
      <c r="B20" s="540"/>
      <c r="C20" s="540"/>
      <c r="D20" s="540"/>
      <c r="E20" s="540"/>
      <c r="F20" s="540"/>
      <c r="G20" s="540"/>
      <c r="H20" s="540"/>
      <c r="I20" s="540"/>
      <c r="J20" s="540"/>
      <c r="K20" s="540"/>
      <c r="L20" s="557" t="s">
        <v>543</v>
      </c>
      <c r="M20" s="558"/>
      <c r="N20" s="558"/>
      <c r="O20" s="558"/>
      <c r="P20" s="558"/>
      <c r="Q20" s="558"/>
      <c r="R20" s="558"/>
      <c r="S20" s="558"/>
      <c r="T20" s="558"/>
      <c r="U20" s="558"/>
      <c r="V20" s="558"/>
      <c r="W20" s="558"/>
      <c r="X20" s="558"/>
      <c r="Y20" s="558"/>
      <c r="Z20" s="558"/>
      <c r="AA20" s="558"/>
      <c r="AB20" s="559"/>
      <c r="AC20" s="561">
        <f>AC12+AC19</f>
        <v>0</v>
      </c>
      <c r="AD20" s="561"/>
      <c r="AE20" s="561"/>
      <c r="AF20" s="561"/>
      <c r="AG20" s="561"/>
      <c r="AH20" s="562"/>
    </row>
    <row r="21" spans="1:34" ht="20.149999999999999" customHeight="1" thickBot="1">
      <c r="A21" s="542" t="s">
        <v>31</v>
      </c>
      <c r="B21" s="543"/>
      <c r="C21" s="543"/>
      <c r="D21" s="543"/>
      <c r="E21" s="543"/>
      <c r="F21" s="543"/>
      <c r="G21" s="543"/>
      <c r="H21" s="543"/>
      <c r="I21" s="543"/>
      <c r="J21" s="543"/>
      <c r="K21" s="543"/>
      <c r="L21" s="530"/>
      <c r="M21" s="531"/>
      <c r="N21" s="531"/>
      <c r="O21" s="531"/>
      <c r="P21" s="531"/>
      <c r="Q21" s="531"/>
      <c r="R21" s="531"/>
      <c r="S21" s="531"/>
      <c r="T21" s="531"/>
      <c r="U21" s="531"/>
      <c r="V21" s="531"/>
      <c r="W21" s="531"/>
      <c r="X21" s="531"/>
      <c r="Y21" s="531"/>
      <c r="Z21" s="531"/>
      <c r="AA21" s="531"/>
      <c r="AB21" s="532"/>
      <c r="AC21" s="577">
        <f>ROUNDDOWN(AC20*0.1,0)</f>
        <v>0</v>
      </c>
      <c r="AD21" s="577"/>
      <c r="AE21" s="577"/>
      <c r="AF21" s="577"/>
      <c r="AG21" s="577"/>
      <c r="AH21" s="578"/>
    </row>
    <row r="22" spans="1:34" ht="20.149999999999999" customHeight="1" thickBot="1">
      <c r="A22" s="537" t="s">
        <v>17</v>
      </c>
      <c r="B22" s="538"/>
      <c r="C22" s="538"/>
      <c r="D22" s="538"/>
      <c r="E22" s="538"/>
      <c r="F22" s="538"/>
      <c r="G22" s="538"/>
      <c r="H22" s="538"/>
      <c r="I22" s="538"/>
      <c r="J22" s="538"/>
      <c r="K22" s="538"/>
      <c r="L22" s="567" t="s">
        <v>544</v>
      </c>
      <c r="M22" s="568"/>
      <c r="N22" s="568"/>
      <c r="O22" s="568"/>
      <c r="P22" s="568"/>
      <c r="Q22" s="568"/>
      <c r="R22" s="568"/>
      <c r="S22" s="568"/>
      <c r="T22" s="568"/>
      <c r="U22" s="568"/>
      <c r="V22" s="568"/>
      <c r="W22" s="568"/>
      <c r="X22" s="568"/>
      <c r="Y22" s="568"/>
      <c r="Z22" s="568"/>
      <c r="AA22" s="568"/>
      <c r="AB22" s="569"/>
      <c r="AC22" s="565">
        <f>AC20+AC21</f>
        <v>0</v>
      </c>
      <c r="AD22" s="565"/>
      <c r="AE22" s="565"/>
      <c r="AF22" s="565"/>
      <c r="AG22" s="565"/>
      <c r="AH22" s="566"/>
    </row>
    <row r="23" spans="1:34" ht="8.15" customHeight="1">
      <c r="A23" s="515"/>
      <c r="B23" s="515"/>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row>
    <row r="24" spans="1:34">
      <c r="A24" s="515" t="s">
        <v>545</v>
      </c>
      <c r="B24" s="515"/>
      <c r="C24" s="511" t="s">
        <v>605</v>
      </c>
      <c r="D24" s="511"/>
      <c r="E24" s="511"/>
      <c r="F24" s="511"/>
      <c r="G24" s="511"/>
      <c r="H24" s="511"/>
      <c r="I24" s="511"/>
      <c r="J24" s="511"/>
      <c r="K24" s="511"/>
      <c r="L24" s="511"/>
      <c r="M24" s="511"/>
      <c r="N24" s="511"/>
      <c r="O24" s="511"/>
      <c r="P24" s="511"/>
      <c r="Q24" s="511"/>
      <c r="R24" s="511"/>
      <c r="S24" s="511"/>
      <c r="T24" s="511"/>
      <c r="U24" s="511"/>
      <c r="V24" s="511"/>
      <c r="W24" s="511"/>
      <c r="X24" s="511"/>
      <c r="Y24" s="511"/>
      <c r="Z24" s="511"/>
      <c r="AA24" s="511"/>
      <c r="AB24" s="511"/>
      <c r="AC24" s="511"/>
      <c r="AD24" s="511"/>
      <c r="AE24" s="511"/>
      <c r="AF24" s="511"/>
      <c r="AG24" s="511"/>
      <c r="AH24" s="511"/>
    </row>
    <row r="25" spans="1:34" ht="23.5" customHeight="1"/>
    <row r="26" spans="1:34">
      <c r="A26" s="24" t="s">
        <v>615</v>
      </c>
      <c r="D26" s="40"/>
      <c r="AH26" s="158" t="s">
        <v>535</v>
      </c>
    </row>
    <row r="27" spans="1:34" ht="8.15" customHeight="1">
      <c r="B27" s="328"/>
      <c r="C27" s="328"/>
      <c r="D27" s="328"/>
      <c r="E27" s="328"/>
      <c r="F27" s="328"/>
      <c r="G27" s="328"/>
      <c r="H27" s="328"/>
      <c r="I27" s="284"/>
      <c r="J27" s="284"/>
      <c r="K27" s="329"/>
      <c r="L27" s="329"/>
      <c r="M27" s="329"/>
      <c r="N27" s="286"/>
      <c r="O27" s="286"/>
      <c r="P27" s="330"/>
      <c r="Q27" s="328"/>
      <c r="R27" s="328"/>
      <c r="S27" s="328"/>
      <c r="T27" s="328"/>
      <c r="U27" s="328"/>
      <c r="V27" s="328"/>
      <c r="W27" s="331"/>
      <c r="X27" s="331"/>
      <c r="Y27" s="331"/>
      <c r="Z27" s="328"/>
      <c r="AA27" s="328"/>
      <c r="AB27" s="328"/>
      <c r="AC27" s="328"/>
      <c r="AD27" s="328"/>
      <c r="AE27" s="328"/>
      <c r="AF27" s="328"/>
    </row>
    <row r="28" spans="1:34">
      <c r="A28" s="24" t="s">
        <v>625</v>
      </c>
      <c r="D28" s="40"/>
      <c r="AC28" s="158"/>
    </row>
    <row r="29" spans="1:34" ht="15.65" customHeight="1">
      <c r="B29" s="516" t="s">
        <v>546</v>
      </c>
      <c r="C29" s="516"/>
      <c r="D29" s="516"/>
      <c r="E29" s="516"/>
      <c r="F29" s="516"/>
      <c r="G29" s="516"/>
      <c r="H29" s="516"/>
      <c r="I29" s="327"/>
      <c r="K29" s="459" t="s">
        <v>547</v>
      </c>
      <c r="L29" s="400"/>
      <c r="M29" s="460"/>
      <c r="P29" s="517" t="s">
        <v>548</v>
      </c>
      <c r="Q29" s="517"/>
      <c r="R29" s="517"/>
      <c r="S29" s="517"/>
      <c r="T29" s="517"/>
      <c r="U29" s="517"/>
      <c r="V29" s="459"/>
      <c r="W29" s="518" t="s">
        <v>549</v>
      </c>
      <c r="X29" s="519"/>
      <c r="Y29" s="519"/>
      <c r="Z29" s="517" t="s">
        <v>550</v>
      </c>
      <c r="AA29" s="517"/>
      <c r="AB29" s="517"/>
      <c r="AC29" s="517"/>
      <c r="AD29" s="517"/>
      <c r="AE29" s="517"/>
      <c r="AF29" s="517"/>
    </row>
    <row r="30" spans="1:34" ht="13.5" customHeight="1">
      <c r="B30" s="618">
        <f>AC12</f>
        <v>0</v>
      </c>
      <c r="C30" s="618"/>
      <c r="D30" s="618"/>
      <c r="E30" s="618"/>
      <c r="F30" s="618"/>
      <c r="G30" s="618"/>
      <c r="H30" s="618"/>
      <c r="I30" s="619" t="s">
        <v>551</v>
      </c>
      <c r="J30" s="619"/>
      <c r="K30" s="620">
        <v>0.25</v>
      </c>
      <c r="L30" s="621"/>
      <c r="M30" s="622"/>
      <c r="N30" s="623" t="s">
        <v>22</v>
      </c>
      <c r="O30" s="624"/>
      <c r="P30" s="618">
        <f>ROUNDDOWN(B30*K30,-4)</f>
        <v>0</v>
      </c>
      <c r="Q30" s="618"/>
      <c r="R30" s="618"/>
      <c r="S30" s="618"/>
      <c r="T30" s="618"/>
      <c r="U30" s="618"/>
      <c r="V30" s="625"/>
      <c r="W30" s="520"/>
      <c r="X30" s="519"/>
      <c r="Y30" s="519"/>
      <c r="Z30" s="618">
        <v>3000000</v>
      </c>
      <c r="AA30" s="618"/>
      <c r="AB30" s="618"/>
      <c r="AC30" s="618"/>
      <c r="AD30" s="618"/>
      <c r="AE30" s="618"/>
      <c r="AF30" s="618"/>
    </row>
    <row r="31" spans="1:34" ht="13.5" customHeight="1">
      <c r="B31" s="618"/>
      <c r="C31" s="618"/>
      <c r="D31" s="618"/>
      <c r="E31" s="618"/>
      <c r="F31" s="618"/>
      <c r="G31" s="618"/>
      <c r="H31" s="618"/>
      <c r="I31" s="619"/>
      <c r="J31" s="619"/>
      <c r="K31" s="620"/>
      <c r="L31" s="621"/>
      <c r="M31" s="622"/>
      <c r="N31" s="623"/>
      <c r="O31" s="624"/>
      <c r="P31" s="618"/>
      <c r="Q31" s="618"/>
      <c r="R31" s="618"/>
      <c r="S31" s="618"/>
      <c r="T31" s="618"/>
      <c r="U31" s="618"/>
      <c r="V31" s="625"/>
      <c r="W31" s="520"/>
      <c r="X31" s="519"/>
      <c r="Y31" s="519"/>
      <c r="Z31" s="618"/>
      <c r="AA31" s="618"/>
      <c r="AB31" s="618"/>
      <c r="AC31" s="618"/>
      <c r="AD31" s="618"/>
      <c r="AE31" s="618"/>
      <c r="AF31" s="618"/>
    </row>
    <row r="32" spans="1:34" ht="13.5" customHeight="1">
      <c r="A32" s="328"/>
      <c r="B32" s="328"/>
      <c r="C32" s="328"/>
      <c r="D32" s="328"/>
      <c r="E32" s="328"/>
      <c r="F32" s="328"/>
      <c r="G32" s="328"/>
      <c r="H32" s="328"/>
      <c r="I32" s="284"/>
      <c r="J32" s="284"/>
      <c r="K32" s="329"/>
      <c r="L32" s="329"/>
      <c r="M32" s="329"/>
      <c r="N32" s="284"/>
      <c r="O32" s="284"/>
      <c r="P32" s="330" t="s">
        <v>552</v>
      </c>
      <c r="Q32" s="328"/>
      <c r="R32" s="328"/>
      <c r="S32" s="328"/>
      <c r="T32" s="328"/>
    </row>
    <row r="33" spans="1:34" ht="8.15" customHeight="1">
      <c r="B33" s="328"/>
      <c r="C33" s="328"/>
      <c r="D33" s="328"/>
      <c r="E33" s="328"/>
      <c r="F33" s="328"/>
      <c r="G33" s="328"/>
      <c r="H33" s="328"/>
      <c r="I33" s="370"/>
      <c r="J33" s="370"/>
      <c r="K33" s="329"/>
      <c r="L33" s="329"/>
      <c r="M33" s="329"/>
      <c r="N33" s="369"/>
      <c r="O33" s="369"/>
      <c r="P33" s="330"/>
      <c r="Q33" s="328"/>
      <c r="R33" s="328"/>
      <c r="S33" s="328"/>
      <c r="T33" s="328"/>
      <c r="U33" s="328"/>
      <c r="V33" s="328"/>
      <c r="W33" s="368"/>
      <c r="X33" s="368"/>
      <c r="Y33" s="368"/>
      <c r="Z33" s="328"/>
      <c r="AA33" s="328"/>
      <c r="AB33" s="328"/>
      <c r="AC33" s="328"/>
      <c r="AD33" s="328"/>
      <c r="AE33" s="328"/>
      <c r="AF33" s="328"/>
    </row>
    <row r="34" spans="1:34">
      <c r="A34" s="24" t="s">
        <v>626</v>
      </c>
      <c r="D34" s="40"/>
      <c r="AC34" s="158"/>
    </row>
    <row r="35" spans="1:34" ht="15.65" customHeight="1">
      <c r="B35" s="516" t="s">
        <v>546</v>
      </c>
      <c r="C35" s="516"/>
      <c r="D35" s="516"/>
      <c r="E35" s="516"/>
      <c r="F35" s="516"/>
      <c r="G35" s="516"/>
      <c r="H35" s="516"/>
      <c r="I35" s="327"/>
      <c r="K35" s="459" t="s">
        <v>547</v>
      </c>
      <c r="L35" s="400"/>
      <c r="M35" s="460"/>
      <c r="P35" s="517" t="s">
        <v>548</v>
      </c>
      <c r="Q35" s="517"/>
      <c r="R35" s="517"/>
      <c r="S35" s="517"/>
      <c r="T35" s="517"/>
      <c r="U35" s="517"/>
      <c r="V35" s="459"/>
      <c r="W35" s="518" t="s">
        <v>549</v>
      </c>
      <c r="X35" s="519"/>
      <c r="Y35" s="519"/>
      <c r="Z35" s="517" t="s">
        <v>550</v>
      </c>
      <c r="AA35" s="517"/>
      <c r="AB35" s="517"/>
      <c r="AC35" s="517"/>
      <c r="AD35" s="517"/>
      <c r="AE35" s="517"/>
      <c r="AF35" s="517"/>
    </row>
    <row r="36" spans="1:34" ht="13.5" customHeight="1">
      <c r="B36" s="618">
        <f>+AC12</f>
        <v>0</v>
      </c>
      <c r="C36" s="618"/>
      <c r="D36" s="618"/>
      <c r="E36" s="618"/>
      <c r="F36" s="618"/>
      <c r="G36" s="618"/>
      <c r="H36" s="618"/>
      <c r="I36" s="619" t="s">
        <v>551</v>
      </c>
      <c r="J36" s="619"/>
      <c r="K36" s="620">
        <v>0.33333333333333331</v>
      </c>
      <c r="L36" s="621"/>
      <c r="M36" s="622"/>
      <c r="N36" s="623" t="s">
        <v>22</v>
      </c>
      <c r="O36" s="624"/>
      <c r="P36" s="618">
        <f>ROUNDDOWN(B36*K36,-4)</f>
        <v>0</v>
      </c>
      <c r="Q36" s="618"/>
      <c r="R36" s="618"/>
      <c r="S36" s="618"/>
      <c r="T36" s="618"/>
      <c r="U36" s="618"/>
      <c r="V36" s="625"/>
      <c r="W36" s="520"/>
      <c r="X36" s="519"/>
      <c r="Y36" s="519"/>
      <c r="Z36" s="618">
        <v>5000000</v>
      </c>
      <c r="AA36" s="618"/>
      <c r="AB36" s="618"/>
      <c r="AC36" s="618"/>
      <c r="AD36" s="618"/>
      <c r="AE36" s="618"/>
      <c r="AF36" s="618"/>
    </row>
    <row r="37" spans="1:34" ht="13.5" customHeight="1">
      <c r="B37" s="618"/>
      <c r="C37" s="618"/>
      <c r="D37" s="618"/>
      <c r="E37" s="618"/>
      <c r="F37" s="618"/>
      <c r="G37" s="618"/>
      <c r="H37" s="618"/>
      <c r="I37" s="619"/>
      <c r="J37" s="619"/>
      <c r="K37" s="620"/>
      <c r="L37" s="621"/>
      <c r="M37" s="622"/>
      <c r="N37" s="623"/>
      <c r="O37" s="624"/>
      <c r="P37" s="618"/>
      <c r="Q37" s="618"/>
      <c r="R37" s="618"/>
      <c r="S37" s="618"/>
      <c r="T37" s="618"/>
      <c r="U37" s="618"/>
      <c r="V37" s="625"/>
      <c r="W37" s="520"/>
      <c r="X37" s="519"/>
      <c r="Y37" s="519"/>
      <c r="Z37" s="618"/>
      <c r="AA37" s="618"/>
      <c r="AB37" s="618"/>
      <c r="AC37" s="618"/>
      <c r="AD37" s="618"/>
      <c r="AE37" s="618"/>
      <c r="AF37" s="618"/>
    </row>
    <row r="38" spans="1:34" ht="13.5" customHeight="1">
      <c r="A38" s="328"/>
      <c r="B38" s="328"/>
      <c r="C38" s="328"/>
      <c r="D38" s="328"/>
      <c r="E38" s="328"/>
      <c r="F38" s="328"/>
      <c r="G38" s="328"/>
      <c r="H38" s="328"/>
      <c r="I38" s="370"/>
      <c r="J38" s="370"/>
      <c r="K38" s="329"/>
      <c r="L38" s="329"/>
      <c r="M38" s="329"/>
      <c r="N38" s="370"/>
      <c r="O38" s="370"/>
      <c r="P38" s="330" t="s">
        <v>552</v>
      </c>
      <c r="Q38" s="328"/>
      <c r="R38" s="328"/>
      <c r="S38" s="328"/>
      <c r="T38" s="328"/>
    </row>
    <row r="39" spans="1:34" ht="8.25" customHeight="1">
      <c r="A39" s="328"/>
      <c r="B39" s="328"/>
      <c r="C39" s="328"/>
      <c r="D39" s="328"/>
      <c r="E39" s="328"/>
      <c r="F39" s="328"/>
      <c r="G39" s="328"/>
      <c r="H39" s="328"/>
      <c r="I39" s="370"/>
      <c r="J39" s="370"/>
      <c r="K39" s="329"/>
      <c r="L39" s="329"/>
      <c r="M39" s="329"/>
      <c r="N39" s="370"/>
      <c r="O39" s="370"/>
      <c r="P39" s="330"/>
      <c r="Q39" s="328"/>
      <c r="R39" s="328"/>
      <c r="S39" s="328"/>
      <c r="T39" s="328"/>
    </row>
    <row r="40" spans="1:34" ht="13.5" customHeight="1" thickBot="1">
      <c r="C40" s="332"/>
      <c r="D40" s="332"/>
      <c r="E40" s="332"/>
      <c r="F40" s="332"/>
      <c r="G40" s="332"/>
      <c r="H40" s="333"/>
      <c r="I40" s="332"/>
      <c r="J40" s="332"/>
      <c r="K40" s="332"/>
      <c r="L40" s="332"/>
      <c r="M40" s="332"/>
      <c r="N40" s="332"/>
      <c r="O40" s="332"/>
      <c r="P40" s="332"/>
      <c r="Q40" s="332"/>
      <c r="R40" s="330"/>
      <c r="S40" s="328"/>
      <c r="T40" s="328"/>
      <c r="U40" s="328"/>
      <c r="V40" s="328"/>
      <c r="W40" s="328"/>
      <c r="X40" s="328"/>
      <c r="Y40" s="328"/>
      <c r="Z40" s="334"/>
      <c r="AA40" s="335"/>
      <c r="AB40" s="335"/>
    </row>
    <row r="41" spans="1:34" ht="15.65" customHeight="1">
      <c r="A41" s="39"/>
      <c r="C41" s="332"/>
      <c r="D41" s="332"/>
      <c r="E41" s="332"/>
      <c r="F41" s="332"/>
      <c r="G41" s="332"/>
      <c r="H41" s="635" t="s">
        <v>627</v>
      </c>
      <c r="I41" s="636"/>
      <c r="J41" s="636"/>
      <c r="K41" s="636"/>
      <c r="L41" s="636"/>
      <c r="M41" s="636"/>
      <c r="N41" s="637"/>
      <c r="O41" s="371"/>
      <c r="P41" s="332"/>
      <c r="Q41" s="332"/>
      <c r="R41" s="332"/>
      <c r="S41" s="332"/>
      <c r="T41" s="332"/>
      <c r="V41" s="626" t="s">
        <v>616</v>
      </c>
      <c r="W41" s="627"/>
      <c r="X41" s="627"/>
      <c r="Y41" s="627"/>
      <c r="Z41" s="627"/>
      <c r="AA41" s="627"/>
      <c r="AB41" s="627"/>
      <c r="AC41" s="628"/>
      <c r="AD41" s="42"/>
      <c r="AE41" s="42"/>
      <c r="AF41" s="42"/>
      <c r="AG41" s="42"/>
      <c r="AH41" s="42"/>
    </row>
    <row r="42" spans="1:34" ht="13.5" customHeight="1">
      <c r="H42" s="638" t="s">
        <v>634</v>
      </c>
      <c r="I42" s="639"/>
      <c r="J42" s="639"/>
      <c r="K42" s="639"/>
      <c r="L42" s="639"/>
      <c r="M42" s="639"/>
      <c r="N42" s="640"/>
      <c r="V42" s="629">
        <f>IF(H42="(2)脱炭素化枠",MIN(P36,Z36),MIN(P30,Z30))</f>
        <v>0</v>
      </c>
      <c r="W42" s="630"/>
      <c r="X42" s="630"/>
      <c r="Y42" s="630"/>
      <c r="Z42" s="630"/>
      <c r="AA42" s="630"/>
      <c r="AB42" s="630"/>
      <c r="AC42" s="631"/>
    </row>
    <row r="43" spans="1:34" ht="13.5" thickBot="1">
      <c r="H43" s="641"/>
      <c r="I43" s="642"/>
      <c r="J43" s="642"/>
      <c r="K43" s="642"/>
      <c r="L43" s="642"/>
      <c r="M43" s="642"/>
      <c r="N43" s="643"/>
      <c r="V43" s="632"/>
      <c r="W43" s="633"/>
      <c r="X43" s="633"/>
      <c r="Y43" s="633"/>
      <c r="Z43" s="633"/>
      <c r="AA43" s="633"/>
      <c r="AB43" s="633"/>
      <c r="AC43" s="634"/>
    </row>
    <row r="44" spans="1:34">
      <c r="D44" s="40"/>
    </row>
    <row r="45" spans="1:34">
      <c r="D45" s="40"/>
    </row>
    <row r="46" spans="1:34">
      <c r="A46" s="24" t="s">
        <v>603</v>
      </c>
    </row>
    <row r="47" spans="1:34" ht="15" customHeight="1">
      <c r="A47" s="411" t="s">
        <v>20</v>
      </c>
      <c r="B47" s="412"/>
      <c r="C47" s="412"/>
      <c r="D47" s="412"/>
      <c r="E47" s="412" t="s">
        <v>15</v>
      </c>
      <c r="F47" s="412"/>
      <c r="G47" s="412"/>
      <c r="H47" s="412"/>
      <c r="I47" s="412"/>
      <c r="J47" s="412"/>
      <c r="K47" s="412"/>
      <c r="L47" s="412"/>
      <c r="M47" s="412"/>
      <c r="N47" s="412"/>
      <c r="O47" s="412" t="s">
        <v>16</v>
      </c>
      <c r="P47" s="412"/>
      <c r="Q47" s="412"/>
      <c r="R47" s="412"/>
      <c r="S47" s="412"/>
      <c r="T47" s="412"/>
      <c r="U47" s="412"/>
      <c r="V47" s="412"/>
      <c r="W47" s="412"/>
      <c r="X47" s="412"/>
      <c r="Y47" s="412" t="s">
        <v>115</v>
      </c>
      <c r="Z47" s="412"/>
      <c r="AA47" s="412"/>
      <c r="AB47" s="412"/>
      <c r="AC47" s="412"/>
      <c r="AD47" s="412"/>
      <c r="AE47" s="412"/>
      <c r="AF47" s="412"/>
      <c r="AG47" s="412"/>
      <c r="AH47" s="412"/>
    </row>
    <row r="48" spans="1:34" ht="25" customHeight="1">
      <c r="A48" s="412"/>
      <c r="B48" s="412"/>
      <c r="C48" s="412"/>
      <c r="D48" s="412"/>
      <c r="E48" s="512">
        <f>G62</f>
        <v>0</v>
      </c>
      <c r="F48" s="512"/>
      <c r="G48" s="512"/>
      <c r="H48" s="512"/>
      <c r="I48" s="512"/>
      <c r="J48" s="513"/>
      <c r="K48" s="376" t="s">
        <v>114</v>
      </c>
      <c r="L48" s="412"/>
      <c r="M48" s="412"/>
      <c r="N48" s="412"/>
      <c r="O48" s="512">
        <f>L62</f>
        <v>0</v>
      </c>
      <c r="P48" s="512"/>
      <c r="Q48" s="512"/>
      <c r="R48" s="512"/>
      <c r="S48" s="512"/>
      <c r="T48" s="513"/>
      <c r="U48" s="376" t="s">
        <v>114</v>
      </c>
      <c r="V48" s="412"/>
      <c r="W48" s="412"/>
      <c r="X48" s="412"/>
      <c r="Y48" s="513">
        <f>Q62</f>
        <v>0</v>
      </c>
      <c r="Z48" s="514"/>
      <c r="AA48" s="514"/>
      <c r="AB48" s="514"/>
      <c r="AC48" s="514"/>
      <c r="AD48" s="514"/>
      <c r="AE48" s="376" t="s">
        <v>114</v>
      </c>
      <c r="AF48" s="412"/>
      <c r="AG48" s="412"/>
      <c r="AH48" s="412"/>
    </row>
    <row r="49" spans="1:34" ht="10" customHeight="1">
      <c r="A49" s="283"/>
      <c r="B49" s="283"/>
      <c r="C49" s="283"/>
      <c r="D49" s="283"/>
      <c r="E49" s="336"/>
      <c r="F49" s="336"/>
      <c r="G49" s="336"/>
      <c r="H49" s="336"/>
      <c r="I49" s="336"/>
      <c r="J49" s="336"/>
      <c r="K49" s="283"/>
      <c r="L49" s="283"/>
      <c r="M49" s="283"/>
      <c r="N49" s="283"/>
      <c r="O49" s="336"/>
      <c r="P49" s="336"/>
      <c r="Q49" s="336"/>
      <c r="R49" s="336"/>
      <c r="S49" s="336"/>
      <c r="T49" s="336"/>
      <c r="U49" s="283"/>
      <c r="V49" s="283"/>
      <c r="W49" s="283"/>
      <c r="X49" s="283"/>
      <c r="Y49" s="509" t="s">
        <v>609</v>
      </c>
      <c r="Z49" s="509"/>
      <c r="AA49" s="509"/>
      <c r="AB49" s="366">
        <f>Q55</f>
        <v>0</v>
      </c>
      <c r="AC49" s="510" t="s">
        <v>610</v>
      </c>
      <c r="AD49" s="510"/>
      <c r="AE49" s="510"/>
      <c r="AF49" s="510"/>
      <c r="AG49" s="510"/>
      <c r="AH49" s="510"/>
    </row>
    <row r="50" spans="1:34" ht="25" customHeight="1">
      <c r="A50" s="426" t="s">
        <v>576</v>
      </c>
      <c r="B50" s="426"/>
      <c r="C50" s="426"/>
      <c r="D50" s="426"/>
      <c r="E50" s="426"/>
      <c r="F50" s="426"/>
      <c r="G50" s="426"/>
      <c r="H50" s="426"/>
      <c r="I50" s="685" t="s">
        <v>587</v>
      </c>
      <c r="J50" s="685"/>
      <c r="K50" s="685"/>
      <c r="L50" s="685"/>
      <c r="M50" s="685"/>
      <c r="N50" s="685"/>
      <c r="O50" s="685"/>
      <c r="P50" s="685"/>
      <c r="Q50" s="685"/>
      <c r="R50" s="685"/>
      <c r="S50" s="685"/>
      <c r="T50" s="685"/>
      <c r="U50" s="685"/>
      <c r="V50" s="685"/>
      <c r="W50" s="685"/>
      <c r="X50" s="685"/>
      <c r="Y50" s="685"/>
      <c r="Z50" s="685"/>
      <c r="AA50" s="685"/>
      <c r="AB50" s="685"/>
      <c r="AC50" s="685"/>
      <c r="AD50" s="685"/>
      <c r="AE50" s="685"/>
      <c r="AF50" s="685"/>
      <c r="AG50" s="685"/>
      <c r="AH50" s="25"/>
    </row>
    <row r="51" spans="1:34" ht="14">
      <c r="A51" s="283"/>
      <c r="B51" s="687" t="s">
        <v>577</v>
      </c>
      <c r="C51" s="688"/>
      <c r="D51" s="688"/>
      <c r="E51" s="688"/>
      <c r="F51" s="689"/>
      <c r="G51" s="492" t="s">
        <v>581</v>
      </c>
      <c r="H51" s="493"/>
      <c r="I51" s="493"/>
      <c r="J51" s="493"/>
      <c r="K51" s="493"/>
      <c r="L51" s="493"/>
      <c r="M51" s="493"/>
      <c r="N51" s="493"/>
      <c r="O51" s="493"/>
      <c r="P51" s="493"/>
      <c r="Q51" s="493"/>
      <c r="R51" s="493"/>
      <c r="S51" s="493"/>
      <c r="T51" s="493"/>
      <c r="U51" s="493"/>
      <c r="V51" s="493"/>
      <c r="W51" s="493"/>
      <c r="X51" s="493"/>
      <c r="Y51" s="493"/>
      <c r="Z51" s="494"/>
      <c r="AA51" s="503" t="s">
        <v>589</v>
      </c>
      <c r="AB51" s="504"/>
      <c r="AC51" s="504"/>
      <c r="AD51" s="505"/>
      <c r="AE51" s="283"/>
      <c r="AF51" s="283"/>
      <c r="AG51" s="283"/>
      <c r="AH51" s="283"/>
    </row>
    <row r="52" spans="1:34" ht="13.5" thickBot="1">
      <c r="A52" s="283"/>
      <c r="B52" s="690"/>
      <c r="C52" s="691"/>
      <c r="D52" s="691"/>
      <c r="E52" s="691"/>
      <c r="F52" s="692"/>
      <c r="G52" s="495" t="s">
        <v>578</v>
      </c>
      <c r="H52" s="496"/>
      <c r="I52" s="496"/>
      <c r="J52" s="496"/>
      <c r="K52" s="496"/>
      <c r="L52" s="497" t="s">
        <v>579</v>
      </c>
      <c r="M52" s="497"/>
      <c r="N52" s="497"/>
      <c r="O52" s="497"/>
      <c r="P52" s="498"/>
      <c r="Q52" s="499" t="s">
        <v>580</v>
      </c>
      <c r="R52" s="500"/>
      <c r="S52" s="500"/>
      <c r="T52" s="500"/>
      <c r="U52" s="500"/>
      <c r="V52" s="501" t="s">
        <v>585</v>
      </c>
      <c r="W52" s="501"/>
      <c r="X52" s="501"/>
      <c r="Y52" s="501"/>
      <c r="Z52" s="502"/>
      <c r="AA52" s="506"/>
      <c r="AB52" s="507"/>
      <c r="AC52" s="507"/>
      <c r="AD52" s="508"/>
      <c r="AE52" s="283"/>
      <c r="AF52" s="283"/>
      <c r="AG52" s="283"/>
      <c r="AH52" s="283"/>
    </row>
    <row r="53" spans="1:34" ht="25" customHeight="1">
      <c r="A53" s="283"/>
      <c r="B53" s="412" t="str">
        <f>資産登録!M16</f>
        <v>ボイラー</v>
      </c>
      <c r="C53" s="412"/>
      <c r="D53" s="412"/>
      <c r="E53" s="412"/>
      <c r="F53" s="412"/>
      <c r="G53" s="672">
        <f>ボイラ排出量算定!B54</f>
        <v>0</v>
      </c>
      <c r="H53" s="673"/>
      <c r="I53" s="673"/>
      <c r="J53" s="673"/>
      <c r="K53" s="660"/>
      <c r="L53" s="658">
        <f>ボイラ排出量算定!$N$54</f>
        <v>0</v>
      </c>
      <c r="M53" s="658"/>
      <c r="N53" s="658"/>
      <c r="O53" s="658"/>
      <c r="P53" s="659"/>
      <c r="Q53" s="660">
        <f>IFERROR(G53-L53,"")</f>
        <v>0</v>
      </c>
      <c r="R53" s="654"/>
      <c r="S53" s="654"/>
      <c r="T53" s="654"/>
      <c r="U53" s="654"/>
      <c r="V53" s="658">
        <f>ボイラ排出量算定!$Z$58</f>
        <v>0</v>
      </c>
      <c r="W53" s="658"/>
      <c r="X53" s="658"/>
      <c r="Y53" s="658"/>
      <c r="Z53" s="661"/>
      <c r="AA53" s="657">
        <f>資産登録!AC16</f>
        <v>0</v>
      </c>
      <c r="AB53" s="657"/>
      <c r="AC53" s="657"/>
      <c r="AD53" s="657"/>
      <c r="AE53" s="283"/>
      <c r="AF53" s="283"/>
      <c r="AG53" s="283"/>
      <c r="AH53" s="283"/>
    </row>
    <row r="54" spans="1:34" ht="25" customHeight="1">
      <c r="A54" s="283"/>
      <c r="B54" s="412" t="str">
        <f>資産登録!M19</f>
        <v>空調設備</v>
      </c>
      <c r="C54" s="412"/>
      <c r="D54" s="412"/>
      <c r="E54" s="412"/>
      <c r="F54" s="412"/>
      <c r="G54" s="653">
        <f>'空調算定(導入前）'!C64</f>
        <v>0</v>
      </c>
      <c r="H54" s="654"/>
      <c r="I54" s="654"/>
      <c r="J54" s="654"/>
      <c r="K54" s="654"/>
      <c r="L54" s="658">
        <f>'空調算定（導入後）'!$C$61</f>
        <v>0</v>
      </c>
      <c r="M54" s="658"/>
      <c r="N54" s="658"/>
      <c r="O54" s="658"/>
      <c r="P54" s="659"/>
      <c r="Q54" s="660">
        <f>IFERROR(G54-L54,"")</f>
        <v>0</v>
      </c>
      <c r="R54" s="654"/>
      <c r="S54" s="654"/>
      <c r="T54" s="654"/>
      <c r="U54" s="654"/>
      <c r="V54" s="658" t="str">
        <f>'空調算定(導入前）'!$AA$68</f>
        <v/>
      </c>
      <c r="W54" s="658"/>
      <c r="X54" s="658"/>
      <c r="Y54" s="658"/>
      <c r="Z54" s="661"/>
      <c r="AA54" s="657">
        <f>資産登録!$AC$19</f>
        <v>0</v>
      </c>
      <c r="AB54" s="657"/>
      <c r="AC54" s="657"/>
      <c r="AD54" s="657"/>
      <c r="AE54" s="283"/>
      <c r="AF54" s="283"/>
      <c r="AG54" s="283"/>
      <c r="AH54" s="283"/>
    </row>
    <row r="55" spans="1:34" ht="25" customHeight="1">
      <c r="A55" s="283"/>
      <c r="B55" s="412" t="str">
        <f>資産登録!M22</f>
        <v>太陽光発電設備</v>
      </c>
      <c r="C55" s="412"/>
      <c r="D55" s="412"/>
      <c r="E55" s="412"/>
      <c r="F55" s="412"/>
      <c r="G55" s="653" t="s">
        <v>601</v>
      </c>
      <c r="H55" s="654"/>
      <c r="I55" s="654"/>
      <c r="J55" s="654"/>
      <c r="K55" s="654"/>
      <c r="L55" s="658" t="s">
        <v>608</v>
      </c>
      <c r="M55" s="658"/>
      <c r="N55" s="658"/>
      <c r="O55" s="658"/>
      <c r="P55" s="659"/>
      <c r="Q55" s="660">
        <f>'排出量算定（太陽光）'!$Y$56</f>
        <v>0</v>
      </c>
      <c r="R55" s="654"/>
      <c r="S55" s="654"/>
      <c r="T55" s="654"/>
      <c r="U55" s="654"/>
      <c r="V55" s="658">
        <f>'排出量算定（太陽光）'!$Y$61</f>
        <v>0</v>
      </c>
      <c r="W55" s="658"/>
      <c r="X55" s="658"/>
      <c r="Y55" s="658"/>
      <c r="Z55" s="661"/>
      <c r="AA55" s="657">
        <f>資産登録!$AC$22</f>
        <v>0</v>
      </c>
      <c r="AB55" s="657"/>
      <c r="AC55" s="657"/>
      <c r="AD55" s="657"/>
      <c r="AE55" s="364"/>
      <c r="AF55" s="283"/>
      <c r="AG55" s="283"/>
      <c r="AH55" s="283"/>
    </row>
    <row r="56" spans="1:34" ht="25" customHeight="1">
      <c r="A56" s="283"/>
      <c r="B56" s="412" t="str">
        <f>資産登録!M25</f>
        <v>コンプレッサー</v>
      </c>
      <c r="C56" s="412"/>
      <c r="D56" s="412"/>
      <c r="E56" s="412"/>
      <c r="F56" s="412"/>
      <c r="G56" s="653">
        <f>'排出量算定(コンプレッサー）'!A52</f>
        <v>0</v>
      </c>
      <c r="H56" s="654"/>
      <c r="I56" s="654"/>
      <c r="J56" s="654"/>
      <c r="K56" s="654"/>
      <c r="L56" s="658">
        <f>'排出量算定(コンプレッサー）'!M52</f>
        <v>0</v>
      </c>
      <c r="M56" s="658"/>
      <c r="N56" s="658"/>
      <c r="O56" s="658"/>
      <c r="P56" s="659"/>
      <c r="Q56" s="660">
        <f>IFERROR(G56-L56,"")</f>
        <v>0</v>
      </c>
      <c r="R56" s="654"/>
      <c r="S56" s="654"/>
      <c r="T56" s="654"/>
      <c r="U56" s="654"/>
      <c r="V56" s="658">
        <f>'排出量算定(コンプレッサー）'!W56</f>
        <v>0</v>
      </c>
      <c r="W56" s="658"/>
      <c r="X56" s="658"/>
      <c r="Y56" s="658"/>
      <c r="Z56" s="661"/>
      <c r="AA56" s="657">
        <f>資産登録!AC25</f>
        <v>0</v>
      </c>
      <c r="AB56" s="657"/>
      <c r="AC56" s="657"/>
      <c r="AD56" s="657"/>
      <c r="AE56" s="283"/>
      <c r="AF56" s="283"/>
      <c r="AG56" s="283"/>
      <c r="AH56" s="283"/>
    </row>
    <row r="57" spans="1:34" ht="25" customHeight="1">
      <c r="A57" s="283"/>
      <c r="B57" s="652" t="str">
        <f>IF(資産登録!M28="","",資産登録!M28)</f>
        <v/>
      </c>
      <c r="C57" s="652"/>
      <c r="D57" s="652"/>
      <c r="E57" s="652"/>
      <c r="F57" s="652"/>
      <c r="G57" s="655"/>
      <c r="H57" s="656"/>
      <c r="I57" s="656"/>
      <c r="J57" s="656"/>
      <c r="K57" s="656"/>
      <c r="L57" s="662"/>
      <c r="M57" s="662"/>
      <c r="N57" s="662"/>
      <c r="O57" s="662"/>
      <c r="P57" s="663"/>
      <c r="Q57" s="670"/>
      <c r="R57" s="656"/>
      <c r="S57" s="656"/>
      <c r="T57" s="656"/>
      <c r="U57" s="656"/>
      <c r="V57" s="662"/>
      <c r="W57" s="662"/>
      <c r="X57" s="662"/>
      <c r="Y57" s="662"/>
      <c r="Z57" s="671"/>
      <c r="AA57" s="657">
        <f>資産登録!AC28</f>
        <v>0</v>
      </c>
      <c r="AB57" s="657"/>
      <c r="AC57" s="657"/>
      <c r="AD57" s="657"/>
      <c r="AE57" s="283"/>
      <c r="AF57" s="283"/>
      <c r="AG57" s="283"/>
      <c r="AH57" s="283"/>
    </row>
    <row r="58" spans="1:34" ht="25" customHeight="1">
      <c r="A58" s="283"/>
      <c r="B58" s="652" t="str">
        <f>IF(資産登録!M31="","",資産登録!M31)</f>
        <v/>
      </c>
      <c r="C58" s="652"/>
      <c r="D58" s="652"/>
      <c r="E58" s="652"/>
      <c r="F58" s="652"/>
      <c r="G58" s="655"/>
      <c r="H58" s="656"/>
      <c r="I58" s="656"/>
      <c r="J58" s="656"/>
      <c r="K58" s="656"/>
      <c r="L58" s="662"/>
      <c r="M58" s="662"/>
      <c r="N58" s="662"/>
      <c r="O58" s="662"/>
      <c r="P58" s="663"/>
      <c r="Q58" s="670"/>
      <c r="R58" s="656"/>
      <c r="S58" s="656"/>
      <c r="T58" s="656"/>
      <c r="U58" s="656"/>
      <c r="V58" s="662"/>
      <c r="W58" s="662"/>
      <c r="X58" s="662"/>
      <c r="Y58" s="662"/>
      <c r="Z58" s="671"/>
      <c r="AA58" s="657">
        <f>資産登録!AC31</f>
        <v>0</v>
      </c>
      <c r="AB58" s="657"/>
      <c r="AC58" s="657"/>
      <c r="AD58" s="657"/>
      <c r="AE58" s="283"/>
      <c r="AF58" s="283"/>
      <c r="AG58" s="283"/>
      <c r="AH58" s="283"/>
    </row>
    <row r="59" spans="1:34" ht="25" customHeight="1">
      <c r="A59" s="283"/>
      <c r="B59" s="652" t="str">
        <f>IF(資産登録!M34="","",資産登録!M34)</f>
        <v/>
      </c>
      <c r="C59" s="652"/>
      <c r="D59" s="652"/>
      <c r="E59" s="652"/>
      <c r="F59" s="652"/>
      <c r="G59" s="655"/>
      <c r="H59" s="656"/>
      <c r="I59" s="656"/>
      <c r="J59" s="656"/>
      <c r="K59" s="656"/>
      <c r="L59" s="662"/>
      <c r="M59" s="662"/>
      <c r="N59" s="662"/>
      <c r="O59" s="662"/>
      <c r="P59" s="663"/>
      <c r="Q59" s="670"/>
      <c r="R59" s="656"/>
      <c r="S59" s="656"/>
      <c r="T59" s="656"/>
      <c r="U59" s="656"/>
      <c r="V59" s="662"/>
      <c r="W59" s="662"/>
      <c r="X59" s="662"/>
      <c r="Y59" s="662"/>
      <c r="Z59" s="671"/>
      <c r="AA59" s="657">
        <f>資産登録!AC34</f>
        <v>0</v>
      </c>
      <c r="AB59" s="657"/>
      <c r="AC59" s="657"/>
      <c r="AD59" s="657"/>
      <c r="AE59" s="283"/>
      <c r="AF59" s="283"/>
      <c r="AG59" s="283"/>
      <c r="AH59" s="283"/>
    </row>
    <row r="60" spans="1:34" ht="25" customHeight="1">
      <c r="A60" s="283"/>
      <c r="B60" s="652" t="str">
        <f>IF(資産登録!M37="","",資産登録!M37)</f>
        <v/>
      </c>
      <c r="C60" s="652"/>
      <c r="D60" s="652"/>
      <c r="E60" s="652"/>
      <c r="F60" s="652"/>
      <c r="G60" s="655"/>
      <c r="H60" s="656"/>
      <c r="I60" s="656"/>
      <c r="J60" s="656"/>
      <c r="K60" s="656"/>
      <c r="L60" s="662"/>
      <c r="M60" s="662"/>
      <c r="N60" s="662"/>
      <c r="O60" s="662"/>
      <c r="P60" s="663"/>
      <c r="Q60" s="670"/>
      <c r="R60" s="656"/>
      <c r="S60" s="656"/>
      <c r="T60" s="656"/>
      <c r="U60" s="656"/>
      <c r="V60" s="662"/>
      <c r="W60" s="662"/>
      <c r="X60" s="662"/>
      <c r="Y60" s="662"/>
      <c r="Z60" s="671"/>
      <c r="AA60" s="657">
        <f>資産登録!AC37</f>
        <v>0</v>
      </c>
      <c r="AB60" s="657"/>
      <c r="AC60" s="657"/>
      <c r="AD60" s="657"/>
      <c r="AE60" s="283"/>
      <c r="AF60" s="283"/>
      <c r="AG60" s="283"/>
      <c r="AH60" s="283"/>
    </row>
    <row r="61" spans="1:34" ht="25" customHeight="1" thickBot="1">
      <c r="A61" s="283"/>
      <c r="B61" s="686" t="str">
        <f>IF(資産登録!M40="","",資産登録!M40)</f>
        <v/>
      </c>
      <c r="C61" s="686"/>
      <c r="D61" s="686"/>
      <c r="E61" s="686"/>
      <c r="F61" s="686"/>
      <c r="G61" s="693"/>
      <c r="H61" s="667"/>
      <c r="I61" s="667"/>
      <c r="J61" s="667"/>
      <c r="K61" s="667"/>
      <c r="L61" s="664"/>
      <c r="M61" s="664"/>
      <c r="N61" s="664"/>
      <c r="O61" s="664"/>
      <c r="P61" s="665"/>
      <c r="Q61" s="666"/>
      <c r="R61" s="667"/>
      <c r="S61" s="667"/>
      <c r="T61" s="667"/>
      <c r="U61" s="667"/>
      <c r="V61" s="668"/>
      <c r="W61" s="668"/>
      <c r="X61" s="668"/>
      <c r="Y61" s="668"/>
      <c r="Z61" s="669"/>
      <c r="AA61" s="674">
        <f>資産登録!AC40</f>
        <v>0</v>
      </c>
      <c r="AB61" s="674"/>
      <c r="AC61" s="674"/>
      <c r="AD61" s="674"/>
      <c r="AE61" s="283"/>
      <c r="AF61" s="283"/>
      <c r="AG61" s="283"/>
      <c r="AH61" s="283"/>
    </row>
    <row r="62" spans="1:34" ht="25" customHeight="1" thickTop="1" thickBot="1">
      <c r="A62" s="283"/>
      <c r="B62" s="675" t="s">
        <v>584</v>
      </c>
      <c r="C62" s="675"/>
      <c r="D62" s="675"/>
      <c r="E62" s="675"/>
      <c r="F62" s="675"/>
      <c r="G62" s="676">
        <f>SUM(G53:K61)</f>
        <v>0</v>
      </c>
      <c r="H62" s="676"/>
      <c r="I62" s="676"/>
      <c r="J62" s="676"/>
      <c r="K62" s="676"/>
      <c r="L62" s="677">
        <f>SUM(L53:P61)</f>
        <v>0</v>
      </c>
      <c r="M62" s="677"/>
      <c r="N62" s="677"/>
      <c r="O62" s="677"/>
      <c r="P62" s="678"/>
      <c r="Q62" s="679">
        <f>SUM(Q53:U61)</f>
        <v>0</v>
      </c>
      <c r="R62" s="680"/>
      <c r="S62" s="680"/>
      <c r="T62" s="680"/>
      <c r="U62" s="681"/>
      <c r="V62" s="682">
        <f>SUM(V53:Z61)</f>
        <v>0</v>
      </c>
      <c r="W62" s="683"/>
      <c r="X62" s="683"/>
      <c r="Y62" s="683"/>
      <c r="Z62" s="684"/>
      <c r="AA62" s="337"/>
      <c r="AB62" s="337"/>
      <c r="AC62" s="337"/>
      <c r="AD62" s="337"/>
      <c r="AE62" s="283"/>
      <c r="AF62" s="283"/>
      <c r="AG62" s="283"/>
      <c r="AH62" s="283"/>
    </row>
    <row r="63" spans="1:34" ht="17.25" customHeight="1">
      <c r="A63" s="283"/>
      <c r="B63" s="283"/>
      <c r="C63" s="283"/>
      <c r="D63" s="283"/>
      <c r="E63" s="336"/>
      <c r="F63" s="336"/>
      <c r="G63" s="336"/>
      <c r="H63" s="336"/>
      <c r="I63" s="336"/>
      <c r="J63" s="336"/>
      <c r="K63" s="283"/>
      <c r="L63" s="283"/>
      <c r="M63" s="283"/>
      <c r="N63" s="283"/>
      <c r="O63" s="336"/>
      <c r="P63" s="336"/>
      <c r="Q63" s="336"/>
      <c r="R63" s="336"/>
      <c r="S63" s="336"/>
      <c r="T63" s="336"/>
      <c r="U63" s="283"/>
      <c r="V63" s="283"/>
      <c r="W63" s="283"/>
      <c r="X63" s="283"/>
      <c r="Y63" s="336"/>
      <c r="Z63" s="336"/>
      <c r="AA63" s="336"/>
      <c r="AB63" s="336"/>
      <c r="AC63" s="336"/>
      <c r="AD63" s="336"/>
      <c r="AE63" s="283"/>
      <c r="AF63" s="283"/>
      <c r="AG63" s="283"/>
      <c r="AH63" s="283"/>
    </row>
    <row r="64" spans="1:34" ht="12.75" customHeight="1">
      <c r="A64" s="283"/>
      <c r="B64" s="283"/>
      <c r="C64" s="283"/>
      <c r="D64" s="283"/>
      <c r="E64" s="336"/>
      <c r="F64" s="336"/>
      <c r="G64" s="336"/>
      <c r="H64" s="336"/>
      <c r="I64" s="336"/>
      <c r="J64" s="336"/>
      <c r="K64" s="283"/>
      <c r="L64" s="283"/>
      <c r="M64" s="283"/>
      <c r="N64" s="283"/>
      <c r="O64" s="336"/>
      <c r="P64" s="336"/>
      <c r="Q64" s="336"/>
      <c r="R64" s="336"/>
      <c r="S64" s="336"/>
      <c r="T64" s="336"/>
      <c r="U64" s="283"/>
      <c r="V64" s="283"/>
      <c r="W64" s="283"/>
      <c r="X64" s="283"/>
      <c r="Y64" s="336"/>
      <c r="Z64" s="336"/>
      <c r="AA64" s="336"/>
      <c r="AB64" s="336"/>
      <c r="AC64" s="336"/>
      <c r="AD64" s="336"/>
      <c r="AE64" s="283"/>
      <c r="AF64" s="283"/>
      <c r="AG64" s="283"/>
      <c r="AH64" s="283"/>
    </row>
    <row r="65" spans="1:34" ht="15" customHeight="1">
      <c r="A65" s="24" t="s">
        <v>604</v>
      </c>
    </row>
    <row r="66" spans="1:34" ht="15" customHeight="1">
      <c r="A66" s="412" t="s">
        <v>553</v>
      </c>
      <c r="B66" s="412"/>
      <c r="C66" s="412"/>
      <c r="D66" s="412"/>
      <c r="E66" s="412"/>
      <c r="F66" s="412"/>
      <c r="G66" s="412"/>
      <c r="H66" s="412"/>
      <c r="I66" s="412" t="s">
        <v>554</v>
      </c>
      <c r="J66" s="412"/>
      <c r="K66" s="412"/>
      <c r="L66" s="412"/>
      <c r="M66" s="412"/>
      <c r="N66" s="412"/>
      <c r="O66" s="412"/>
      <c r="P66" s="412"/>
      <c r="Q66" s="412"/>
      <c r="R66" s="412"/>
      <c r="S66" s="412"/>
      <c r="T66" s="412"/>
      <c r="U66" s="646">
        <f>Y48</f>
        <v>0</v>
      </c>
      <c r="V66" s="646"/>
      <c r="W66" s="646"/>
      <c r="X66" s="646"/>
      <c r="Y66" s="646"/>
      <c r="Z66" s="646"/>
      <c r="AA66" s="647"/>
      <c r="AB66" s="376" t="s">
        <v>19</v>
      </c>
      <c r="AC66" s="412"/>
      <c r="AD66" s="412"/>
      <c r="AE66" s="412"/>
      <c r="AF66" s="412"/>
      <c r="AG66" s="412"/>
      <c r="AH66" s="412"/>
    </row>
    <row r="67" spans="1:34" ht="15" customHeight="1">
      <c r="A67" s="412"/>
      <c r="B67" s="412"/>
      <c r="C67" s="412"/>
      <c r="D67" s="412"/>
      <c r="E67" s="412"/>
      <c r="F67" s="412"/>
      <c r="G67" s="412"/>
      <c r="H67" s="412"/>
      <c r="I67" s="412"/>
      <c r="J67" s="412"/>
      <c r="K67" s="412"/>
      <c r="L67" s="412"/>
      <c r="M67" s="412"/>
      <c r="N67" s="412"/>
      <c r="O67" s="412"/>
      <c r="P67" s="412"/>
      <c r="Q67" s="412"/>
      <c r="R67" s="412"/>
      <c r="S67" s="412"/>
      <c r="T67" s="412"/>
      <c r="U67" s="646"/>
      <c r="V67" s="646"/>
      <c r="W67" s="646"/>
      <c r="X67" s="646"/>
      <c r="Y67" s="646"/>
      <c r="Z67" s="646"/>
      <c r="AA67" s="647"/>
      <c r="AB67" s="376"/>
      <c r="AC67" s="412"/>
      <c r="AD67" s="412"/>
      <c r="AE67" s="412"/>
      <c r="AF67" s="412"/>
      <c r="AG67" s="412"/>
      <c r="AH67" s="412"/>
    </row>
    <row r="68" spans="1:34" ht="15" customHeight="1">
      <c r="A68" s="412"/>
      <c r="B68" s="412"/>
      <c r="C68" s="412"/>
      <c r="D68" s="412"/>
      <c r="E68" s="412"/>
      <c r="F68" s="412"/>
      <c r="G68" s="412"/>
      <c r="H68" s="412"/>
      <c r="I68" s="648" t="s">
        <v>556</v>
      </c>
      <c r="J68" s="648"/>
      <c r="K68" s="648"/>
      <c r="L68" s="648"/>
      <c r="M68" s="648"/>
      <c r="N68" s="648"/>
      <c r="O68" s="648"/>
      <c r="P68" s="648"/>
      <c r="Q68" s="648"/>
      <c r="R68" s="648"/>
      <c r="S68" s="648"/>
      <c r="T68" s="648"/>
      <c r="U68" s="649">
        <f>V62</f>
        <v>0</v>
      </c>
      <c r="V68" s="649"/>
      <c r="W68" s="649"/>
      <c r="X68" s="649"/>
      <c r="Y68" s="649"/>
      <c r="Z68" s="649"/>
      <c r="AA68" s="650"/>
      <c r="AB68" s="376" t="s">
        <v>557</v>
      </c>
      <c r="AC68" s="412"/>
      <c r="AD68" s="412"/>
      <c r="AE68" s="412"/>
      <c r="AF68" s="412"/>
      <c r="AG68" s="412"/>
      <c r="AH68" s="412"/>
    </row>
    <row r="69" spans="1:34" ht="15" customHeight="1">
      <c r="A69" s="412"/>
      <c r="B69" s="412"/>
      <c r="C69" s="412"/>
      <c r="D69" s="412"/>
      <c r="E69" s="412"/>
      <c r="F69" s="412"/>
      <c r="G69" s="412"/>
      <c r="H69" s="412"/>
      <c r="I69" s="648"/>
      <c r="J69" s="648"/>
      <c r="K69" s="648"/>
      <c r="L69" s="648"/>
      <c r="M69" s="648"/>
      <c r="N69" s="648"/>
      <c r="O69" s="648"/>
      <c r="P69" s="648"/>
      <c r="Q69" s="648"/>
      <c r="R69" s="648"/>
      <c r="S69" s="648"/>
      <c r="T69" s="648"/>
      <c r="U69" s="649"/>
      <c r="V69" s="649"/>
      <c r="W69" s="649"/>
      <c r="X69" s="649"/>
      <c r="Y69" s="649"/>
      <c r="Z69" s="649"/>
      <c r="AA69" s="650"/>
      <c r="AB69" s="376"/>
      <c r="AC69" s="412"/>
      <c r="AD69" s="412"/>
      <c r="AE69" s="412"/>
      <c r="AF69" s="412"/>
      <c r="AG69" s="412"/>
      <c r="AH69" s="412"/>
    </row>
    <row r="70" spans="1:34" ht="15" customHeight="1">
      <c r="A70" s="411" t="s">
        <v>586</v>
      </c>
      <c r="B70" s="412"/>
      <c r="C70" s="412"/>
      <c r="D70" s="412"/>
      <c r="E70" s="412"/>
      <c r="F70" s="412"/>
      <c r="G70" s="412"/>
      <c r="H70" s="412"/>
      <c r="I70" s="412" t="s">
        <v>558</v>
      </c>
      <c r="J70" s="412"/>
      <c r="K70" s="412"/>
      <c r="L70" s="412"/>
      <c r="M70" s="412"/>
      <c r="N70" s="412"/>
      <c r="O70" s="412"/>
      <c r="P70" s="412"/>
      <c r="Q70" s="412"/>
      <c r="R70" s="412"/>
      <c r="S70" s="412"/>
      <c r="T70" s="412"/>
      <c r="U70" s="618">
        <f>V42</f>
        <v>0</v>
      </c>
      <c r="V70" s="644"/>
      <c r="W70" s="644"/>
      <c r="X70" s="644"/>
      <c r="Y70" s="644"/>
      <c r="Z70" s="644"/>
      <c r="AA70" s="644"/>
      <c r="AB70" s="644"/>
      <c r="AC70" s="644"/>
      <c r="AD70" s="644"/>
      <c r="AE70" s="644"/>
      <c r="AF70" s="644"/>
      <c r="AG70" s="645"/>
      <c r="AH70" s="376" t="s">
        <v>121</v>
      </c>
    </row>
    <row r="71" spans="1:34" ht="15" customHeight="1">
      <c r="A71" s="412"/>
      <c r="B71" s="412"/>
      <c r="C71" s="412"/>
      <c r="D71" s="412"/>
      <c r="E71" s="412"/>
      <c r="F71" s="412"/>
      <c r="G71" s="412"/>
      <c r="H71" s="412"/>
      <c r="I71" s="412"/>
      <c r="J71" s="412"/>
      <c r="K71" s="412"/>
      <c r="L71" s="412"/>
      <c r="M71" s="412"/>
      <c r="N71" s="412"/>
      <c r="O71" s="412"/>
      <c r="P71" s="412"/>
      <c r="Q71" s="412"/>
      <c r="R71" s="412"/>
      <c r="S71" s="412"/>
      <c r="T71" s="412"/>
      <c r="U71" s="644"/>
      <c r="V71" s="644"/>
      <c r="W71" s="644"/>
      <c r="X71" s="644"/>
      <c r="Y71" s="644"/>
      <c r="Z71" s="644"/>
      <c r="AA71" s="644"/>
      <c r="AB71" s="644"/>
      <c r="AC71" s="644"/>
      <c r="AD71" s="644"/>
      <c r="AE71" s="644"/>
      <c r="AF71" s="644"/>
      <c r="AG71" s="645"/>
      <c r="AH71" s="376"/>
    </row>
    <row r="72" spans="1:34" ht="15" customHeight="1">
      <c r="A72" s="412"/>
      <c r="B72" s="412"/>
      <c r="C72" s="412"/>
      <c r="D72" s="412"/>
      <c r="E72" s="412"/>
      <c r="F72" s="412"/>
      <c r="G72" s="412"/>
      <c r="H72" s="412"/>
      <c r="I72" s="412" t="s">
        <v>559</v>
      </c>
      <c r="J72" s="412"/>
      <c r="K72" s="412"/>
      <c r="L72" s="412"/>
      <c r="M72" s="412"/>
      <c r="N72" s="412"/>
      <c r="O72" s="412"/>
      <c r="P72" s="412"/>
      <c r="Q72" s="412"/>
      <c r="R72" s="412"/>
      <c r="S72" s="412"/>
      <c r="T72" s="412"/>
      <c r="U72" s="618" t="str">
        <f>IFERROR(ROUNDDOWN(U70/U68,0),"")</f>
        <v/>
      </c>
      <c r="V72" s="618"/>
      <c r="W72" s="618"/>
      <c r="X72" s="618"/>
      <c r="Y72" s="618"/>
      <c r="Z72" s="618"/>
      <c r="AA72" s="625"/>
      <c r="AB72" s="460" t="s">
        <v>560</v>
      </c>
      <c r="AC72" s="517"/>
      <c r="AD72" s="517"/>
      <c r="AE72" s="517"/>
      <c r="AF72" s="517"/>
      <c r="AG72" s="517"/>
      <c r="AH72" s="517"/>
    </row>
    <row r="73" spans="1:34" ht="15" customHeight="1">
      <c r="A73" s="412"/>
      <c r="B73" s="412"/>
      <c r="C73" s="412"/>
      <c r="D73" s="412"/>
      <c r="E73" s="412"/>
      <c r="F73" s="412"/>
      <c r="G73" s="412"/>
      <c r="H73" s="412"/>
      <c r="I73" s="412"/>
      <c r="J73" s="412"/>
      <c r="K73" s="412"/>
      <c r="L73" s="412"/>
      <c r="M73" s="412"/>
      <c r="N73" s="412"/>
      <c r="O73" s="412"/>
      <c r="P73" s="412"/>
      <c r="Q73" s="412"/>
      <c r="R73" s="412"/>
      <c r="S73" s="412"/>
      <c r="T73" s="412"/>
      <c r="U73" s="618"/>
      <c r="V73" s="618"/>
      <c r="W73" s="618"/>
      <c r="X73" s="618"/>
      <c r="Y73" s="618"/>
      <c r="Z73" s="618"/>
      <c r="AA73" s="625"/>
      <c r="AB73" s="460"/>
      <c r="AC73" s="517"/>
      <c r="AD73" s="517"/>
      <c r="AE73" s="517"/>
      <c r="AF73" s="517"/>
      <c r="AG73" s="517"/>
      <c r="AH73" s="517"/>
    </row>
    <row r="74" spans="1:34" ht="15" customHeight="1"/>
    <row r="75" spans="1:34" ht="15" customHeight="1">
      <c r="A75" s="515" t="s">
        <v>545</v>
      </c>
      <c r="B75" s="515"/>
      <c r="C75" s="651" t="s">
        <v>571</v>
      </c>
      <c r="D75" s="651"/>
      <c r="E75" s="651"/>
      <c r="F75" s="651"/>
      <c r="G75" s="651"/>
      <c r="H75" s="651"/>
      <c r="I75" s="651"/>
      <c r="J75" s="651"/>
      <c r="K75" s="651"/>
      <c r="L75" s="651"/>
      <c r="M75" s="651"/>
      <c r="N75" s="651"/>
      <c r="O75" s="651"/>
      <c r="P75" s="651"/>
      <c r="Q75" s="651"/>
      <c r="R75" s="651"/>
      <c r="S75" s="651"/>
      <c r="T75" s="651"/>
      <c r="U75" s="651"/>
      <c r="V75" s="651"/>
      <c r="W75" s="651"/>
      <c r="X75" s="651"/>
      <c r="Y75" s="651"/>
      <c r="Z75" s="651"/>
      <c r="AA75" s="651"/>
      <c r="AB75" s="651"/>
      <c r="AC75" s="651"/>
      <c r="AD75" s="651"/>
      <c r="AE75" s="651"/>
      <c r="AF75" s="651"/>
      <c r="AG75" s="651"/>
      <c r="AH75" s="651"/>
    </row>
    <row r="76" spans="1:34" ht="15" customHeight="1">
      <c r="C76" s="651"/>
      <c r="D76" s="651"/>
      <c r="E76" s="651"/>
      <c r="F76" s="651"/>
      <c r="G76" s="651"/>
      <c r="H76" s="651"/>
      <c r="I76" s="651"/>
      <c r="J76" s="651"/>
      <c r="K76" s="651"/>
      <c r="L76" s="651"/>
      <c r="M76" s="651"/>
      <c r="N76" s="651"/>
      <c r="O76" s="651"/>
      <c r="P76" s="651"/>
      <c r="Q76" s="651"/>
      <c r="R76" s="651"/>
      <c r="S76" s="651"/>
      <c r="T76" s="651"/>
      <c r="U76" s="651"/>
      <c r="V76" s="651"/>
      <c r="W76" s="651"/>
      <c r="X76" s="651"/>
      <c r="Y76" s="651"/>
      <c r="Z76" s="651"/>
      <c r="AA76" s="651"/>
      <c r="AB76" s="651"/>
      <c r="AC76" s="651"/>
      <c r="AD76" s="651"/>
      <c r="AE76" s="651"/>
      <c r="AF76" s="651"/>
      <c r="AG76" s="651"/>
      <c r="AH76" s="651"/>
    </row>
    <row r="77" spans="1:34" ht="25" customHeight="1">
      <c r="A77" s="283"/>
      <c r="B77" s="283"/>
      <c r="C77" s="283"/>
      <c r="D77" s="283"/>
      <c r="E77" s="336"/>
      <c r="F77" s="336"/>
      <c r="G77" s="336"/>
      <c r="H77" s="336"/>
      <c r="I77" s="336"/>
      <c r="J77" s="336"/>
      <c r="K77" s="283"/>
      <c r="L77" s="283"/>
      <c r="M77" s="283"/>
      <c r="N77" s="283"/>
      <c r="O77" s="336"/>
      <c r="P77" s="336"/>
      <c r="Q77" s="336"/>
      <c r="R77" s="336"/>
      <c r="S77" s="336"/>
      <c r="T77" s="336"/>
      <c r="U77" s="283"/>
      <c r="V77" s="283"/>
      <c r="W77" s="283"/>
      <c r="X77" s="283"/>
      <c r="Y77" s="336"/>
      <c r="Z77" s="336"/>
      <c r="AA77" s="336"/>
      <c r="AB77" s="336"/>
      <c r="AC77" s="336"/>
      <c r="AD77" s="336"/>
      <c r="AE77" s="283"/>
      <c r="AF77" s="283"/>
      <c r="AG77" s="283"/>
      <c r="AH77" s="283"/>
    </row>
  </sheetData>
  <sheetProtection algorithmName="SHA-512" hashValue="li8kYim2jlWcUbNEGqqajC9VQi7ijReIgP9m5Hf8u5jdpqgE6hsrj+2l2jmnMhZV6IpV8alcsYY51f3eqKA1bw==" saltValue="znDwRu2BEyHHKLEU0zBD8A==" spinCount="100000" sheet="1" formatCells="0"/>
  <mergeCells count="234">
    <mergeCell ref="A50:H50"/>
    <mergeCell ref="B62:F62"/>
    <mergeCell ref="G62:K62"/>
    <mergeCell ref="L62:P62"/>
    <mergeCell ref="Q62:U62"/>
    <mergeCell ref="V62:Z62"/>
    <mergeCell ref="I50:AG50"/>
    <mergeCell ref="G59:K59"/>
    <mergeCell ref="L59:P59"/>
    <mergeCell ref="Q59:U59"/>
    <mergeCell ref="V59:Z59"/>
    <mergeCell ref="AA59:AD59"/>
    <mergeCell ref="G60:K60"/>
    <mergeCell ref="L60:P60"/>
    <mergeCell ref="Q60:U60"/>
    <mergeCell ref="V60:Z60"/>
    <mergeCell ref="AA60:AD60"/>
    <mergeCell ref="L55:P55"/>
    <mergeCell ref="Q55:U55"/>
    <mergeCell ref="V55:Z55"/>
    <mergeCell ref="B60:F60"/>
    <mergeCell ref="B61:F61"/>
    <mergeCell ref="B51:F52"/>
    <mergeCell ref="G61:K61"/>
    <mergeCell ref="L61:P61"/>
    <mergeCell ref="Q61:U61"/>
    <mergeCell ref="V61:Z61"/>
    <mergeCell ref="Q57:U57"/>
    <mergeCell ref="V57:Z57"/>
    <mergeCell ref="AA57:AD57"/>
    <mergeCell ref="G53:K53"/>
    <mergeCell ref="L53:P53"/>
    <mergeCell ref="Q53:U53"/>
    <mergeCell ref="V53:Z53"/>
    <mergeCell ref="AA53:AD53"/>
    <mergeCell ref="L58:P58"/>
    <mergeCell ref="Q58:U58"/>
    <mergeCell ref="V58:Z58"/>
    <mergeCell ref="AA58:AD58"/>
    <mergeCell ref="G54:K54"/>
    <mergeCell ref="L54:P54"/>
    <mergeCell ref="Q54:U54"/>
    <mergeCell ref="V54:Z54"/>
    <mergeCell ref="AA54:AD54"/>
    <mergeCell ref="G55:K55"/>
    <mergeCell ref="AA61:AD61"/>
    <mergeCell ref="A75:B75"/>
    <mergeCell ref="C75:AH76"/>
    <mergeCell ref="B6:K6"/>
    <mergeCell ref="B7:K7"/>
    <mergeCell ref="B8:K8"/>
    <mergeCell ref="L6:P6"/>
    <mergeCell ref="B53:F53"/>
    <mergeCell ref="B54:F54"/>
    <mergeCell ref="B55:F55"/>
    <mergeCell ref="B56:F56"/>
    <mergeCell ref="B57:F57"/>
    <mergeCell ref="B58:F58"/>
    <mergeCell ref="B59:F59"/>
    <mergeCell ref="G56:K56"/>
    <mergeCell ref="G58:K58"/>
    <mergeCell ref="AA55:AD55"/>
    <mergeCell ref="L56:P56"/>
    <mergeCell ref="Q56:U56"/>
    <mergeCell ref="V56:Z56"/>
    <mergeCell ref="AA56:AD56"/>
    <mergeCell ref="G57:K57"/>
    <mergeCell ref="L57:P57"/>
    <mergeCell ref="A70:H73"/>
    <mergeCell ref="I70:T71"/>
    <mergeCell ref="U70:AG71"/>
    <mergeCell ref="AH70:AH71"/>
    <mergeCell ref="I72:T73"/>
    <mergeCell ref="U72:AA73"/>
    <mergeCell ref="AB72:AH73"/>
    <mergeCell ref="A66:H69"/>
    <mergeCell ref="I66:T67"/>
    <mergeCell ref="U66:AA67"/>
    <mergeCell ref="AB66:AH67"/>
    <mergeCell ref="I68:T69"/>
    <mergeCell ref="U68:AA69"/>
    <mergeCell ref="AB68:AH69"/>
    <mergeCell ref="Z29:AF29"/>
    <mergeCell ref="B30:H31"/>
    <mergeCell ref="I30:J31"/>
    <mergeCell ref="K30:M31"/>
    <mergeCell ref="N30:O31"/>
    <mergeCell ref="P30:V31"/>
    <mergeCell ref="Z30:AF31"/>
    <mergeCell ref="V41:AC41"/>
    <mergeCell ref="V42:AC43"/>
    <mergeCell ref="B35:H35"/>
    <mergeCell ref="K35:M35"/>
    <mergeCell ref="P35:V35"/>
    <mergeCell ref="W35:Y37"/>
    <mergeCell ref="Z35:AF35"/>
    <mergeCell ref="B36:H37"/>
    <mergeCell ref="I36:J37"/>
    <mergeCell ref="K36:M37"/>
    <mergeCell ref="N36:O37"/>
    <mergeCell ref="P36:V37"/>
    <mergeCell ref="Z36:AF37"/>
    <mergeCell ref="H41:N41"/>
    <mergeCell ref="H42:N43"/>
    <mergeCell ref="X3:AB4"/>
    <mergeCell ref="AC3:AH4"/>
    <mergeCell ref="S4:W4"/>
    <mergeCell ref="B5:K5"/>
    <mergeCell ref="B9:K9"/>
    <mergeCell ref="Q6:R6"/>
    <mergeCell ref="S6:W6"/>
    <mergeCell ref="X6:AB6"/>
    <mergeCell ref="AC6:AH6"/>
    <mergeCell ref="X7:AB7"/>
    <mergeCell ref="X8:AB8"/>
    <mergeCell ref="S9:W9"/>
    <mergeCell ref="X9:AB9"/>
    <mergeCell ref="AC9:AH9"/>
    <mergeCell ref="AC7:AH7"/>
    <mergeCell ref="AC8:AH8"/>
    <mergeCell ref="A3:K4"/>
    <mergeCell ref="L3:W3"/>
    <mergeCell ref="L4:P4"/>
    <mergeCell ref="Q4:R4"/>
    <mergeCell ref="A5:A12"/>
    <mergeCell ref="B11:K11"/>
    <mergeCell ref="B10:K10"/>
    <mergeCell ref="X11:AB11"/>
    <mergeCell ref="AC11:AH11"/>
    <mergeCell ref="L5:P5"/>
    <mergeCell ref="Q5:R5"/>
    <mergeCell ref="X5:AB5"/>
    <mergeCell ref="AC5:AH5"/>
    <mergeCell ref="L9:P9"/>
    <mergeCell ref="L7:P7"/>
    <mergeCell ref="L8:P8"/>
    <mergeCell ref="Q7:R7"/>
    <mergeCell ref="AC10:AH10"/>
    <mergeCell ref="X10:AB10"/>
    <mergeCell ref="L11:P11"/>
    <mergeCell ref="S5:W5"/>
    <mergeCell ref="Q9:R9"/>
    <mergeCell ref="L10:P10"/>
    <mergeCell ref="Q10:R10"/>
    <mergeCell ref="S10:W10"/>
    <mergeCell ref="Q8:R8"/>
    <mergeCell ref="S7:W7"/>
    <mergeCell ref="S8:W8"/>
    <mergeCell ref="Q11:R11"/>
    <mergeCell ref="S11:W11"/>
    <mergeCell ref="L20:AB20"/>
    <mergeCell ref="AC19:AH19"/>
    <mergeCell ref="AC20:AH20"/>
    <mergeCell ref="AC16:AH16"/>
    <mergeCell ref="Q18:R18"/>
    <mergeCell ref="AC22:AH22"/>
    <mergeCell ref="L22:AB22"/>
    <mergeCell ref="C23:AH23"/>
    <mergeCell ref="B12:K12"/>
    <mergeCell ref="S18:W18"/>
    <mergeCell ref="X18:AB18"/>
    <mergeCell ref="AC18:AH18"/>
    <mergeCell ref="AC21:AH21"/>
    <mergeCell ref="B13:K13"/>
    <mergeCell ref="S12:W12"/>
    <mergeCell ref="L13:P13"/>
    <mergeCell ref="Q13:R13"/>
    <mergeCell ref="AC12:AH12"/>
    <mergeCell ref="L12:P12"/>
    <mergeCell ref="Q12:R12"/>
    <mergeCell ref="X12:AB12"/>
    <mergeCell ref="B14:K14"/>
    <mergeCell ref="S13:W13"/>
    <mergeCell ref="L14:P14"/>
    <mergeCell ref="B15:K15"/>
    <mergeCell ref="X13:AB13"/>
    <mergeCell ref="AC13:AH13"/>
    <mergeCell ref="X14:AB14"/>
    <mergeCell ref="AC14:AH14"/>
    <mergeCell ref="L15:P15"/>
    <mergeCell ref="Q15:R15"/>
    <mergeCell ref="S15:W15"/>
    <mergeCell ref="X15:AB15"/>
    <mergeCell ref="AC15:AH15"/>
    <mergeCell ref="Q14:R14"/>
    <mergeCell ref="S14:W14"/>
    <mergeCell ref="A23:B23"/>
    <mergeCell ref="B17:K17"/>
    <mergeCell ref="L17:P17"/>
    <mergeCell ref="Q17:R17"/>
    <mergeCell ref="S17:W17"/>
    <mergeCell ref="X17:AB17"/>
    <mergeCell ref="AC17:AH17"/>
    <mergeCell ref="X16:AB16"/>
    <mergeCell ref="L21:AB21"/>
    <mergeCell ref="L19:P19"/>
    <mergeCell ref="Q19:R19"/>
    <mergeCell ref="S19:W19"/>
    <mergeCell ref="X19:AB19"/>
    <mergeCell ref="L18:P18"/>
    <mergeCell ref="A22:K22"/>
    <mergeCell ref="A20:K20"/>
    <mergeCell ref="L16:P16"/>
    <mergeCell ref="Q16:R16"/>
    <mergeCell ref="S16:W16"/>
    <mergeCell ref="A21:K21"/>
    <mergeCell ref="B19:K19"/>
    <mergeCell ref="B16:K16"/>
    <mergeCell ref="B18:K18"/>
    <mergeCell ref="A13:A19"/>
    <mergeCell ref="G51:Z51"/>
    <mergeCell ref="G52:K52"/>
    <mergeCell ref="L52:P52"/>
    <mergeCell ref="Q52:U52"/>
    <mergeCell ref="V52:Z52"/>
    <mergeCell ref="AA51:AD52"/>
    <mergeCell ref="Y49:AA49"/>
    <mergeCell ref="AC49:AH49"/>
    <mergeCell ref="C24:AH24"/>
    <mergeCell ref="A47:D48"/>
    <mergeCell ref="E47:N47"/>
    <mergeCell ref="O47:X47"/>
    <mergeCell ref="Y47:AH47"/>
    <mergeCell ref="E48:J48"/>
    <mergeCell ref="K48:N48"/>
    <mergeCell ref="O48:T48"/>
    <mergeCell ref="U48:X48"/>
    <mergeCell ref="Y48:AD48"/>
    <mergeCell ref="AE48:AH48"/>
    <mergeCell ref="A24:B24"/>
    <mergeCell ref="B29:H29"/>
    <mergeCell ref="K29:M29"/>
    <mergeCell ref="P29:V29"/>
    <mergeCell ref="W29:Y31"/>
  </mergeCells>
  <phoneticPr fontId="3"/>
  <conditionalFormatting sqref="U31:AA31">
    <cfRule type="containsBlanks" dxfId="97" priority="11">
      <formula>LEN(TRIM(U31))=0</formula>
    </cfRule>
    <cfRule type="containsBlanks" dxfId="96" priority="12">
      <formula>LEN(TRIM(U31))=0</formula>
    </cfRule>
  </conditionalFormatting>
  <conditionalFormatting sqref="B12:K12 B5:R11 X5:AB12">
    <cfRule type="containsBlanks" dxfId="95" priority="10">
      <formula>LEN(TRIM(B5))=0</formula>
    </cfRule>
  </conditionalFormatting>
  <conditionalFormatting sqref="S13:AB16 S18:AB18 X17:AB17">
    <cfRule type="containsBlanks" dxfId="94" priority="8">
      <formula>LEN(TRIM(S13))=0</formula>
    </cfRule>
  </conditionalFormatting>
  <conditionalFormatting sqref="G57:Z61">
    <cfRule type="containsBlanks" dxfId="93" priority="7">
      <formula>LEN(TRIM(G57))=0</formula>
    </cfRule>
  </conditionalFormatting>
  <conditionalFormatting sqref="L13:P16 L18:P18 L17">
    <cfRule type="containsBlanks" dxfId="92" priority="6">
      <formula>LEN(TRIM(L13))=0</formula>
    </cfRule>
  </conditionalFormatting>
  <conditionalFormatting sqref="Q13:R16 Q18:R18 Q17">
    <cfRule type="containsBlanks" dxfId="91" priority="5">
      <formula>LEN(TRIM(Q13))=0</formula>
    </cfRule>
  </conditionalFormatting>
  <conditionalFormatting sqref="B17:K18">
    <cfRule type="containsBlanks" dxfId="90" priority="4">
      <formula>LEN(TRIM(B17))=0</formula>
    </cfRule>
  </conditionalFormatting>
  <conditionalFormatting sqref="S17:W17">
    <cfRule type="containsBlanks" dxfId="89" priority="3">
      <formula>LEN(TRIM(S17))=0</formula>
    </cfRule>
  </conditionalFormatting>
  <conditionalFormatting sqref="U37:AA37">
    <cfRule type="containsBlanks" dxfId="88" priority="1">
      <formula>LEN(TRIM(U37))=0</formula>
    </cfRule>
    <cfRule type="containsBlanks" dxfId="87" priority="2">
      <formula>LEN(TRIM(U37))=0</formula>
    </cfRule>
  </conditionalFormatting>
  <dataValidations count="1">
    <dataValidation type="list" allowBlank="1" showInputMessage="1" showErrorMessage="1" sqref="H42:N43" xr:uid="{1CAE038E-231A-4F75-89FE-CC3C7DBCD32A}">
      <formula1>"(1)通常枠,(2)脱炭素化枠"</formula1>
    </dataValidation>
  </dataValidations>
  <pageMargins left="0.70866141732283472" right="0.70866141732283472" top="0.74803149606299213" bottom="0.46" header="0.31496062992125984" footer="0.31496062992125984"/>
  <pageSetup paperSize="9" scale="92" orientation="portrait" r:id="rId1"/>
  <rowBreaks count="1" manualBreakCount="1">
    <brk id="44" max="3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rgb="FFFF0000"/>
  </sheetPr>
  <dimension ref="A2:AH57"/>
  <sheetViews>
    <sheetView view="pageBreakPreview" zoomScaleNormal="100" zoomScaleSheetLayoutView="100" workbookViewId="0"/>
  </sheetViews>
  <sheetFormatPr defaultRowHeight="13"/>
  <cols>
    <col min="1" max="1" width="2.453125" customWidth="1"/>
    <col min="2" max="37" width="2.6328125" customWidth="1"/>
  </cols>
  <sheetData>
    <row r="2" spans="1:34">
      <c r="A2" t="s">
        <v>33</v>
      </c>
    </row>
    <row r="3" spans="1:34">
      <c r="A3" s="694" t="s">
        <v>15</v>
      </c>
      <c r="B3" s="695"/>
      <c r="C3" s="695"/>
      <c r="D3" s="695"/>
      <c r="E3" s="695"/>
      <c r="F3" s="695"/>
      <c r="G3" s="695"/>
      <c r="H3" s="695"/>
      <c r="I3" s="695"/>
      <c r="J3" s="695"/>
      <c r="K3" s="695"/>
      <c r="L3" s="695"/>
      <c r="M3" s="695"/>
      <c r="N3" s="695"/>
      <c r="O3" s="695"/>
      <c r="P3" s="695"/>
      <c r="Q3" s="695"/>
      <c r="R3" s="695"/>
      <c r="S3" s="695"/>
      <c r="T3" s="695"/>
      <c r="U3" s="695"/>
      <c r="V3" s="695"/>
      <c r="W3" s="695"/>
      <c r="X3" s="695"/>
      <c r="Y3" s="695"/>
      <c r="Z3" s="695"/>
      <c r="AA3" s="695"/>
      <c r="AB3" s="695"/>
      <c r="AC3" s="695"/>
      <c r="AD3" s="695"/>
      <c r="AE3" s="695"/>
      <c r="AF3" s="695"/>
      <c r="AG3" s="695"/>
      <c r="AH3" s="696"/>
    </row>
    <row r="4" spans="1:34">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6"/>
    </row>
    <row r="5" spans="1:34">
      <c r="A5" s="17"/>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9"/>
    </row>
    <row r="6" spans="1:34">
      <c r="A6" s="17"/>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9"/>
    </row>
    <row r="7" spans="1:34">
      <c r="A7" s="17"/>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9"/>
    </row>
    <row r="8" spans="1:34">
      <c r="A8" s="17"/>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9"/>
    </row>
    <row r="9" spans="1:34">
      <c r="A9" s="17"/>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9"/>
    </row>
    <row r="10" spans="1:34">
      <c r="A10" s="17"/>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9"/>
    </row>
    <row r="11" spans="1:34">
      <c r="A11" s="17"/>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9"/>
    </row>
    <row r="12" spans="1:34">
      <c r="A12" s="17"/>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9"/>
    </row>
    <row r="13" spans="1:34">
      <c r="A13" s="17"/>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9"/>
    </row>
    <row r="14" spans="1:34">
      <c r="A14" s="17"/>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9"/>
    </row>
    <row r="15" spans="1:34">
      <c r="A15" s="17"/>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9"/>
    </row>
    <row r="16" spans="1:34">
      <c r="A16" s="17"/>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9"/>
    </row>
    <row r="17" spans="1:34">
      <c r="A17" s="17"/>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9"/>
    </row>
    <row r="18" spans="1:34">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9"/>
    </row>
    <row r="19" spans="1:34">
      <c r="A19" s="17"/>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9"/>
    </row>
    <row r="20" spans="1:34">
      <c r="A20" s="17"/>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9"/>
    </row>
    <row r="21" spans="1:34">
      <c r="A21" s="17"/>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9"/>
    </row>
    <row r="22" spans="1:34">
      <c r="A22" s="17"/>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9"/>
    </row>
    <row r="23" spans="1:34">
      <c r="A23" s="17"/>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9"/>
    </row>
    <row r="24" spans="1:34">
      <c r="A24" s="17"/>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9"/>
    </row>
    <row r="25" spans="1:34">
      <c r="A25" s="17"/>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9"/>
    </row>
    <row r="26" spans="1:34">
      <c r="A26" s="17"/>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9"/>
    </row>
    <row r="27" spans="1:34">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9"/>
    </row>
    <row r="28" spans="1:34">
      <c r="A28" s="20"/>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2"/>
    </row>
    <row r="30" spans="1:34">
      <c r="A30" s="694" t="s">
        <v>16</v>
      </c>
      <c r="B30" s="695"/>
      <c r="C30" s="695"/>
      <c r="D30" s="695"/>
      <c r="E30" s="695"/>
      <c r="F30" s="695"/>
      <c r="G30" s="695"/>
      <c r="H30" s="695"/>
      <c r="I30" s="695"/>
      <c r="J30" s="695"/>
      <c r="K30" s="695"/>
      <c r="L30" s="695"/>
      <c r="M30" s="695"/>
      <c r="N30" s="695"/>
      <c r="O30" s="695"/>
      <c r="P30" s="695"/>
      <c r="Q30" s="695"/>
      <c r="R30" s="695"/>
      <c r="S30" s="695"/>
      <c r="T30" s="695"/>
      <c r="U30" s="695"/>
      <c r="V30" s="695"/>
      <c r="W30" s="695"/>
      <c r="X30" s="695"/>
      <c r="Y30" s="695"/>
      <c r="Z30" s="695"/>
      <c r="AA30" s="695"/>
      <c r="AB30" s="695"/>
      <c r="AC30" s="695"/>
      <c r="AD30" s="695"/>
      <c r="AE30" s="695"/>
      <c r="AF30" s="695"/>
      <c r="AG30" s="695"/>
      <c r="AH30" s="696"/>
    </row>
    <row r="31" spans="1:34">
      <c r="A31" s="14"/>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row>
    <row r="32" spans="1:34">
      <c r="A32" s="17"/>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9"/>
    </row>
    <row r="33" spans="1:34">
      <c r="A33" s="17"/>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9"/>
    </row>
    <row r="34" spans="1:34">
      <c r="A34" s="17"/>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9"/>
    </row>
    <row r="35" spans="1:34">
      <c r="A35" s="17"/>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9"/>
    </row>
    <row r="36" spans="1:34">
      <c r="A36" s="17"/>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9"/>
    </row>
    <row r="37" spans="1:34">
      <c r="A37" s="17"/>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row>
    <row r="38" spans="1:34">
      <c r="A38" s="17"/>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9"/>
    </row>
    <row r="39" spans="1:34">
      <c r="A39" s="17"/>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9"/>
    </row>
    <row r="40" spans="1:34">
      <c r="A40" s="17"/>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9"/>
    </row>
    <row r="41" spans="1:34">
      <c r="A41" s="17"/>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9"/>
    </row>
    <row r="42" spans="1:34">
      <c r="A42" s="17"/>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9"/>
    </row>
    <row r="43" spans="1:34">
      <c r="A43" s="17"/>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9"/>
    </row>
    <row r="44" spans="1:34">
      <c r="A44" s="17"/>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9"/>
    </row>
    <row r="45" spans="1:34">
      <c r="A45" s="17"/>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9"/>
    </row>
    <row r="46" spans="1:34">
      <c r="A46" s="17"/>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9"/>
    </row>
    <row r="47" spans="1:34">
      <c r="A47" s="17"/>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9"/>
    </row>
    <row r="48" spans="1:34">
      <c r="A48" s="17"/>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9"/>
    </row>
    <row r="49" spans="1:34">
      <c r="A49" s="17"/>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9"/>
    </row>
    <row r="50" spans="1:34">
      <c r="A50" s="17"/>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9"/>
    </row>
    <row r="51" spans="1:34">
      <c r="A51" s="17"/>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9"/>
    </row>
    <row r="52" spans="1:34">
      <c r="A52" s="17"/>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9"/>
    </row>
    <row r="53" spans="1:34">
      <c r="A53" s="17"/>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9"/>
    </row>
    <row r="54" spans="1:34">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9"/>
    </row>
    <row r="55" spans="1:34">
      <c r="A55" s="20"/>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2"/>
    </row>
    <row r="57" spans="1:34">
      <c r="B57" s="1" t="s">
        <v>26</v>
      </c>
      <c r="C57" s="1" t="s">
        <v>28</v>
      </c>
    </row>
  </sheetData>
  <sheetProtection selectLockedCells="1"/>
  <mergeCells count="2">
    <mergeCell ref="A3:AH3"/>
    <mergeCell ref="A30:AH30"/>
  </mergeCells>
  <phoneticPr fontId="1"/>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rgb="FFFF0000"/>
  </sheetPr>
  <dimension ref="A1:AH39"/>
  <sheetViews>
    <sheetView view="pageBreakPreview" topLeftCell="A10" zoomScaleNormal="100" zoomScaleSheetLayoutView="100" workbookViewId="0">
      <selection activeCell="B11" sqref="B11:AF12"/>
    </sheetView>
  </sheetViews>
  <sheetFormatPr defaultColWidth="9" defaultRowHeight="13"/>
  <cols>
    <col min="1" max="1" width="2.26953125" style="24" customWidth="1"/>
    <col min="2" max="13" width="2.6328125" style="24" customWidth="1"/>
    <col min="14" max="14" width="3.6328125" style="24" customWidth="1"/>
    <col min="15" max="33" width="2.6328125" style="24" customWidth="1"/>
    <col min="34" max="34" width="0.6328125" style="24" customWidth="1"/>
    <col min="35" max="59" width="2.6328125" style="24" customWidth="1"/>
    <col min="60" max="16384" width="9" style="24"/>
  </cols>
  <sheetData>
    <row r="1" spans="1:34">
      <c r="A1" s="24" t="s">
        <v>599</v>
      </c>
    </row>
    <row r="3" spans="1:34" ht="27" customHeight="1">
      <c r="B3" s="722" t="s">
        <v>598</v>
      </c>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row>
    <row r="5" spans="1:34" ht="24.75" customHeight="1">
      <c r="B5" s="411" t="s">
        <v>566</v>
      </c>
      <c r="C5" s="411"/>
      <c r="D5" s="411"/>
      <c r="E5" s="411"/>
      <c r="F5" s="411"/>
      <c r="G5" s="411"/>
      <c r="H5" s="411"/>
      <c r="I5" s="411" t="s">
        <v>617</v>
      </c>
      <c r="J5" s="411"/>
      <c r="K5" s="411"/>
      <c r="L5" s="411"/>
      <c r="M5" s="411"/>
      <c r="N5" s="411"/>
    </row>
    <row r="6" spans="1:34" ht="13.5" customHeight="1">
      <c r="B6" s="411"/>
      <c r="C6" s="411"/>
      <c r="D6" s="411"/>
      <c r="E6" s="411"/>
      <c r="F6" s="411"/>
      <c r="G6" s="411"/>
      <c r="H6" s="411"/>
      <c r="I6" s="723">
        <f>換算シート!M17</f>
        <v>0</v>
      </c>
      <c r="J6" s="723"/>
      <c r="K6" s="723"/>
      <c r="L6" s="723"/>
      <c r="M6" s="723"/>
      <c r="N6" s="723"/>
      <c r="O6" s="734" t="str">
        <f>IF(I6&gt;=100,"直近３か年以内に受診していない場合は、省エネ診断の受診必須","")</f>
        <v/>
      </c>
      <c r="P6" s="735"/>
      <c r="Q6" s="735"/>
      <c r="R6" s="735"/>
      <c r="S6" s="735"/>
      <c r="T6" s="735"/>
      <c r="U6" s="735"/>
      <c r="V6" s="735"/>
      <c r="W6" s="735"/>
      <c r="X6" s="735"/>
      <c r="Y6" s="735"/>
      <c r="Z6" s="735"/>
      <c r="AA6" s="735"/>
      <c r="AB6" s="735"/>
      <c r="AC6" s="735"/>
      <c r="AD6" s="735"/>
      <c r="AE6" s="735"/>
      <c r="AF6" s="735"/>
      <c r="AG6" s="735"/>
      <c r="AH6" s="735"/>
    </row>
    <row r="7" spans="1:34" ht="13.5" customHeight="1">
      <c r="B7" s="411"/>
      <c r="C7" s="411"/>
      <c r="D7" s="411"/>
      <c r="E7" s="411"/>
      <c r="F7" s="411"/>
      <c r="G7" s="411"/>
      <c r="H7" s="411"/>
      <c r="I7" s="723"/>
      <c r="J7" s="723"/>
      <c r="K7" s="723"/>
      <c r="L7" s="723"/>
      <c r="M7" s="723"/>
      <c r="N7" s="723"/>
      <c r="O7" s="734"/>
      <c r="P7" s="735"/>
      <c r="Q7" s="735"/>
      <c r="R7" s="735"/>
      <c r="S7" s="735"/>
      <c r="T7" s="735"/>
      <c r="U7" s="735"/>
      <c r="V7" s="735"/>
      <c r="W7" s="735"/>
      <c r="X7" s="735"/>
      <c r="Y7" s="735"/>
      <c r="Z7" s="735"/>
      <c r="AA7" s="735"/>
      <c r="AB7" s="735"/>
      <c r="AC7" s="735"/>
      <c r="AD7" s="735"/>
      <c r="AE7" s="735"/>
      <c r="AF7" s="735"/>
      <c r="AG7" s="735"/>
      <c r="AH7" s="735"/>
    </row>
    <row r="9" spans="1:34">
      <c r="A9" s="24" t="s">
        <v>94</v>
      </c>
    </row>
    <row r="11" spans="1:34">
      <c r="B11" s="722" t="s">
        <v>236</v>
      </c>
      <c r="C11" s="730"/>
      <c r="D11" s="730"/>
      <c r="E11" s="730"/>
      <c r="F11" s="730"/>
      <c r="G11" s="730"/>
      <c r="H11" s="730"/>
      <c r="I11" s="730"/>
      <c r="J11" s="730"/>
      <c r="K11" s="730"/>
      <c r="L11" s="730"/>
      <c r="M11" s="730"/>
      <c r="N11" s="730"/>
      <c r="O11" s="730"/>
      <c r="P11" s="730"/>
      <c r="Q11" s="730"/>
      <c r="R11" s="730"/>
      <c r="S11" s="730"/>
      <c r="T11" s="730"/>
      <c r="U11" s="730"/>
      <c r="V11" s="730"/>
      <c r="W11" s="730"/>
      <c r="X11" s="730"/>
      <c r="Y11" s="730"/>
      <c r="Z11" s="730"/>
      <c r="AA11" s="730"/>
      <c r="AB11" s="730"/>
      <c r="AC11" s="730"/>
      <c r="AD11" s="730"/>
      <c r="AE11" s="730"/>
      <c r="AF11" s="730"/>
      <c r="AG11" s="42"/>
      <c r="AH11" s="42"/>
    </row>
    <row r="12" spans="1:34">
      <c r="B12" s="730"/>
      <c r="C12" s="730"/>
      <c r="D12" s="730"/>
      <c r="E12" s="730"/>
      <c r="F12" s="730"/>
      <c r="G12" s="730"/>
      <c r="H12" s="730"/>
      <c r="I12" s="730"/>
      <c r="J12" s="730"/>
      <c r="K12" s="730"/>
      <c r="L12" s="730"/>
      <c r="M12" s="730"/>
      <c r="N12" s="730"/>
      <c r="O12" s="730"/>
      <c r="P12" s="730"/>
      <c r="Q12" s="730"/>
      <c r="R12" s="730"/>
      <c r="S12" s="730"/>
      <c r="T12" s="730"/>
      <c r="U12" s="730"/>
      <c r="V12" s="730"/>
      <c r="W12" s="730"/>
      <c r="X12" s="730"/>
      <c r="Y12" s="730"/>
      <c r="Z12" s="730"/>
      <c r="AA12" s="730"/>
      <c r="AB12" s="730"/>
      <c r="AC12" s="730"/>
      <c r="AD12" s="730"/>
      <c r="AE12" s="730"/>
      <c r="AF12" s="730"/>
    </row>
    <row r="14" spans="1:34">
      <c r="A14" s="24" t="s">
        <v>95</v>
      </c>
    </row>
    <row r="15" spans="1:34">
      <c r="A15" s="24" t="s">
        <v>46</v>
      </c>
    </row>
    <row r="16" spans="1:34" ht="13.5" customHeight="1">
      <c r="A16" s="419" t="s">
        <v>47</v>
      </c>
      <c r="B16" s="697"/>
      <c r="C16" s="697"/>
      <c r="D16" s="697"/>
      <c r="E16" s="698"/>
      <c r="F16" s="716"/>
      <c r="G16" s="717"/>
      <c r="H16" s="717"/>
      <c r="I16" s="718"/>
      <c r="J16" s="711" t="s">
        <v>112</v>
      </c>
      <c r="K16" s="712"/>
      <c r="L16" s="712"/>
      <c r="M16" s="712"/>
      <c r="N16" s="712"/>
      <c r="O16" s="712"/>
      <c r="P16" s="712"/>
      <c r="Q16" s="712"/>
      <c r="R16" s="712"/>
      <c r="S16" s="712"/>
      <c r="T16" s="712"/>
      <c r="U16" s="712"/>
      <c r="V16" s="712"/>
      <c r="W16" s="712"/>
      <c r="X16" s="712"/>
      <c r="Y16" s="712"/>
      <c r="Z16" s="712"/>
      <c r="AA16" s="712"/>
      <c r="AB16" s="712"/>
      <c r="AC16" s="712"/>
      <c r="AD16" s="712"/>
      <c r="AE16" s="712"/>
      <c r="AF16" s="712"/>
      <c r="AG16" s="712"/>
      <c r="AH16" s="713"/>
    </row>
    <row r="17" spans="1:34" ht="13.5" customHeight="1">
      <c r="A17" s="699"/>
      <c r="B17" s="700"/>
      <c r="C17" s="700"/>
      <c r="D17" s="700"/>
      <c r="E17" s="701"/>
      <c r="F17" s="719"/>
      <c r="G17" s="720"/>
      <c r="H17" s="720"/>
      <c r="I17" s="721"/>
      <c r="J17" s="714"/>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715"/>
    </row>
    <row r="18" spans="1:34" ht="13.5" customHeight="1">
      <c r="A18" s="699"/>
      <c r="B18" s="700"/>
      <c r="C18" s="700"/>
      <c r="D18" s="700"/>
      <c r="E18" s="701"/>
      <c r="F18" s="716" t="s">
        <v>515</v>
      </c>
      <c r="G18" s="717"/>
      <c r="H18" s="717"/>
      <c r="I18" s="718"/>
      <c r="J18" s="711" t="s">
        <v>588</v>
      </c>
      <c r="K18" s="712"/>
      <c r="L18" s="712"/>
      <c r="M18" s="712"/>
      <c r="N18" s="712"/>
      <c r="O18" s="712"/>
      <c r="P18" s="712"/>
      <c r="Q18" s="712"/>
      <c r="R18" s="712"/>
      <c r="S18" s="712"/>
      <c r="T18" s="712"/>
      <c r="U18" s="712"/>
      <c r="V18" s="712"/>
      <c r="W18" s="712"/>
      <c r="X18" s="712"/>
      <c r="Y18" s="712"/>
      <c r="Z18" s="712"/>
      <c r="AA18" s="712"/>
      <c r="AB18" s="712"/>
      <c r="AC18" s="712"/>
      <c r="AD18" s="712"/>
      <c r="AE18" s="712"/>
      <c r="AF18" s="712"/>
      <c r="AG18" s="712"/>
      <c r="AH18" s="713"/>
    </row>
    <row r="19" spans="1:34" ht="13.5" customHeight="1">
      <c r="A19" s="702"/>
      <c r="B19" s="703"/>
      <c r="C19" s="703"/>
      <c r="D19" s="703"/>
      <c r="E19" s="704"/>
      <c r="F19" s="719"/>
      <c r="G19" s="720"/>
      <c r="H19" s="720"/>
      <c r="I19" s="721"/>
      <c r="J19" s="714"/>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715"/>
    </row>
    <row r="20" spans="1:34" ht="18.75" customHeight="1">
      <c r="A20" s="280"/>
      <c r="B20" s="280"/>
      <c r="C20" s="280"/>
      <c r="D20" s="280"/>
      <c r="E20" s="24" t="s">
        <v>26</v>
      </c>
      <c r="F20" s="24" t="s">
        <v>48</v>
      </c>
      <c r="G20" s="338"/>
      <c r="H20" s="338"/>
      <c r="I20" s="338"/>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row>
    <row r="22" spans="1:34">
      <c r="A22" s="24" t="s">
        <v>96</v>
      </c>
    </row>
    <row r="23" spans="1:34">
      <c r="B23" s="731" t="s">
        <v>620</v>
      </c>
      <c r="C23" s="731"/>
      <c r="D23" s="731"/>
      <c r="E23" s="731"/>
      <c r="F23" s="731"/>
      <c r="G23" s="731"/>
      <c r="H23" s="731"/>
      <c r="I23" s="731"/>
      <c r="J23" s="731"/>
      <c r="K23" s="731"/>
      <c r="L23" s="731"/>
      <c r="M23" s="731"/>
      <c r="N23" s="731"/>
      <c r="O23" s="731"/>
      <c r="P23" s="731"/>
      <c r="Q23" s="731"/>
      <c r="R23" s="731"/>
      <c r="S23" s="731"/>
      <c r="T23" s="731"/>
      <c r="U23" s="731"/>
      <c r="V23" s="731"/>
      <c r="W23" s="731"/>
      <c r="X23" s="731"/>
      <c r="Y23" s="731"/>
      <c r="Z23" s="731"/>
      <c r="AA23" s="731"/>
      <c r="AB23" s="731"/>
      <c r="AC23" s="731"/>
    </row>
    <row r="24" spans="1:34">
      <c r="B24" s="731"/>
      <c r="C24" s="731"/>
      <c r="D24" s="731"/>
      <c r="E24" s="731"/>
      <c r="F24" s="731"/>
      <c r="G24" s="731"/>
      <c r="H24" s="731"/>
      <c r="I24" s="731"/>
      <c r="J24" s="731"/>
      <c r="K24" s="731"/>
      <c r="L24" s="731"/>
      <c r="M24" s="731"/>
      <c r="N24" s="731"/>
      <c r="O24" s="731"/>
      <c r="P24" s="731"/>
      <c r="Q24" s="731"/>
      <c r="R24" s="731"/>
      <c r="S24" s="731"/>
      <c r="T24" s="731"/>
      <c r="U24" s="731"/>
      <c r="V24" s="731"/>
      <c r="W24" s="731"/>
      <c r="X24" s="731"/>
      <c r="Y24" s="731"/>
      <c r="Z24" s="731"/>
      <c r="AA24" s="731"/>
      <c r="AB24" s="731"/>
      <c r="AC24" s="731"/>
    </row>
    <row r="25" spans="1:34">
      <c r="A25" s="24" t="s">
        <v>49</v>
      </c>
    </row>
    <row r="26" spans="1:34" ht="13.5" customHeight="1">
      <c r="A26" s="419" t="s">
        <v>50</v>
      </c>
      <c r="B26" s="697"/>
      <c r="C26" s="697"/>
      <c r="D26" s="697"/>
      <c r="E26" s="698"/>
      <c r="F26" s="716"/>
      <c r="G26" s="717"/>
      <c r="H26" s="717"/>
      <c r="I26" s="718"/>
      <c r="J26" s="711" t="s">
        <v>618</v>
      </c>
      <c r="K26" s="712"/>
      <c r="L26" s="712"/>
      <c r="M26" s="712"/>
      <c r="N26" s="712"/>
      <c r="O26" s="712"/>
      <c r="P26" s="712"/>
      <c r="Q26" s="712"/>
      <c r="R26" s="712"/>
      <c r="S26" s="712"/>
      <c r="T26" s="712"/>
      <c r="U26" s="712"/>
      <c r="V26" s="712"/>
      <c r="W26" s="712"/>
      <c r="X26" s="712"/>
      <c r="Y26" s="712"/>
      <c r="Z26" s="712"/>
      <c r="AA26" s="712"/>
      <c r="AB26" s="712"/>
      <c r="AC26" s="712"/>
      <c r="AD26" s="712"/>
      <c r="AE26" s="712"/>
      <c r="AF26" s="712"/>
      <c r="AG26" s="712"/>
      <c r="AH26" s="713"/>
    </row>
    <row r="27" spans="1:34" ht="13" customHeight="1">
      <c r="A27" s="699"/>
      <c r="B27" s="700"/>
      <c r="C27" s="700"/>
      <c r="D27" s="700"/>
      <c r="E27" s="701"/>
      <c r="F27" s="719"/>
      <c r="G27" s="720"/>
      <c r="H27" s="720"/>
      <c r="I27" s="721"/>
      <c r="J27" s="714"/>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715"/>
    </row>
    <row r="28" spans="1:34" ht="13.5" customHeight="1">
      <c r="A28" s="699"/>
      <c r="B28" s="700"/>
      <c r="C28" s="700"/>
      <c r="D28" s="700"/>
      <c r="E28" s="701"/>
      <c r="F28" s="716"/>
      <c r="G28" s="717"/>
      <c r="H28" s="717"/>
      <c r="I28" s="718"/>
      <c r="J28" s="711" t="s">
        <v>619</v>
      </c>
      <c r="K28" s="712"/>
      <c r="L28" s="712"/>
      <c r="M28" s="712"/>
      <c r="N28" s="712"/>
      <c r="O28" s="712"/>
      <c r="P28" s="712"/>
      <c r="Q28" s="712"/>
      <c r="R28" s="712"/>
      <c r="S28" s="712"/>
      <c r="T28" s="712"/>
      <c r="U28" s="712"/>
      <c r="V28" s="712"/>
      <c r="W28" s="712"/>
      <c r="X28" s="712"/>
      <c r="Y28" s="712"/>
      <c r="Z28" s="712"/>
      <c r="AA28" s="712"/>
      <c r="AB28" s="712"/>
      <c r="AC28" s="712"/>
      <c r="AD28" s="712"/>
      <c r="AE28" s="712"/>
      <c r="AF28" s="712"/>
      <c r="AG28" s="712"/>
      <c r="AH28" s="713"/>
    </row>
    <row r="29" spans="1:34" ht="13.5" customHeight="1">
      <c r="A29" s="699"/>
      <c r="B29" s="700"/>
      <c r="C29" s="700"/>
      <c r="D29" s="700"/>
      <c r="E29" s="701"/>
      <c r="F29" s="719"/>
      <c r="G29" s="720"/>
      <c r="H29" s="720"/>
      <c r="I29" s="721"/>
      <c r="J29" s="714"/>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715"/>
    </row>
    <row r="30" spans="1:34" ht="23.5">
      <c r="A30" s="702"/>
      <c r="B30" s="703"/>
      <c r="C30" s="703"/>
      <c r="D30" s="703"/>
      <c r="E30" s="704"/>
      <c r="F30" s="708"/>
      <c r="G30" s="709"/>
      <c r="H30" s="709"/>
      <c r="I30" s="710"/>
      <c r="J30" s="705" t="s">
        <v>600</v>
      </c>
      <c r="K30" s="706"/>
      <c r="L30" s="706"/>
      <c r="M30" s="706"/>
      <c r="N30" s="706"/>
      <c r="O30" s="706"/>
      <c r="P30" s="706"/>
      <c r="Q30" s="706"/>
      <c r="R30" s="706"/>
      <c r="S30" s="706"/>
      <c r="T30" s="706"/>
      <c r="U30" s="706"/>
      <c r="V30" s="706"/>
      <c r="W30" s="706"/>
      <c r="X30" s="706"/>
      <c r="Y30" s="706"/>
      <c r="Z30" s="706"/>
      <c r="AA30" s="706"/>
      <c r="AB30" s="706"/>
      <c r="AC30" s="706"/>
      <c r="AD30" s="706"/>
      <c r="AE30" s="706"/>
      <c r="AF30" s="706"/>
      <c r="AG30" s="706"/>
      <c r="AH30" s="707"/>
    </row>
    <row r="31" spans="1:34" ht="23.5">
      <c r="A31" s="286"/>
      <c r="B31" s="286"/>
      <c r="C31" s="286"/>
      <c r="D31" s="286"/>
      <c r="E31" s="24" t="s">
        <v>26</v>
      </c>
      <c r="F31" s="24" t="s">
        <v>48</v>
      </c>
      <c r="G31" s="339"/>
      <c r="H31" s="339"/>
      <c r="I31" s="339"/>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row>
    <row r="33" spans="1:27">
      <c r="A33" s="732" t="s">
        <v>51</v>
      </c>
      <c r="B33" s="420"/>
      <c r="C33" s="420"/>
      <c r="D33" s="420"/>
      <c r="E33" s="421"/>
      <c r="F33" s="60"/>
      <c r="G33" s="724" t="s">
        <v>607</v>
      </c>
      <c r="H33" s="724"/>
      <c r="I33" s="724"/>
      <c r="J33" s="727"/>
      <c r="K33" s="727"/>
      <c r="L33" s="727"/>
      <c r="M33" s="420" t="s">
        <v>12</v>
      </c>
      <c r="N33" s="420"/>
      <c r="O33" s="420"/>
      <c r="P33" s="727"/>
      <c r="Q33" s="727"/>
      <c r="R33" s="727"/>
      <c r="S33" s="420" t="s">
        <v>13</v>
      </c>
      <c r="T33" s="420"/>
      <c r="U33" s="420"/>
      <c r="V33" s="727"/>
      <c r="W33" s="727"/>
      <c r="X33" s="727"/>
      <c r="Y33" s="420" t="s">
        <v>14</v>
      </c>
      <c r="Z33" s="420"/>
      <c r="AA33" s="421"/>
    </row>
    <row r="34" spans="1:27">
      <c r="A34" s="733"/>
      <c r="B34" s="623"/>
      <c r="C34" s="623"/>
      <c r="D34" s="623"/>
      <c r="E34" s="624"/>
      <c r="F34" s="29"/>
      <c r="G34" s="725"/>
      <c r="H34" s="725"/>
      <c r="I34" s="725"/>
      <c r="J34" s="728"/>
      <c r="K34" s="728"/>
      <c r="L34" s="728"/>
      <c r="M34" s="623"/>
      <c r="N34" s="623"/>
      <c r="O34" s="623"/>
      <c r="P34" s="728"/>
      <c r="Q34" s="728"/>
      <c r="R34" s="728"/>
      <c r="S34" s="623"/>
      <c r="T34" s="623"/>
      <c r="U34" s="623"/>
      <c r="V34" s="728"/>
      <c r="W34" s="728"/>
      <c r="X34" s="728"/>
      <c r="Y34" s="623"/>
      <c r="Z34" s="623"/>
      <c r="AA34" s="624"/>
    </row>
    <row r="35" spans="1:27">
      <c r="A35" s="422"/>
      <c r="B35" s="423"/>
      <c r="C35" s="423"/>
      <c r="D35" s="423"/>
      <c r="E35" s="424"/>
      <c r="F35" s="35"/>
      <c r="G35" s="726"/>
      <c r="H35" s="726"/>
      <c r="I35" s="726"/>
      <c r="J35" s="729"/>
      <c r="K35" s="729"/>
      <c r="L35" s="729"/>
      <c r="M35" s="423"/>
      <c r="N35" s="423"/>
      <c r="O35" s="423"/>
      <c r="P35" s="729"/>
      <c r="Q35" s="729"/>
      <c r="R35" s="729"/>
      <c r="S35" s="423"/>
      <c r="T35" s="423"/>
      <c r="U35" s="423"/>
      <c r="V35" s="729"/>
      <c r="W35" s="729"/>
      <c r="X35" s="729"/>
      <c r="Y35" s="423"/>
      <c r="Z35" s="423"/>
      <c r="AA35" s="424"/>
    </row>
    <row r="36" spans="1:27">
      <c r="J36" s="340"/>
      <c r="K36" s="340"/>
      <c r="L36" s="340"/>
      <c r="P36" s="340"/>
      <c r="Q36" s="340"/>
      <c r="R36" s="340"/>
      <c r="V36" s="340"/>
      <c r="W36" s="340"/>
      <c r="X36" s="340"/>
    </row>
    <row r="37" spans="1:27" ht="13.5" customHeight="1">
      <c r="A37" s="419" t="s">
        <v>235</v>
      </c>
      <c r="B37" s="697"/>
      <c r="C37" s="697"/>
      <c r="D37" s="697"/>
      <c r="E37" s="698"/>
      <c r="F37" s="60"/>
      <c r="G37" s="724" t="s">
        <v>607</v>
      </c>
      <c r="H37" s="724"/>
      <c r="I37" s="724"/>
      <c r="J37" s="727"/>
      <c r="K37" s="727"/>
      <c r="L37" s="727"/>
      <c r="M37" s="420" t="s">
        <v>12</v>
      </c>
      <c r="N37" s="420"/>
      <c r="O37" s="420"/>
      <c r="P37" s="727"/>
      <c r="Q37" s="727"/>
      <c r="R37" s="727"/>
      <c r="S37" s="420" t="s">
        <v>13</v>
      </c>
      <c r="T37" s="420"/>
      <c r="U37" s="420"/>
      <c r="V37" s="727"/>
      <c r="W37" s="727"/>
      <c r="X37" s="727"/>
      <c r="Y37" s="420" t="s">
        <v>14</v>
      </c>
      <c r="Z37" s="420"/>
      <c r="AA37" s="421"/>
    </row>
    <row r="38" spans="1:27">
      <c r="A38" s="699"/>
      <c r="B38" s="700"/>
      <c r="C38" s="700"/>
      <c r="D38" s="700"/>
      <c r="E38" s="701"/>
      <c r="F38" s="29"/>
      <c r="G38" s="725"/>
      <c r="H38" s="725"/>
      <c r="I38" s="725"/>
      <c r="J38" s="728"/>
      <c r="K38" s="728"/>
      <c r="L38" s="728"/>
      <c r="M38" s="623"/>
      <c r="N38" s="623"/>
      <c r="O38" s="623"/>
      <c r="P38" s="728"/>
      <c r="Q38" s="728"/>
      <c r="R38" s="728"/>
      <c r="S38" s="623"/>
      <c r="T38" s="623"/>
      <c r="U38" s="623"/>
      <c r="V38" s="728"/>
      <c r="W38" s="728"/>
      <c r="X38" s="728"/>
      <c r="Y38" s="623"/>
      <c r="Z38" s="623"/>
      <c r="AA38" s="624"/>
    </row>
    <row r="39" spans="1:27">
      <c r="A39" s="702"/>
      <c r="B39" s="703"/>
      <c r="C39" s="703"/>
      <c r="D39" s="703"/>
      <c r="E39" s="704"/>
      <c r="F39" s="35"/>
      <c r="G39" s="726"/>
      <c r="H39" s="726"/>
      <c r="I39" s="726"/>
      <c r="J39" s="729"/>
      <c r="K39" s="729"/>
      <c r="L39" s="729"/>
      <c r="M39" s="423"/>
      <c r="N39" s="423"/>
      <c r="O39" s="423"/>
      <c r="P39" s="729"/>
      <c r="Q39" s="729"/>
      <c r="R39" s="729"/>
      <c r="S39" s="423"/>
      <c r="T39" s="423"/>
      <c r="U39" s="423"/>
      <c r="V39" s="729"/>
      <c r="W39" s="729"/>
      <c r="X39" s="729"/>
      <c r="Y39" s="423"/>
      <c r="Z39" s="423"/>
      <c r="AA39" s="424"/>
    </row>
  </sheetData>
  <sheetProtection algorithmName="SHA-512" hashValue="Hz7//nrbJrQUTvYdQahTj22fR0He6P9Cik7dVEbP5SizN2ukCcPj0tI1HYdH0U27ANtNIVxUA6DaC7icWgxDXQ==" saltValue="INCFqsLw9NkejZhYHTAVKw==" spinCount="100000" sheet="1" formatCells="0"/>
  <mergeCells count="35">
    <mergeCell ref="O6:AH7"/>
    <mergeCell ref="A16:E19"/>
    <mergeCell ref="F16:I17"/>
    <mergeCell ref="J16:AH17"/>
    <mergeCell ref="F18:I19"/>
    <mergeCell ref="J18:AH19"/>
    <mergeCell ref="G33:I35"/>
    <mergeCell ref="A37:E39"/>
    <mergeCell ref="S33:U35"/>
    <mergeCell ref="V33:X35"/>
    <mergeCell ref="Y33:AA35"/>
    <mergeCell ref="P33:R35"/>
    <mergeCell ref="B3:AH3"/>
    <mergeCell ref="B5:H7"/>
    <mergeCell ref="I5:N5"/>
    <mergeCell ref="I6:N7"/>
    <mergeCell ref="G37:I39"/>
    <mergeCell ref="J37:L39"/>
    <mergeCell ref="M37:O39"/>
    <mergeCell ref="J33:L35"/>
    <mergeCell ref="M33:O35"/>
    <mergeCell ref="B11:AF12"/>
    <mergeCell ref="B23:AC24"/>
    <mergeCell ref="V37:X39"/>
    <mergeCell ref="P37:R39"/>
    <mergeCell ref="S37:U39"/>
    <mergeCell ref="Y37:AA39"/>
    <mergeCell ref="A33:E35"/>
    <mergeCell ref="A26:E30"/>
    <mergeCell ref="J30:AH30"/>
    <mergeCell ref="F30:I30"/>
    <mergeCell ref="J28:AH29"/>
    <mergeCell ref="F28:I29"/>
    <mergeCell ref="J26:AH27"/>
    <mergeCell ref="F26:I27"/>
  </mergeCells>
  <phoneticPr fontId="5"/>
  <conditionalFormatting sqref="I6:N7">
    <cfRule type="expression" dxfId="86" priority="3">
      <formula>$I$6=""</formula>
    </cfRule>
  </conditionalFormatting>
  <conditionalFormatting sqref="F16:I19 F26:I30">
    <cfRule type="containsBlanks" dxfId="85" priority="2">
      <formula>LEN(TRIM(F16))=0</formula>
    </cfRule>
  </conditionalFormatting>
  <dataValidations count="2">
    <dataValidation type="list" allowBlank="1" showInputMessage="1" showErrorMessage="1" sqref="F16:I19 F26:I30" xr:uid="{00000000-0002-0000-0300-000000000000}">
      <formula1>"〇,　　,"</formula1>
    </dataValidation>
    <dataValidation type="list" allowBlank="1" showInputMessage="1" showErrorMessage="1" sqref="G33:I35 G37:I39" xr:uid="{00000000-0002-0000-0300-000001000000}">
      <formula1>"平成,令和"</formula1>
    </dataValidation>
  </dataValidations>
  <pageMargins left="0.70866141732283472" right="0.70866141732283472"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sheetPr>
  <dimension ref="A2:AH55"/>
  <sheetViews>
    <sheetView view="pageBreakPreview" zoomScaleNormal="100" zoomScaleSheetLayoutView="100" workbookViewId="0">
      <selection activeCell="M15" sqref="M15:AB15"/>
    </sheetView>
  </sheetViews>
  <sheetFormatPr defaultColWidth="9" defaultRowHeight="13"/>
  <cols>
    <col min="1" max="1" width="2.36328125" style="24" customWidth="1"/>
    <col min="2" max="37" width="2.6328125" style="24" customWidth="1"/>
    <col min="38" max="16384" width="9" style="24"/>
  </cols>
  <sheetData>
    <row r="2" spans="1:34">
      <c r="A2" s="24" t="s">
        <v>591</v>
      </c>
    </row>
    <row r="4" spans="1:34" ht="13.5" customHeight="1">
      <c r="A4" s="741" t="s">
        <v>44</v>
      </c>
      <c r="B4" s="742"/>
      <c r="C4" s="742"/>
      <c r="D4" s="742"/>
      <c r="E4" s="742"/>
      <c r="F4" s="742"/>
      <c r="G4" s="742"/>
      <c r="H4" s="742"/>
      <c r="I4" s="742"/>
      <c r="J4" s="742"/>
      <c r="K4" s="742"/>
      <c r="L4" s="742"/>
      <c r="M4" s="742"/>
      <c r="N4" s="742"/>
      <c r="O4" s="742"/>
      <c r="P4" s="742"/>
      <c r="Q4" s="742"/>
      <c r="R4" s="742"/>
      <c r="S4" s="742"/>
      <c r="T4" s="742"/>
      <c r="U4" s="742"/>
      <c r="V4" s="742"/>
      <c r="W4" s="742"/>
      <c r="X4" s="742"/>
      <c r="Y4" s="742"/>
      <c r="Z4" s="742"/>
      <c r="AA4" s="742"/>
      <c r="AB4" s="742"/>
      <c r="AC4" s="742"/>
      <c r="AD4" s="742"/>
      <c r="AE4" s="742"/>
      <c r="AF4" s="742"/>
      <c r="AG4" s="742"/>
      <c r="AH4" s="743"/>
    </row>
    <row r="5" spans="1:34">
      <c r="A5" s="744"/>
      <c r="B5" s="745"/>
      <c r="C5" s="745"/>
      <c r="D5" s="745"/>
      <c r="E5" s="745"/>
      <c r="F5" s="745"/>
      <c r="G5" s="745"/>
      <c r="H5" s="745"/>
      <c r="I5" s="745"/>
      <c r="J5" s="745"/>
      <c r="K5" s="745"/>
      <c r="L5" s="745"/>
      <c r="M5" s="745"/>
      <c r="N5" s="745"/>
      <c r="O5" s="745"/>
      <c r="P5" s="745"/>
      <c r="Q5" s="745"/>
      <c r="R5" s="745"/>
      <c r="S5" s="745"/>
      <c r="T5" s="745"/>
      <c r="U5" s="745"/>
      <c r="V5" s="745"/>
      <c r="W5" s="745"/>
      <c r="X5" s="745"/>
      <c r="Y5" s="745"/>
      <c r="Z5" s="745"/>
      <c r="AA5" s="745"/>
      <c r="AB5" s="745"/>
      <c r="AC5" s="745"/>
      <c r="AD5" s="745"/>
      <c r="AE5" s="745"/>
      <c r="AF5" s="745"/>
      <c r="AG5" s="745"/>
      <c r="AH5" s="746"/>
    </row>
    <row r="6" spans="1:34">
      <c r="A6" s="63"/>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79"/>
    </row>
    <row r="7" spans="1:34">
      <c r="A7" s="63" t="s">
        <v>45</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79"/>
    </row>
    <row r="8" spans="1:34">
      <c r="A8" s="63"/>
      <c r="B8" s="29"/>
      <c r="C8" s="39"/>
      <c r="D8" s="39"/>
      <c r="E8" s="39"/>
      <c r="F8" s="39"/>
      <c r="G8" s="39"/>
      <c r="H8" s="29"/>
      <c r="I8" s="29"/>
      <c r="J8" s="29"/>
      <c r="K8" s="29"/>
      <c r="L8" s="39"/>
      <c r="M8" s="39"/>
      <c r="N8" s="39"/>
      <c r="O8" s="39"/>
      <c r="P8" s="39"/>
      <c r="Q8" s="29"/>
      <c r="R8" s="29"/>
      <c r="S8" s="29"/>
      <c r="T8" s="29"/>
      <c r="U8" s="29"/>
      <c r="V8" s="29"/>
      <c r="W8" s="29"/>
      <c r="X8" s="29"/>
      <c r="Y8" s="29"/>
      <c r="Z8" s="29"/>
      <c r="AA8" s="29"/>
      <c r="AB8" s="29"/>
      <c r="AC8" s="29"/>
      <c r="AD8" s="29"/>
      <c r="AE8" s="29"/>
      <c r="AF8" s="29"/>
      <c r="AG8" s="29"/>
      <c r="AH8" s="79"/>
    </row>
    <row r="9" spans="1:34" ht="13.5" customHeight="1">
      <c r="A9" s="63"/>
      <c r="B9" s="29"/>
      <c r="C9" s="623" t="s">
        <v>113</v>
      </c>
      <c r="D9" s="623"/>
      <c r="E9" s="747"/>
      <c r="F9" s="748"/>
      <c r="G9" s="749"/>
      <c r="H9" s="623" t="s">
        <v>36</v>
      </c>
      <c r="I9" s="623"/>
      <c r="J9" s="747"/>
      <c r="K9" s="748"/>
      <c r="L9" s="749"/>
      <c r="M9" s="623" t="s">
        <v>37</v>
      </c>
      <c r="N9" s="623"/>
      <c r="O9" s="623" t="s">
        <v>38</v>
      </c>
      <c r="P9" s="623"/>
      <c r="Q9" s="623"/>
      <c r="R9" s="623"/>
      <c r="S9" s="623"/>
      <c r="T9" s="623"/>
      <c r="U9" s="623"/>
      <c r="V9" s="623"/>
      <c r="W9" s="623"/>
      <c r="X9" s="623"/>
      <c r="Y9" s="29"/>
      <c r="Z9" s="29"/>
      <c r="AA9" s="29"/>
      <c r="AB9" s="29"/>
      <c r="AC9" s="29"/>
      <c r="AD9" s="29"/>
      <c r="AE9" s="29"/>
      <c r="AF9" s="29"/>
      <c r="AG9" s="29"/>
      <c r="AH9" s="79"/>
    </row>
    <row r="10" spans="1:34" ht="13.5" customHeight="1">
      <c r="A10" s="63"/>
      <c r="B10" s="29"/>
      <c r="C10" s="623"/>
      <c r="D10" s="623"/>
      <c r="E10" s="750"/>
      <c r="F10" s="751"/>
      <c r="G10" s="752"/>
      <c r="H10" s="623"/>
      <c r="I10" s="623"/>
      <c r="J10" s="750"/>
      <c r="K10" s="751"/>
      <c r="L10" s="752"/>
      <c r="M10" s="623"/>
      <c r="N10" s="623"/>
      <c r="O10" s="623"/>
      <c r="P10" s="623"/>
      <c r="Q10" s="623"/>
      <c r="R10" s="623"/>
      <c r="S10" s="623"/>
      <c r="T10" s="623"/>
      <c r="U10" s="623"/>
      <c r="V10" s="623"/>
      <c r="W10" s="623"/>
      <c r="X10" s="623"/>
      <c r="Y10" s="29"/>
      <c r="Z10" s="29"/>
      <c r="AA10" s="29"/>
      <c r="AB10" s="29"/>
      <c r="AC10" s="29"/>
      <c r="AD10" s="29"/>
      <c r="AE10" s="29"/>
      <c r="AF10" s="29"/>
      <c r="AG10" s="29"/>
      <c r="AH10" s="79"/>
    </row>
    <row r="11" spans="1:34" ht="13.5" customHeight="1">
      <c r="A11" s="63"/>
      <c r="B11" s="29"/>
      <c r="C11" s="623"/>
      <c r="D11" s="623"/>
      <c r="E11" s="753"/>
      <c r="F11" s="754"/>
      <c r="G11" s="755"/>
      <c r="H11" s="623"/>
      <c r="I11" s="623"/>
      <c r="J11" s="753"/>
      <c r="K11" s="754"/>
      <c r="L11" s="755"/>
      <c r="M11" s="623"/>
      <c r="N11" s="623"/>
      <c r="O11" s="623"/>
      <c r="P11" s="623"/>
      <c r="Q11" s="623"/>
      <c r="R11" s="623"/>
      <c r="S11" s="623"/>
      <c r="T11" s="623"/>
      <c r="U11" s="623"/>
      <c r="V11" s="623"/>
      <c r="W11" s="623"/>
      <c r="X11" s="623"/>
      <c r="Y11" s="29"/>
      <c r="Z11" s="29"/>
      <c r="AA11" s="29"/>
      <c r="AB11" s="29"/>
      <c r="AC11" s="29"/>
      <c r="AD11" s="29"/>
      <c r="AE11" s="29"/>
      <c r="AF11" s="29"/>
      <c r="AG11" s="29"/>
      <c r="AH11" s="79"/>
    </row>
    <row r="12" spans="1:34">
      <c r="A12" s="63"/>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79"/>
    </row>
    <row r="13" spans="1:34">
      <c r="A13" s="63" t="s">
        <v>39</v>
      </c>
      <c r="B13" s="29"/>
      <c r="C13" s="29"/>
      <c r="D13" s="29"/>
      <c r="E13" s="29"/>
      <c r="F13" s="29"/>
      <c r="G13" s="29"/>
      <c r="H13" s="29"/>
      <c r="I13" s="758" t="s">
        <v>582</v>
      </c>
      <c r="J13" s="758"/>
      <c r="K13" s="758"/>
      <c r="L13" s="758"/>
      <c r="M13" s="758"/>
      <c r="N13" s="758"/>
      <c r="O13" s="758"/>
      <c r="P13" s="758"/>
      <c r="Q13" s="758"/>
      <c r="R13" s="758"/>
      <c r="S13" s="758"/>
      <c r="T13" s="758"/>
      <c r="U13" s="758"/>
      <c r="V13" s="758"/>
      <c r="W13" s="758"/>
      <c r="X13" s="758"/>
      <c r="Y13" s="758"/>
      <c r="Z13" s="758"/>
      <c r="AA13" s="758"/>
      <c r="AB13" s="758"/>
      <c r="AC13" s="758"/>
      <c r="AD13" s="758"/>
      <c r="AE13" s="758"/>
      <c r="AF13" s="758"/>
      <c r="AG13" s="758"/>
      <c r="AH13" s="759"/>
    </row>
    <row r="14" spans="1:34">
      <c r="A14" s="63"/>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79"/>
    </row>
    <row r="15" spans="1:34">
      <c r="A15" s="63"/>
      <c r="B15" s="80"/>
      <c r="C15" s="517" t="s">
        <v>40</v>
      </c>
      <c r="D15" s="517"/>
      <c r="E15" s="517"/>
      <c r="F15" s="517"/>
      <c r="G15" s="517"/>
      <c r="H15" s="517"/>
      <c r="I15" s="517"/>
      <c r="J15" s="517"/>
      <c r="K15" s="517"/>
      <c r="L15" s="517"/>
      <c r="M15" s="517" t="s">
        <v>41</v>
      </c>
      <c r="N15" s="517"/>
      <c r="O15" s="517"/>
      <c r="P15" s="517"/>
      <c r="Q15" s="517"/>
      <c r="R15" s="517"/>
      <c r="S15" s="517"/>
      <c r="T15" s="517"/>
      <c r="U15" s="517"/>
      <c r="V15" s="517"/>
      <c r="W15" s="517"/>
      <c r="X15" s="517"/>
      <c r="Y15" s="517"/>
      <c r="Z15" s="517"/>
      <c r="AA15" s="517"/>
      <c r="AB15" s="517"/>
      <c r="AC15" s="517" t="s">
        <v>574</v>
      </c>
      <c r="AD15" s="517"/>
      <c r="AE15" s="517"/>
      <c r="AF15" s="517"/>
      <c r="AG15" s="517"/>
      <c r="AH15" s="79"/>
    </row>
    <row r="16" spans="1:34" ht="13.5" customHeight="1">
      <c r="A16" s="63"/>
      <c r="B16" s="517">
        <v>1</v>
      </c>
      <c r="C16" s="756"/>
      <c r="D16" s="756"/>
      <c r="E16" s="756"/>
      <c r="F16" s="756"/>
      <c r="G16" s="756"/>
      <c r="H16" s="756"/>
      <c r="I16" s="756"/>
      <c r="J16" s="756"/>
      <c r="K16" s="756"/>
      <c r="L16" s="756"/>
      <c r="M16" s="757" t="s">
        <v>635</v>
      </c>
      <c r="N16" s="757"/>
      <c r="O16" s="757"/>
      <c r="P16" s="757"/>
      <c r="Q16" s="757"/>
      <c r="R16" s="757"/>
      <c r="S16" s="757"/>
      <c r="T16" s="757"/>
      <c r="U16" s="757"/>
      <c r="V16" s="757"/>
      <c r="W16" s="757"/>
      <c r="X16" s="757"/>
      <c r="Y16" s="757"/>
      <c r="Z16" s="757"/>
      <c r="AA16" s="757"/>
      <c r="AB16" s="757"/>
      <c r="AC16" s="738"/>
      <c r="AD16" s="738"/>
      <c r="AE16" s="739"/>
      <c r="AF16" s="460" t="s">
        <v>36</v>
      </c>
      <c r="AG16" s="517"/>
      <c r="AH16" s="79"/>
    </row>
    <row r="17" spans="1:34" ht="13.5" customHeight="1">
      <c r="A17" s="63"/>
      <c r="B17" s="517"/>
      <c r="C17" s="756"/>
      <c r="D17" s="756"/>
      <c r="E17" s="756"/>
      <c r="F17" s="756"/>
      <c r="G17" s="756"/>
      <c r="H17" s="756"/>
      <c r="I17" s="756"/>
      <c r="J17" s="756"/>
      <c r="K17" s="756"/>
      <c r="L17" s="756"/>
      <c r="M17" s="757"/>
      <c r="N17" s="757"/>
      <c r="O17" s="757"/>
      <c r="P17" s="757"/>
      <c r="Q17" s="757"/>
      <c r="R17" s="757"/>
      <c r="S17" s="757"/>
      <c r="T17" s="757"/>
      <c r="U17" s="757"/>
      <c r="V17" s="757"/>
      <c r="W17" s="757"/>
      <c r="X17" s="757"/>
      <c r="Y17" s="757"/>
      <c r="Z17" s="757"/>
      <c r="AA17" s="757"/>
      <c r="AB17" s="757"/>
      <c r="AC17" s="738"/>
      <c r="AD17" s="738"/>
      <c r="AE17" s="739"/>
      <c r="AF17" s="460"/>
      <c r="AG17" s="517"/>
      <c r="AH17" s="79"/>
    </row>
    <row r="18" spans="1:34" ht="13.5" customHeight="1">
      <c r="A18" s="63"/>
      <c r="B18" s="517"/>
      <c r="C18" s="756"/>
      <c r="D18" s="756"/>
      <c r="E18" s="756"/>
      <c r="F18" s="756"/>
      <c r="G18" s="756"/>
      <c r="H18" s="756"/>
      <c r="I18" s="756"/>
      <c r="J18" s="756"/>
      <c r="K18" s="756"/>
      <c r="L18" s="756"/>
      <c r="M18" s="757"/>
      <c r="N18" s="757"/>
      <c r="O18" s="757"/>
      <c r="P18" s="757"/>
      <c r="Q18" s="757"/>
      <c r="R18" s="757"/>
      <c r="S18" s="757"/>
      <c r="T18" s="757"/>
      <c r="U18" s="757"/>
      <c r="V18" s="757"/>
      <c r="W18" s="757"/>
      <c r="X18" s="757"/>
      <c r="Y18" s="757"/>
      <c r="Z18" s="757"/>
      <c r="AA18" s="757"/>
      <c r="AB18" s="757"/>
      <c r="AC18" s="738"/>
      <c r="AD18" s="738"/>
      <c r="AE18" s="739"/>
      <c r="AF18" s="460"/>
      <c r="AG18" s="517"/>
      <c r="AH18" s="79"/>
    </row>
    <row r="19" spans="1:34" ht="13.5" customHeight="1">
      <c r="A19" s="63"/>
      <c r="B19" s="517">
        <v>2</v>
      </c>
      <c r="C19" s="756"/>
      <c r="D19" s="756"/>
      <c r="E19" s="756"/>
      <c r="F19" s="756"/>
      <c r="G19" s="756"/>
      <c r="H19" s="756"/>
      <c r="I19" s="756"/>
      <c r="J19" s="756"/>
      <c r="K19" s="756"/>
      <c r="L19" s="756"/>
      <c r="M19" s="757" t="s">
        <v>636</v>
      </c>
      <c r="N19" s="757"/>
      <c r="O19" s="757"/>
      <c r="P19" s="757"/>
      <c r="Q19" s="757"/>
      <c r="R19" s="757"/>
      <c r="S19" s="757"/>
      <c r="T19" s="757"/>
      <c r="U19" s="757"/>
      <c r="V19" s="757"/>
      <c r="W19" s="757"/>
      <c r="X19" s="757"/>
      <c r="Y19" s="757"/>
      <c r="Z19" s="757"/>
      <c r="AA19" s="757"/>
      <c r="AB19" s="757"/>
      <c r="AC19" s="738"/>
      <c r="AD19" s="738"/>
      <c r="AE19" s="739"/>
      <c r="AF19" s="460" t="s">
        <v>36</v>
      </c>
      <c r="AG19" s="517"/>
      <c r="AH19" s="79"/>
    </row>
    <row r="20" spans="1:34" ht="13.5" customHeight="1">
      <c r="A20" s="63"/>
      <c r="B20" s="517"/>
      <c r="C20" s="756"/>
      <c r="D20" s="756"/>
      <c r="E20" s="756"/>
      <c r="F20" s="756"/>
      <c r="G20" s="756"/>
      <c r="H20" s="756"/>
      <c r="I20" s="756"/>
      <c r="J20" s="756"/>
      <c r="K20" s="756"/>
      <c r="L20" s="756"/>
      <c r="M20" s="757"/>
      <c r="N20" s="757"/>
      <c r="O20" s="757"/>
      <c r="P20" s="757"/>
      <c r="Q20" s="757"/>
      <c r="R20" s="757"/>
      <c r="S20" s="757"/>
      <c r="T20" s="757"/>
      <c r="U20" s="757"/>
      <c r="V20" s="757"/>
      <c r="W20" s="757"/>
      <c r="X20" s="757"/>
      <c r="Y20" s="757"/>
      <c r="Z20" s="757"/>
      <c r="AA20" s="757"/>
      <c r="AB20" s="757"/>
      <c r="AC20" s="738"/>
      <c r="AD20" s="738"/>
      <c r="AE20" s="739"/>
      <c r="AF20" s="460"/>
      <c r="AG20" s="517"/>
      <c r="AH20" s="79"/>
    </row>
    <row r="21" spans="1:34" ht="13.5" customHeight="1">
      <c r="A21" s="63"/>
      <c r="B21" s="517"/>
      <c r="C21" s="756"/>
      <c r="D21" s="756"/>
      <c r="E21" s="756"/>
      <c r="F21" s="756"/>
      <c r="G21" s="756"/>
      <c r="H21" s="756"/>
      <c r="I21" s="756"/>
      <c r="J21" s="756"/>
      <c r="K21" s="756"/>
      <c r="L21" s="756"/>
      <c r="M21" s="757"/>
      <c r="N21" s="757"/>
      <c r="O21" s="757"/>
      <c r="P21" s="757"/>
      <c r="Q21" s="757"/>
      <c r="R21" s="757"/>
      <c r="S21" s="757"/>
      <c r="T21" s="757"/>
      <c r="U21" s="757"/>
      <c r="V21" s="757"/>
      <c r="W21" s="757"/>
      <c r="X21" s="757"/>
      <c r="Y21" s="757"/>
      <c r="Z21" s="757"/>
      <c r="AA21" s="757"/>
      <c r="AB21" s="757"/>
      <c r="AC21" s="738"/>
      <c r="AD21" s="738"/>
      <c r="AE21" s="739"/>
      <c r="AF21" s="460"/>
      <c r="AG21" s="517"/>
      <c r="AH21" s="79"/>
    </row>
    <row r="22" spans="1:34" ht="13.5" customHeight="1">
      <c r="A22" s="63"/>
      <c r="B22" s="517">
        <v>3</v>
      </c>
      <c r="C22" s="756"/>
      <c r="D22" s="756"/>
      <c r="E22" s="756"/>
      <c r="F22" s="756"/>
      <c r="G22" s="756"/>
      <c r="H22" s="756"/>
      <c r="I22" s="756"/>
      <c r="J22" s="756"/>
      <c r="K22" s="756"/>
      <c r="L22" s="756"/>
      <c r="M22" s="757" t="s">
        <v>637</v>
      </c>
      <c r="N22" s="757"/>
      <c r="O22" s="757"/>
      <c r="P22" s="757"/>
      <c r="Q22" s="757"/>
      <c r="R22" s="757"/>
      <c r="S22" s="757"/>
      <c r="T22" s="757"/>
      <c r="U22" s="757"/>
      <c r="V22" s="757"/>
      <c r="W22" s="757"/>
      <c r="X22" s="757"/>
      <c r="Y22" s="757"/>
      <c r="Z22" s="757"/>
      <c r="AA22" s="757"/>
      <c r="AB22" s="757"/>
      <c r="AC22" s="738"/>
      <c r="AD22" s="738"/>
      <c r="AE22" s="739"/>
      <c r="AF22" s="460" t="s">
        <v>36</v>
      </c>
      <c r="AG22" s="517"/>
      <c r="AH22" s="79"/>
    </row>
    <row r="23" spans="1:34" ht="13.5" customHeight="1">
      <c r="A23" s="63"/>
      <c r="B23" s="517"/>
      <c r="C23" s="756"/>
      <c r="D23" s="756"/>
      <c r="E23" s="756"/>
      <c r="F23" s="756"/>
      <c r="G23" s="756"/>
      <c r="H23" s="756"/>
      <c r="I23" s="756"/>
      <c r="J23" s="756"/>
      <c r="K23" s="756"/>
      <c r="L23" s="756"/>
      <c r="M23" s="757"/>
      <c r="N23" s="757"/>
      <c r="O23" s="757"/>
      <c r="P23" s="757"/>
      <c r="Q23" s="757"/>
      <c r="R23" s="757"/>
      <c r="S23" s="757"/>
      <c r="T23" s="757"/>
      <c r="U23" s="757"/>
      <c r="V23" s="757"/>
      <c r="W23" s="757"/>
      <c r="X23" s="757"/>
      <c r="Y23" s="757"/>
      <c r="Z23" s="757"/>
      <c r="AA23" s="757"/>
      <c r="AB23" s="757"/>
      <c r="AC23" s="738"/>
      <c r="AD23" s="738"/>
      <c r="AE23" s="739"/>
      <c r="AF23" s="460"/>
      <c r="AG23" s="517"/>
      <c r="AH23" s="79"/>
    </row>
    <row r="24" spans="1:34" ht="13.5" customHeight="1">
      <c r="A24" s="63"/>
      <c r="B24" s="517"/>
      <c r="C24" s="756"/>
      <c r="D24" s="756"/>
      <c r="E24" s="756"/>
      <c r="F24" s="756"/>
      <c r="G24" s="756"/>
      <c r="H24" s="756"/>
      <c r="I24" s="756"/>
      <c r="J24" s="756"/>
      <c r="K24" s="756"/>
      <c r="L24" s="756"/>
      <c r="M24" s="757"/>
      <c r="N24" s="757"/>
      <c r="O24" s="757"/>
      <c r="P24" s="757"/>
      <c r="Q24" s="757"/>
      <c r="R24" s="757"/>
      <c r="S24" s="757"/>
      <c r="T24" s="757"/>
      <c r="U24" s="757"/>
      <c r="V24" s="757"/>
      <c r="W24" s="757"/>
      <c r="X24" s="757"/>
      <c r="Y24" s="757"/>
      <c r="Z24" s="757"/>
      <c r="AA24" s="757"/>
      <c r="AB24" s="757"/>
      <c r="AC24" s="738"/>
      <c r="AD24" s="738"/>
      <c r="AE24" s="739"/>
      <c r="AF24" s="460"/>
      <c r="AG24" s="517"/>
      <c r="AH24" s="79"/>
    </row>
    <row r="25" spans="1:34" ht="13.5" customHeight="1">
      <c r="A25" s="63"/>
      <c r="B25" s="517">
        <v>4</v>
      </c>
      <c r="C25" s="756"/>
      <c r="D25" s="756"/>
      <c r="E25" s="756"/>
      <c r="F25" s="756"/>
      <c r="G25" s="756"/>
      <c r="H25" s="756"/>
      <c r="I25" s="756"/>
      <c r="J25" s="756"/>
      <c r="K25" s="756"/>
      <c r="L25" s="756"/>
      <c r="M25" s="757" t="s">
        <v>638</v>
      </c>
      <c r="N25" s="757"/>
      <c r="O25" s="757"/>
      <c r="P25" s="757"/>
      <c r="Q25" s="757"/>
      <c r="R25" s="757"/>
      <c r="S25" s="757"/>
      <c r="T25" s="757"/>
      <c r="U25" s="757"/>
      <c r="V25" s="757"/>
      <c r="W25" s="757"/>
      <c r="X25" s="757"/>
      <c r="Y25" s="757"/>
      <c r="Z25" s="757"/>
      <c r="AA25" s="757"/>
      <c r="AB25" s="757"/>
      <c r="AC25" s="738"/>
      <c r="AD25" s="738"/>
      <c r="AE25" s="739"/>
      <c r="AF25" s="460" t="s">
        <v>36</v>
      </c>
      <c r="AG25" s="517"/>
      <c r="AH25" s="79"/>
    </row>
    <row r="26" spans="1:34" ht="13.5" customHeight="1">
      <c r="A26" s="63"/>
      <c r="B26" s="517"/>
      <c r="C26" s="756"/>
      <c r="D26" s="756"/>
      <c r="E26" s="756"/>
      <c r="F26" s="756"/>
      <c r="G26" s="756"/>
      <c r="H26" s="756"/>
      <c r="I26" s="756"/>
      <c r="J26" s="756"/>
      <c r="K26" s="756"/>
      <c r="L26" s="756"/>
      <c r="M26" s="757"/>
      <c r="N26" s="757"/>
      <c r="O26" s="757"/>
      <c r="P26" s="757"/>
      <c r="Q26" s="757"/>
      <c r="R26" s="757"/>
      <c r="S26" s="757"/>
      <c r="T26" s="757"/>
      <c r="U26" s="757"/>
      <c r="V26" s="757"/>
      <c r="W26" s="757"/>
      <c r="X26" s="757"/>
      <c r="Y26" s="757"/>
      <c r="Z26" s="757"/>
      <c r="AA26" s="757"/>
      <c r="AB26" s="757"/>
      <c r="AC26" s="738"/>
      <c r="AD26" s="738"/>
      <c r="AE26" s="739"/>
      <c r="AF26" s="460"/>
      <c r="AG26" s="517"/>
      <c r="AH26" s="79"/>
    </row>
    <row r="27" spans="1:34" ht="13.5" customHeight="1">
      <c r="A27" s="63"/>
      <c r="B27" s="517"/>
      <c r="C27" s="756"/>
      <c r="D27" s="756"/>
      <c r="E27" s="756"/>
      <c r="F27" s="756"/>
      <c r="G27" s="756"/>
      <c r="H27" s="756"/>
      <c r="I27" s="756"/>
      <c r="J27" s="756"/>
      <c r="K27" s="756"/>
      <c r="L27" s="756"/>
      <c r="M27" s="757"/>
      <c r="N27" s="757"/>
      <c r="O27" s="757"/>
      <c r="P27" s="757"/>
      <c r="Q27" s="757"/>
      <c r="R27" s="757"/>
      <c r="S27" s="757"/>
      <c r="T27" s="757"/>
      <c r="U27" s="757"/>
      <c r="V27" s="757"/>
      <c r="W27" s="757"/>
      <c r="X27" s="757"/>
      <c r="Y27" s="757"/>
      <c r="Z27" s="757"/>
      <c r="AA27" s="757"/>
      <c r="AB27" s="757"/>
      <c r="AC27" s="738"/>
      <c r="AD27" s="738"/>
      <c r="AE27" s="739"/>
      <c r="AF27" s="460"/>
      <c r="AG27" s="517"/>
      <c r="AH27" s="79"/>
    </row>
    <row r="28" spans="1:34" ht="13.5" customHeight="1">
      <c r="A28" s="63"/>
      <c r="B28" s="517">
        <v>5</v>
      </c>
      <c r="C28" s="736"/>
      <c r="D28" s="736"/>
      <c r="E28" s="736"/>
      <c r="F28" s="736"/>
      <c r="G28" s="736"/>
      <c r="H28" s="736"/>
      <c r="I28" s="736"/>
      <c r="J28" s="736"/>
      <c r="K28" s="736"/>
      <c r="L28" s="736"/>
      <c r="M28" s="737"/>
      <c r="N28" s="737"/>
      <c r="O28" s="737"/>
      <c r="P28" s="737"/>
      <c r="Q28" s="737"/>
      <c r="R28" s="737"/>
      <c r="S28" s="737"/>
      <c r="T28" s="737"/>
      <c r="U28" s="737"/>
      <c r="V28" s="737"/>
      <c r="W28" s="737"/>
      <c r="X28" s="737"/>
      <c r="Y28" s="737"/>
      <c r="Z28" s="737"/>
      <c r="AA28" s="737"/>
      <c r="AB28" s="737"/>
      <c r="AC28" s="738"/>
      <c r="AD28" s="738"/>
      <c r="AE28" s="739"/>
      <c r="AF28" s="460" t="s">
        <v>36</v>
      </c>
      <c r="AG28" s="517"/>
      <c r="AH28" s="79"/>
    </row>
    <row r="29" spans="1:34" ht="13.5" customHeight="1">
      <c r="A29" s="63"/>
      <c r="B29" s="517"/>
      <c r="C29" s="736"/>
      <c r="D29" s="736"/>
      <c r="E29" s="736"/>
      <c r="F29" s="736"/>
      <c r="G29" s="736"/>
      <c r="H29" s="736"/>
      <c r="I29" s="736"/>
      <c r="J29" s="736"/>
      <c r="K29" s="736"/>
      <c r="L29" s="736"/>
      <c r="M29" s="737"/>
      <c r="N29" s="737"/>
      <c r="O29" s="737"/>
      <c r="P29" s="737"/>
      <c r="Q29" s="737"/>
      <c r="R29" s="737"/>
      <c r="S29" s="737"/>
      <c r="T29" s="737"/>
      <c r="U29" s="737"/>
      <c r="V29" s="737"/>
      <c r="W29" s="737"/>
      <c r="X29" s="737"/>
      <c r="Y29" s="737"/>
      <c r="Z29" s="737"/>
      <c r="AA29" s="737"/>
      <c r="AB29" s="737"/>
      <c r="AC29" s="738"/>
      <c r="AD29" s="738"/>
      <c r="AE29" s="739"/>
      <c r="AF29" s="460"/>
      <c r="AG29" s="517"/>
      <c r="AH29" s="79"/>
    </row>
    <row r="30" spans="1:34" ht="13.5" customHeight="1">
      <c r="A30" s="63"/>
      <c r="B30" s="517"/>
      <c r="C30" s="736"/>
      <c r="D30" s="736"/>
      <c r="E30" s="736"/>
      <c r="F30" s="736"/>
      <c r="G30" s="736"/>
      <c r="H30" s="736"/>
      <c r="I30" s="736"/>
      <c r="J30" s="736"/>
      <c r="K30" s="736"/>
      <c r="L30" s="736"/>
      <c r="M30" s="737"/>
      <c r="N30" s="737"/>
      <c r="O30" s="737"/>
      <c r="P30" s="737"/>
      <c r="Q30" s="737"/>
      <c r="R30" s="737"/>
      <c r="S30" s="737"/>
      <c r="T30" s="737"/>
      <c r="U30" s="737"/>
      <c r="V30" s="737"/>
      <c r="W30" s="737"/>
      <c r="X30" s="737"/>
      <c r="Y30" s="737"/>
      <c r="Z30" s="737"/>
      <c r="AA30" s="737"/>
      <c r="AB30" s="737"/>
      <c r="AC30" s="738"/>
      <c r="AD30" s="738"/>
      <c r="AE30" s="739"/>
      <c r="AF30" s="460"/>
      <c r="AG30" s="517"/>
      <c r="AH30" s="79"/>
    </row>
    <row r="31" spans="1:34" ht="13.5" customHeight="1">
      <c r="A31" s="63"/>
      <c r="B31" s="517">
        <v>6</v>
      </c>
      <c r="C31" s="736"/>
      <c r="D31" s="736"/>
      <c r="E31" s="736"/>
      <c r="F31" s="736"/>
      <c r="G31" s="736"/>
      <c r="H31" s="736"/>
      <c r="I31" s="736"/>
      <c r="J31" s="736"/>
      <c r="K31" s="736"/>
      <c r="L31" s="736"/>
      <c r="M31" s="737"/>
      <c r="N31" s="737"/>
      <c r="O31" s="737"/>
      <c r="P31" s="737"/>
      <c r="Q31" s="737"/>
      <c r="R31" s="737"/>
      <c r="S31" s="737"/>
      <c r="T31" s="737"/>
      <c r="U31" s="737"/>
      <c r="V31" s="737"/>
      <c r="W31" s="737"/>
      <c r="X31" s="737"/>
      <c r="Y31" s="737"/>
      <c r="Z31" s="737"/>
      <c r="AA31" s="737"/>
      <c r="AB31" s="737"/>
      <c r="AC31" s="738"/>
      <c r="AD31" s="738"/>
      <c r="AE31" s="739"/>
      <c r="AF31" s="460" t="s">
        <v>36</v>
      </c>
      <c r="AG31" s="517"/>
      <c r="AH31" s="79"/>
    </row>
    <row r="32" spans="1:34" ht="13.5" customHeight="1">
      <c r="A32" s="63"/>
      <c r="B32" s="517"/>
      <c r="C32" s="736"/>
      <c r="D32" s="736"/>
      <c r="E32" s="736"/>
      <c r="F32" s="736"/>
      <c r="G32" s="736"/>
      <c r="H32" s="736"/>
      <c r="I32" s="736"/>
      <c r="J32" s="736"/>
      <c r="K32" s="736"/>
      <c r="L32" s="736"/>
      <c r="M32" s="737"/>
      <c r="N32" s="737"/>
      <c r="O32" s="737"/>
      <c r="P32" s="737"/>
      <c r="Q32" s="737"/>
      <c r="R32" s="737"/>
      <c r="S32" s="737"/>
      <c r="T32" s="737"/>
      <c r="U32" s="737"/>
      <c r="V32" s="737"/>
      <c r="W32" s="737"/>
      <c r="X32" s="737"/>
      <c r="Y32" s="737"/>
      <c r="Z32" s="737"/>
      <c r="AA32" s="737"/>
      <c r="AB32" s="737"/>
      <c r="AC32" s="738"/>
      <c r="AD32" s="738"/>
      <c r="AE32" s="739"/>
      <c r="AF32" s="460"/>
      <c r="AG32" s="517"/>
      <c r="AH32" s="79"/>
    </row>
    <row r="33" spans="1:34" ht="13.5" customHeight="1">
      <c r="A33" s="63"/>
      <c r="B33" s="517"/>
      <c r="C33" s="736"/>
      <c r="D33" s="736"/>
      <c r="E33" s="736"/>
      <c r="F33" s="736"/>
      <c r="G33" s="736"/>
      <c r="H33" s="736"/>
      <c r="I33" s="736"/>
      <c r="J33" s="736"/>
      <c r="K33" s="736"/>
      <c r="L33" s="736"/>
      <c r="M33" s="737"/>
      <c r="N33" s="737"/>
      <c r="O33" s="737"/>
      <c r="P33" s="737"/>
      <c r="Q33" s="737"/>
      <c r="R33" s="737"/>
      <c r="S33" s="737"/>
      <c r="T33" s="737"/>
      <c r="U33" s="737"/>
      <c r="V33" s="737"/>
      <c r="W33" s="737"/>
      <c r="X33" s="737"/>
      <c r="Y33" s="737"/>
      <c r="Z33" s="737"/>
      <c r="AA33" s="737"/>
      <c r="AB33" s="737"/>
      <c r="AC33" s="738"/>
      <c r="AD33" s="738"/>
      <c r="AE33" s="739"/>
      <c r="AF33" s="460"/>
      <c r="AG33" s="517"/>
      <c r="AH33" s="79"/>
    </row>
    <row r="34" spans="1:34" ht="13.5" customHeight="1">
      <c r="A34" s="63"/>
      <c r="B34" s="517">
        <v>7</v>
      </c>
      <c r="C34" s="736"/>
      <c r="D34" s="736"/>
      <c r="E34" s="736"/>
      <c r="F34" s="736"/>
      <c r="G34" s="736"/>
      <c r="H34" s="736"/>
      <c r="I34" s="736"/>
      <c r="J34" s="736"/>
      <c r="K34" s="736"/>
      <c r="L34" s="736"/>
      <c r="M34" s="737"/>
      <c r="N34" s="737"/>
      <c r="O34" s="737"/>
      <c r="P34" s="737"/>
      <c r="Q34" s="737"/>
      <c r="R34" s="737"/>
      <c r="S34" s="737"/>
      <c r="T34" s="737"/>
      <c r="U34" s="737"/>
      <c r="V34" s="737"/>
      <c r="W34" s="737"/>
      <c r="X34" s="737"/>
      <c r="Y34" s="737"/>
      <c r="Z34" s="737"/>
      <c r="AA34" s="737"/>
      <c r="AB34" s="737"/>
      <c r="AC34" s="738"/>
      <c r="AD34" s="738"/>
      <c r="AE34" s="739"/>
      <c r="AF34" s="460" t="s">
        <v>36</v>
      </c>
      <c r="AG34" s="517"/>
      <c r="AH34" s="79"/>
    </row>
    <row r="35" spans="1:34" ht="13.5" customHeight="1">
      <c r="A35" s="63"/>
      <c r="B35" s="517"/>
      <c r="C35" s="736"/>
      <c r="D35" s="736"/>
      <c r="E35" s="736"/>
      <c r="F35" s="736"/>
      <c r="G35" s="736"/>
      <c r="H35" s="736"/>
      <c r="I35" s="736"/>
      <c r="J35" s="736"/>
      <c r="K35" s="736"/>
      <c r="L35" s="736"/>
      <c r="M35" s="737"/>
      <c r="N35" s="737"/>
      <c r="O35" s="737"/>
      <c r="P35" s="737"/>
      <c r="Q35" s="737"/>
      <c r="R35" s="737"/>
      <c r="S35" s="737"/>
      <c r="T35" s="737"/>
      <c r="U35" s="737"/>
      <c r="V35" s="737"/>
      <c r="W35" s="737"/>
      <c r="X35" s="737"/>
      <c r="Y35" s="737"/>
      <c r="Z35" s="737"/>
      <c r="AA35" s="737"/>
      <c r="AB35" s="737"/>
      <c r="AC35" s="738"/>
      <c r="AD35" s="738"/>
      <c r="AE35" s="739"/>
      <c r="AF35" s="460"/>
      <c r="AG35" s="517"/>
      <c r="AH35" s="79"/>
    </row>
    <row r="36" spans="1:34" ht="13.5" customHeight="1">
      <c r="A36" s="63"/>
      <c r="B36" s="517"/>
      <c r="C36" s="736"/>
      <c r="D36" s="736"/>
      <c r="E36" s="736"/>
      <c r="F36" s="736"/>
      <c r="G36" s="736"/>
      <c r="H36" s="736"/>
      <c r="I36" s="736"/>
      <c r="J36" s="736"/>
      <c r="K36" s="736"/>
      <c r="L36" s="736"/>
      <c r="M36" s="737"/>
      <c r="N36" s="737"/>
      <c r="O36" s="737"/>
      <c r="P36" s="737"/>
      <c r="Q36" s="737"/>
      <c r="R36" s="737"/>
      <c r="S36" s="737"/>
      <c r="T36" s="737"/>
      <c r="U36" s="737"/>
      <c r="V36" s="737"/>
      <c r="W36" s="737"/>
      <c r="X36" s="737"/>
      <c r="Y36" s="737"/>
      <c r="Z36" s="737"/>
      <c r="AA36" s="737"/>
      <c r="AB36" s="737"/>
      <c r="AC36" s="738"/>
      <c r="AD36" s="738"/>
      <c r="AE36" s="739"/>
      <c r="AF36" s="460"/>
      <c r="AG36" s="517"/>
      <c r="AH36" s="79"/>
    </row>
    <row r="37" spans="1:34" ht="13.5" customHeight="1">
      <c r="A37" s="63"/>
      <c r="B37" s="517">
        <v>8</v>
      </c>
      <c r="C37" s="736"/>
      <c r="D37" s="736"/>
      <c r="E37" s="736"/>
      <c r="F37" s="736"/>
      <c r="G37" s="736"/>
      <c r="H37" s="736"/>
      <c r="I37" s="736"/>
      <c r="J37" s="736"/>
      <c r="K37" s="736"/>
      <c r="L37" s="736"/>
      <c r="M37" s="737"/>
      <c r="N37" s="737"/>
      <c r="O37" s="737"/>
      <c r="P37" s="737"/>
      <c r="Q37" s="737"/>
      <c r="R37" s="737"/>
      <c r="S37" s="737"/>
      <c r="T37" s="737"/>
      <c r="U37" s="737"/>
      <c r="V37" s="737"/>
      <c r="W37" s="737"/>
      <c r="X37" s="737"/>
      <c r="Y37" s="737"/>
      <c r="Z37" s="737"/>
      <c r="AA37" s="737"/>
      <c r="AB37" s="737"/>
      <c r="AC37" s="738"/>
      <c r="AD37" s="738"/>
      <c r="AE37" s="739"/>
      <c r="AF37" s="460" t="s">
        <v>36</v>
      </c>
      <c r="AG37" s="517"/>
      <c r="AH37" s="79"/>
    </row>
    <row r="38" spans="1:34" ht="13.5" customHeight="1">
      <c r="A38" s="63"/>
      <c r="B38" s="517"/>
      <c r="C38" s="736"/>
      <c r="D38" s="736"/>
      <c r="E38" s="736"/>
      <c r="F38" s="736"/>
      <c r="G38" s="736"/>
      <c r="H38" s="736"/>
      <c r="I38" s="736"/>
      <c r="J38" s="736"/>
      <c r="K38" s="736"/>
      <c r="L38" s="736"/>
      <c r="M38" s="737"/>
      <c r="N38" s="737"/>
      <c r="O38" s="737"/>
      <c r="P38" s="737"/>
      <c r="Q38" s="737"/>
      <c r="R38" s="737"/>
      <c r="S38" s="737"/>
      <c r="T38" s="737"/>
      <c r="U38" s="737"/>
      <c r="V38" s="737"/>
      <c r="W38" s="737"/>
      <c r="X38" s="737"/>
      <c r="Y38" s="737"/>
      <c r="Z38" s="737"/>
      <c r="AA38" s="737"/>
      <c r="AB38" s="737"/>
      <c r="AC38" s="738"/>
      <c r="AD38" s="738"/>
      <c r="AE38" s="739"/>
      <c r="AF38" s="460"/>
      <c r="AG38" s="517"/>
      <c r="AH38" s="79"/>
    </row>
    <row r="39" spans="1:34" ht="13.5" customHeight="1">
      <c r="A39" s="63"/>
      <c r="B39" s="517"/>
      <c r="C39" s="736"/>
      <c r="D39" s="736"/>
      <c r="E39" s="736"/>
      <c r="F39" s="736"/>
      <c r="G39" s="736"/>
      <c r="H39" s="736"/>
      <c r="I39" s="736"/>
      <c r="J39" s="736"/>
      <c r="K39" s="736"/>
      <c r="L39" s="736"/>
      <c r="M39" s="737"/>
      <c r="N39" s="737"/>
      <c r="O39" s="737"/>
      <c r="P39" s="737"/>
      <c r="Q39" s="737"/>
      <c r="R39" s="737"/>
      <c r="S39" s="737"/>
      <c r="T39" s="737"/>
      <c r="U39" s="737"/>
      <c r="V39" s="737"/>
      <c r="W39" s="737"/>
      <c r="X39" s="737"/>
      <c r="Y39" s="737"/>
      <c r="Z39" s="737"/>
      <c r="AA39" s="737"/>
      <c r="AB39" s="737"/>
      <c r="AC39" s="738"/>
      <c r="AD39" s="738"/>
      <c r="AE39" s="739"/>
      <c r="AF39" s="460"/>
      <c r="AG39" s="517"/>
      <c r="AH39" s="79"/>
    </row>
    <row r="40" spans="1:34" ht="13.5" customHeight="1">
      <c r="A40" s="63"/>
      <c r="B40" s="517">
        <v>9</v>
      </c>
      <c r="C40" s="736"/>
      <c r="D40" s="736"/>
      <c r="E40" s="736"/>
      <c r="F40" s="736"/>
      <c r="G40" s="736"/>
      <c r="H40" s="736"/>
      <c r="I40" s="736"/>
      <c r="J40" s="736"/>
      <c r="K40" s="736"/>
      <c r="L40" s="736"/>
      <c r="M40" s="737"/>
      <c r="N40" s="737"/>
      <c r="O40" s="737"/>
      <c r="P40" s="737"/>
      <c r="Q40" s="737"/>
      <c r="R40" s="737"/>
      <c r="S40" s="737"/>
      <c r="T40" s="737"/>
      <c r="U40" s="737"/>
      <c r="V40" s="737"/>
      <c r="W40" s="737"/>
      <c r="X40" s="737"/>
      <c r="Y40" s="737"/>
      <c r="Z40" s="737"/>
      <c r="AA40" s="737"/>
      <c r="AB40" s="737"/>
      <c r="AC40" s="738"/>
      <c r="AD40" s="738"/>
      <c r="AE40" s="739"/>
      <c r="AF40" s="460" t="s">
        <v>36</v>
      </c>
      <c r="AG40" s="517"/>
      <c r="AH40" s="79"/>
    </row>
    <row r="41" spans="1:34" ht="13.5" customHeight="1">
      <c r="A41" s="63"/>
      <c r="B41" s="517"/>
      <c r="C41" s="736"/>
      <c r="D41" s="736"/>
      <c r="E41" s="736"/>
      <c r="F41" s="736"/>
      <c r="G41" s="736"/>
      <c r="H41" s="736"/>
      <c r="I41" s="736"/>
      <c r="J41" s="736"/>
      <c r="K41" s="736"/>
      <c r="L41" s="736"/>
      <c r="M41" s="737"/>
      <c r="N41" s="737"/>
      <c r="O41" s="737"/>
      <c r="P41" s="737"/>
      <c r="Q41" s="737"/>
      <c r="R41" s="737"/>
      <c r="S41" s="737"/>
      <c r="T41" s="737"/>
      <c r="U41" s="737"/>
      <c r="V41" s="737"/>
      <c r="W41" s="737"/>
      <c r="X41" s="737"/>
      <c r="Y41" s="737"/>
      <c r="Z41" s="737"/>
      <c r="AA41" s="737"/>
      <c r="AB41" s="737"/>
      <c r="AC41" s="738"/>
      <c r="AD41" s="738"/>
      <c r="AE41" s="739"/>
      <c r="AF41" s="460"/>
      <c r="AG41" s="517"/>
      <c r="AH41" s="79"/>
    </row>
    <row r="42" spans="1:34" ht="13.5" customHeight="1">
      <c r="A42" s="63"/>
      <c r="B42" s="517"/>
      <c r="C42" s="736"/>
      <c r="D42" s="736"/>
      <c r="E42" s="736"/>
      <c r="F42" s="736"/>
      <c r="G42" s="736"/>
      <c r="H42" s="736"/>
      <c r="I42" s="736"/>
      <c r="J42" s="736"/>
      <c r="K42" s="736"/>
      <c r="L42" s="736"/>
      <c r="M42" s="737"/>
      <c r="N42" s="737"/>
      <c r="O42" s="737"/>
      <c r="P42" s="737"/>
      <c r="Q42" s="737"/>
      <c r="R42" s="737"/>
      <c r="S42" s="737"/>
      <c r="T42" s="737"/>
      <c r="U42" s="737"/>
      <c r="V42" s="737"/>
      <c r="W42" s="737"/>
      <c r="X42" s="737"/>
      <c r="Y42" s="737"/>
      <c r="Z42" s="737"/>
      <c r="AA42" s="737"/>
      <c r="AB42" s="737"/>
      <c r="AC42" s="738"/>
      <c r="AD42" s="738"/>
      <c r="AE42" s="739"/>
      <c r="AF42" s="460"/>
      <c r="AG42" s="517"/>
      <c r="AH42" s="79"/>
    </row>
    <row r="43" spans="1:34">
      <c r="A43" s="63"/>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79"/>
    </row>
    <row r="44" spans="1:34">
      <c r="A44" s="63"/>
      <c r="B44" s="29"/>
      <c r="C44" s="286" t="s">
        <v>42</v>
      </c>
      <c r="D44" s="29" t="s">
        <v>43</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79"/>
    </row>
    <row r="45" spans="1:34">
      <c r="A45" s="63"/>
      <c r="B45" s="29"/>
      <c r="C45" s="29"/>
      <c r="D45" s="29" t="s">
        <v>107</v>
      </c>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79"/>
    </row>
    <row r="46" spans="1:34">
      <c r="A46" s="63"/>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79"/>
    </row>
    <row r="47" spans="1:34">
      <c r="A47" s="63"/>
      <c r="B47" s="29"/>
      <c r="C47" s="286" t="s">
        <v>42</v>
      </c>
      <c r="D47" s="29" t="s">
        <v>606</v>
      </c>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79"/>
    </row>
    <row r="48" spans="1:34">
      <c r="A48" s="63"/>
      <c r="B48" s="29"/>
      <c r="C48" s="29"/>
      <c r="D48" s="740" t="s">
        <v>590</v>
      </c>
      <c r="E48" s="740"/>
      <c r="F48" s="740"/>
      <c r="G48" s="740"/>
      <c r="H48" s="740"/>
      <c r="I48" s="740"/>
      <c r="J48" s="740"/>
      <c r="K48" s="740"/>
      <c r="L48" s="740"/>
      <c r="M48" s="740"/>
      <c r="N48" s="740"/>
      <c r="O48" s="740"/>
      <c r="P48" s="740"/>
      <c r="Q48" s="740"/>
      <c r="R48" s="740"/>
      <c r="S48" s="740"/>
      <c r="T48" s="740"/>
      <c r="U48" s="740"/>
      <c r="V48" s="740"/>
      <c r="W48" s="740"/>
      <c r="X48" s="740"/>
      <c r="Y48" s="740"/>
      <c r="Z48" s="740"/>
      <c r="AA48" s="740"/>
      <c r="AB48" s="740"/>
      <c r="AC48" s="740"/>
      <c r="AD48" s="740"/>
      <c r="AE48" s="740"/>
      <c r="AF48" s="740"/>
      <c r="AG48" s="740"/>
      <c r="AH48" s="79"/>
    </row>
    <row r="49" spans="1:34">
      <c r="A49" s="63"/>
      <c r="B49" s="29"/>
      <c r="C49" s="29"/>
      <c r="D49" s="740" t="s">
        <v>575</v>
      </c>
      <c r="E49" s="740"/>
      <c r="F49" s="740"/>
      <c r="G49" s="740"/>
      <c r="H49" s="740"/>
      <c r="I49" s="740"/>
      <c r="J49" s="740"/>
      <c r="K49" s="740"/>
      <c r="L49" s="740"/>
      <c r="M49" s="740"/>
      <c r="N49" s="740"/>
      <c r="O49" s="740"/>
      <c r="P49" s="740"/>
      <c r="Q49" s="740"/>
      <c r="R49" s="740"/>
      <c r="S49" s="740"/>
      <c r="T49" s="740"/>
      <c r="U49" s="740"/>
      <c r="V49" s="740"/>
      <c r="W49" s="740"/>
      <c r="X49" s="740"/>
      <c r="Y49" s="740"/>
      <c r="Z49" s="740"/>
      <c r="AA49" s="740"/>
      <c r="AB49" s="740"/>
      <c r="AC49" s="740"/>
      <c r="AD49" s="740"/>
      <c r="AE49" s="740"/>
      <c r="AF49" s="740"/>
      <c r="AG49" s="740"/>
      <c r="AH49" s="79"/>
    </row>
    <row r="50" spans="1:34">
      <c r="A50" s="48"/>
      <c r="B50" s="35"/>
      <c r="C50" s="35"/>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49"/>
    </row>
    <row r="51" spans="1:34">
      <c r="A51" s="63"/>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79"/>
    </row>
    <row r="52" spans="1:34">
      <c r="A52" s="63"/>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79"/>
    </row>
    <row r="53" spans="1:34">
      <c r="A53" s="63"/>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79"/>
    </row>
    <row r="54" spans="1:34">
      <c r="A54" s="63"/>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79"/>
    </row>
    <row r="55" spans="1:34">
      <c r="A55" s="48"/>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49"/>
    </row>
  </sheetData>
  <sheetProtection algorithmName="SHA-512" hashValue="9NaVOrj2TqrtaXvOCHKNGqV+zbLp1v5mOUBopI1mPEaVGZ/Su1nTF3TMRww32fKkTjGuMVe9zuIYqr0RDvTEag==" saltValue="18XJ9tXSW0+JQg5mq0Qo0A==" spinCount="100000" sheet="1" formatCells="0"/>
  <mergeCells count="58">
    <mergeCell ref="AF22:AG24"/>
    <mergeCell ref="AF16:AG18"/>
    <mergeCell ref="I13:AH13"/>
    <mergeCell ref="B25:B27"/>
    <mergeCell ref="C25:L27"/>
    <mergeCell ref="M25:AB27"/>
    <mergeCell ref="AC25:AE27"/>
    <mergeCell ref="AF25:AG27"/>
    <mergeCell ref="B19:B21"/>
    <mergeCell ref="C19:L21"/>
    <mergeCell ref="M19:AB21"/>
    <mergeCell ref="AC19:AE21"/>
    <mergeCell ref="AF19:AG21"/>
    <mergeCell ref="B22:B24"/>
    <mergeCell ref="C22:L24"/>
    <mergeCell ref="M22:AB24"/>
    <mergeCell ref="AC22:AE24"/>
    <mergeCell ref="A4:AH5"/>
    <mergeCell ref="O9:X11"/>
    <mergeCell ref="B28:B30"/>
    <mergeCell ref="B31:B33"/>
    <mergeCell ref="C15:L15"/>
    <mergeCell ref="M15:AB15"/>
    <mergeCell ref="AC15:AG15"/>
    <mergeCell ref="E9:G11"/>
    <mergeCell ref="C9:D11"/>
    <mergeCell ref="H9:I11"/>
    <mergeCell ref="J9:L11"/>
    <mergeCell ref="M9:N11"/>
    <mergeCell ref="B16:B18"/>
    <mergeCell ref="C16:L18"/>
    <mergeCell ref="M16:AB18"/>
    <mergeCell ref="AC16:AE18"/>
    <mergeCell ref="D48:AG48"/>
    <mergeCell ref="D49:AG49"/>
    <mergeCell ref="B40:B42"/>
    <mergeCell ref="C40:L42"/>
    <mergeCell ref="M40:AB42"/>
    <mergeCell ref="AC40:AE42"/>
    <mergeCell ref="AF40:AG42"/>
    <mergeCell ref="AF37:AG39"/>
    <mergeCell ref="C28:L30"/>
    <mergeCell ref="AF28:AG30"/>
    <mergeCell ref="AC28:AE30"/>
    <mergeCell ref="M28:AB30"/>
    <mergeCell ref="C31:L33"/>
    <mergeCell ref="M31:AB33"/>
    <mergeCell ref="AC31:AE33"/>
    <mergeCell ref="AF31:AG33"/>
    <mergeCell ref="C34:L36"/>
    <mergeCell ref="M34:AB36"/>
    <mergeCell ref="AC34:AE36"/>
    <mergeCell ref="AF34:AG36"/>
    <mergeCell ref="B34:B36"/>
    <mergeCell ref="B37:B39"/>
    <mergeCell ref="C37:L39"/>
    <mergeCell ref="M37:AB39"/>
    <mergeCell ref="AC37:AE39"/>
  </mergeCells>
  <phoneticPr fontId="4"/>
  <conditionalFormatting sqref="E9:G11">
    <cfRule type="expression" dxfId="84" priority="6">
      <formula>$E$9=""</formula>
    </cfRule>
  </conditionalFormatting>
  <conditionalFormatting sqref="J9:L11">
    <cfRule type="expression" dxfId="83" priority="5">
      <formula>$J$9=""</formula>
    </cfRule>
  </conditionalFormatting>
  <conditionalFormatting sqref="C28:L42 M16:AE42">
    <cfRule type="containsBlanks" dxfId="82" priority="1">
      <formula>LEN(TRIM(C16))=0</formula>
    </cfRule>
  </conditionalFormatting>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rgb="FFFF0000"/>
    <pageSetUpPr fitToPage="1"/>
  </sheetPr>
  <dimension ref="A2:P17"/>
  <sheetViews>
    <sheetView view="pageBreakPreview" zoomScaleNormal="100" zoomScaleSheetLayoutView="100" workbookViewId="0">
      <selection activeCell="S11" sqref="S11"/>
    </sheetView>
  </sheetViews>
  <sheetFormatPr defaultColWidth="9" defaultRowHeight="13"/>
  <cols>
    <col min="1" max="2" width="5" style="168" customWidth="1"/>
    <col min="3" max="3" width="28" style="168" customWidth="1"/>
    <col min="4" max="4" width="5.7265625" style="168" bestFit="1" customWidth="1"/>
    <col min="5" max="5" width="22.6328125" style="168" customWidth="1"/>
    <col min="6" max="7" width="15.08984375" style="168" hidden="1" customWidth="1"/>
    <col min="8" max="8" width="6.453125" style="168" bestFit="1" customWidth="1"/>
    <col min="9" max="9" width="8" style="168" bestFit="1" customWidth="1"/>
    <col min="10" max="10" width="8" style="168" hidden="1" customWidth="1"/>
    <col min="11" max="11" width="5.90625" style="168" hidden="1" customWidth="1"/>
    <col min="12" max="12" width="10.453125" style="168" hidden="1" customWidth="1"/>
    <col min="13" max="13" width="15.08984375" style="168" customWidth="1"/>
    <col min="14" max="15" width="15.08984375" style="168" hidden="1" customWidth="1"/>
    <col min="16" max="16384" width="9" style="168"/>
  </cols>
  <sheetData>
    <row r="2" spans="1:16" ht="17" thickBot="1">
      <c r="A2" s="161" t="s">
        <v>264</v>
      </c>
      <c r="B2" s="162"/>
      <c r="C2" s="162"/>
      <c r="D2" s="162"/>
      <c r="E2" s="163"/>
      <c r="F2" s="162"/>
      <c r="G2" s="162"/>
      <c r="H2" s="164"/>
      <c r="I2" s="162"/>
      <c r="J2" s="165"/>
      <c r="K2" s="162"/>
      <c r="L2" s="166"/>
      <c r="M2" s="167"/>
      <c r="N2" s="167"/>
      <c r="O2" s="167"/>
    </row>
    <row r="3" spans="1:16" ht="33" customHeight="1">
      <c r="A3" s="169"/>
      <c r="B3" s="789" t="s">
        <v>59</v>
      </c>
      <c r="C3" s="789"/>
      <c r="D3" s="781" t="s">
        <v>269</v>
      </c>
      <c r="E3" s="798" t="s">
        <v>514</v>
      </c>
      <c r="F3" s="799"/>
      <c r="G3" s="800"/>
      <c r="H3" s="792" t="s">
        <v>265</v>
      </c>
      <c r="I3" s="793"/>
      <c r="J3" s="781" t="s">
        <v>266</v>
      </c>
      <c r="K3" s="783" t="s">
        <v>60</v>
      </c>
      <c r="L3" s="785" t="s">
        <v>267</v>
      </c>
      <c r="M3" s="776" t="s">
        <v>61</v>
      </c>
      <c r="N3" s="777"/>
      <c r="O3" s="778"/>
      <c r="P3" s="272"/>
    </row>
    <row r="4" spans="1:16" ht="24.75" customHeight="1">
      <c r="A4" s="170"/>
      <c r="B4" s="790"/>
      <c r="C4" s="790"/>
      <c r="D4" s="796"/>
      <c r="E4" s="171" t="s">
        <v>628</v>
      </c>
      <c r="F4" s="171" t="s">
        <v>511</v>
      </c>
      <c r="G4" s="172" t="s">
        <v>512</v>
      </c>
      <c r="H4" s="794"/>
      <c r="I4" s="795"/>
      <c r="J4" s="782"/>
      <c r="K4" s="784"/>
      <c r="L4" s="786"/>
      <c r="M4" s="249" t="s">
        <v>628</v>
      </c>
      <c r="N4" s="250" t="s">
        <v>511</v>
      </c>
      <c r="O4" s="251" t="s">
        <v>512</v>
      </c>
      <c r="P4" s="272"/>
    </row>
    <row r="5" spans="1:16">
      <c r="A5" s="170"/>
      <c r="B5" s="790"/>
      <c r="C5" s="790"/>
      <c r="D5" s="796"/>
      <c r="E5" s="801" t="s">
        <v>76</v>
      </c>
      <c r="F5" s="802"/>
      <c r="G5" s="803"/>
      <c r="H5" s="787" t="s">
        <v>77</v>
      </c>
      <c r="I5" s="788"/>
      <c r="J5" s="173" t="s">
        <v>78</v>
      </c>
      <c r="K5" s="174" t="s">
        <v>79</v>
      </c>
      <c r="L5" s="175"/>
      <c r="M5" s="176" t="s">
        <v>268</v>
      </c>
      <c r="N5" s="177" t="s">
        <v>268</v>
      </c>
      <c r="O5" s="177" t="s">
        <v>268</v>
      </c>
    </row>
    <row r="6" spans="1:16" ht="24" customHeight="1" thickBot="1">
      <c r="A6" s="178"/>
      <c r="B6" s="791"/>
      <c r="C6" s="791"/>
      <c r="D6" s="797"/>
      <c r="E6" s="804" t="s">
        <v>567</v>
      </c>
      <c r="F6" s="805"/>
      <c r="G6" s="806"/>
      <c r="H6" s="179"/>
      <c r="I6" s="180" t="s">
        <v>62</v>
      </c>
      <c r="J6" s="181" t="s">
        <v>270</v>
      </c>
      <c r="K6" s="181" t="s">
        <v>271</v>
      </c>
      <c r="L6" s="179"/>
      <c r="M6" s="182" t="s">
        <v>272</v>
      </c>
      <c r="N6" s="183" t="s">
        <v>63</v>
      </c>
      <c r="O6" s="183" t="s">
        <v>63</v>
      </c>
    </row>
    <row r="7" spans="1:16" ht="27.75" customHeight="1">
      <c r="A7" s="760" t="s">
        <v>513</v>
      </c>
      <c r="B7" s="762" t="s">
        <v>273</v>
      </c>
      <c r="C7" s="184" t="s">
        <v>64</v>
      </c>
      <c r="D7" s="185" t="s">
        <v>63</v>
      </c>
      <c r="E7" s="252"/>
      <c r="F7" s="253"/>
      <c r="G7" s="254"/>
      <c r="H7" s="186">
        <v>34.6</v>
      </c>
      <c r="I7" s="187" t="s">
        <v>66</v>
      </c>
      <c r="J7" s="188">
        <f t="shared" ref="J7:J13" si="0">E7*H7</f>
        <v>0</v>
      </c>
      <c r="K7" s="234">
        <v>2.58E-2</v>
      </c>
      <c r="L7" s="189">
        <f>ROUNDDOWN(H7*K7,5-INT(LOG(ABS(H7*K7))))</f>
        <v>0.89268000000000003</v>
      </c>
      <c r="M7" s="190">
        <f>E7*H7*K7</f>
        <v>0</v>
      </c>
      <c r="N7" s="191">
        <f>F7*H7*K7</f>
        <v>0</v>
      </c>
      <c r="O7" s="191">
        <f>G7*H7*K7</f>
        <v>0</v>
      </c>
    </row>
    <row r="8" spans="1:16" ht="27.75" customHeight="1">
      <c r="A8" s="760"/>
      <c r="B8" s="763"/>
      <c r="C8" s="192" t="s">
        <v>65</v>
      </c>
      <c r="D8" s="193" t="s">
        <v>274</v>
      </c>
      <c r="E8" s="255"/>
      <c r="F8" s="256"/>
      <c r="G8" s="257"/>
      <c r="H8" s="194">
        <v>36.700000000000003</v>
      </c>
      <c r="I8" s="195" t="s">
        <v>66</v>
      </c>
      <c r="J8" s="196">
        <f t="shared" si="0"/>
        <v>0</v>
      </c>
      <c r="K8" s="235">
        <v>2.58E-2</v>
      </c>
      <c r="L8" s="197">
        <f t="shared" ref="L8:L13" si="1">ROUNDDOWN(H8*K8,5-INT(LOG(ABS(H8*K8))))</f>
        <v>0.94686000000000003</v>
      </c>
      <c r="M8" s="198">
        <f t="shared" ref="M8:M13" si="2">E8*H8*K8</f>
        <v>0</v>
      </c>
      <c r="N8" s="199">
        <f t="shared" ref="N8:N13" si="3">F8*H8*K8</f>
        <v>0</v>
      </c>
      <c r="O8" s="199">
        <f t="shared" ref="O8:O13" si="4">G8*H8*K8</f>
        <v>0</v>
      </c>
    </row>
    <row r="9" spans="1:16" ht="27.75" customHeight="1">
      <c r="A9" s="760"/>
      <c r="B9" s="763"/>
      <c r="C9" s="192" t="s">
        <v>67</v>
      </c>
      <c r="D9" s="193" t="s">
        <v>63</v>
      </c>
      <c r="E9" s="255"/>
      <c r="F9" s="256"/>
      <c r="G9" s="257"/>
      <c r="H9" s="194">
        <v>37.700000000000003</v>
      </c>
      <c r="I9" s="195" t="s">
        <v>275</v>
      </c>
      <c r="J9" s="196">
        <f t="shared" si="0"/>
        <v>0</v>
      </c>
      <c r="K9" s="235">
        <v>2.58E-2</v>
      </c>
      <c r="L9" s="197">
        <f t="shared" si="1"/>
        <v>0.97265999999999997</v>
      </c>
      <c r="M9" s="198">
        <f t="shared" si="2"/>
        <v>0</v>
      </c>
      <c r="N9" s="199">
        <f t="shared" si="3"/>
        <v>0</v>
      </c>
      <c r="O9" s="199">
        <f t="shared" si="4"/>
        <v>0</v>
      </c>
    </row>
    <row r="10" spans="1:16" ht="27.75" customHeight="1">
      <c r="A10" s="760"/>
      <c r="B10" s="763"/>
      <c r="C10" s="192" t="s">
        <v>68</v>
      </c>
      <c r="D10" s="193" t="s">
        <v>272</v>
      </c>
      <c r="E10" s="255"/>
      <c r="F10" s="256"/>
      <c r="G10" s="257"/>
      <c r="H10" s="194">
        <v>39.1</v>
      </c>
      <c r="I10" s="195" t="s">
        <v>66</v>
      </c>
      <c r="J10" s="196">
        <f t="shared" si="0"/>
        <v>0</v>
      </c>
      <c r="K10" s="235">
        <v>2.58E-2</v>
      </c>
      <c r="L10" s="197">
        <f t="shared" si="1"/>
        <v>1.00878</v>
      </c>
      <c r="M10" s="198">
        <f t="shared" si="2"/>
        <v>0</v>
      </c>
      <c r="N10" s="199">
        <f t="shared" si="3"/>
        <v>0</v>
      </c>
      <c r="O10" s="199">
        <f t="shared" si="4"/>
        <v>0</v>
      </c>
    </row>
    <row r="11" spans="1:16" ht="27.75" customHeight="1">
      <c r="A11" s="760"/>
      <c r="B11" s="763"/>
      <c r="C11" s="192" t="s">
        <v>70</v>
      </c>
      <c r="D11" s="193" t="s">
        <v>276</v>
      </c>
      <c r="E11" s="255"/>
      <c r="F11" s="256"/>
      <c r="G11" s="257"/>
      <c r="H11" s="194">
        <v>50.8</v>
      </c>
      <c r="I11" s="195" t="s">
        <v>69</v>
      </c>
      <c r="J11" s="196">
        <f t="shared" si="0"/>
        <v>0</v>
      </c>
      <c r="K11" s="235">
        <v>2.58E-2</v>
      </c>
      <c r="L11" s="197">
        <f t="shared" si="1"/>
        <v>1.31064</v>
      </c>
      <c r="M11" s="198">
        <f t="shared" si="2"/>
        <v>0</v>
      </c>
      <c r="N11" s="199">
        <f t="shared" si="3"/>
        <v>0</v>
      </c>
      <c r="O11" s="199">
        <f t="shared" si="4"/>
        <v>0</v>
      </c>
    </row>
    <row r="12" spans="1:16" ht="27.75" customHeight="1">
      <c r="A12" s="760"/>
      <c r="B12" s="763"/>
      <c r="C12" s="192" t="s">
        <v>71</v>
      </c>
      <c r="D12" s="193" t="s">
        <v>277</v>
      </c>
      <c r="E12" s="255"/>
      <c r="F12" s="256"/>
      <c r="G12" s="257"/>
      <c r="H12" s="194">
        <v>54.6</v>
      </c>
      <c r="I12" s="195" t="s">
        <v>278</v>
      </c>
      <c r="J12" s="196">
        <f t="shared" si="0"/>
        <v>0</v>
      </c>
      <c r="K12" s="235">
        <v>2.58E-2</v>
      </c>
      <c r="L12" s="197">
        <f t="shared" si="1"/>
        <v>1.4086799999999999</v>
      </c>
      <c r="M12" s="198">
        <f t="shared" si="2"/>
        <v>0</v>
      </c>
      <c r="N12" s="199">
        <f t="shared" si="3"/>
        <v>0</v>
      </c>
      <c r="O12" s="199">
        <f t="shared" si="4"/>
        <v>0</v>
      </c>
    </row>
    <row r="13" spans="1:16" ht="27.75" customHeight="1" thickBot="1">
      <c r="A13" s="760"/>
      <c r="B13" s="763"/>
      <c r="C13" s="200" t="s">
        <v>279</v>
      </c>
      <c r="D13" s="201" t="s">
        <v>280</v>
      </c>
      <c r="E13" s="258"/>
      <c r="F13" s="259"/>
      <c r="G13" s="260"/>
      <c r="H13" s="202">
        <v>45</v>
      </c>
      <c r="I13" s="203" t="s">
        <v>281</v>
      </c>
      <c r="J13" s="196">
        <f t="shared" si="0"/>
        <v>0</v>
      </c>
      <c r="K13" s="235">
        <v>2.58E-2</v>
      </c>
      <c r="L13" s="197">
        <f t="shared" si="1"/>
        <v>1.161</v>
      </c>
      <c r="M13" s="204">
        <f t="shared" si="2"/>
        <v>0</v>
      </c>
      <c r="N13" s="205">
        <f t="shared" si="3"/>
        <v>0</v>
      </c>
      <c r="O13" s="205">
        <f t="shared" si="4"/>
        <v>0</v>
      </c>
    </row>
    <row r="14" spans="1:16" ht="27.75" customHeight="1" thickTop="1" thickBot="1">
      <c r="A14" s="760"/>
      <c r="B14" s="206"/>
      <c r="C14" s="779" t="s">
        <v>282</v>
      </c>
      <c r="D14" s="780"/>
      <c r="E14" s="771"/>
      <c r="F14" s="772"/>
      <c r="G14" s="773"/>
      <c r="H14" s="764"/>
      <c r="I14" s="765"/>
      <c r="J14" s="207">
        <f>SUM(J7:J13)</f>
        <v>0</v>
      </c>
      <c r="K14" s="235"/>
      <c r="L14" s="208"/>
      <c r="M14" s="209">
        <f>SUM(M7:M13)</f>
        <v>0</v>
      </c>
      <c r="N14" s="210">
        <f>SUM(N7:N13)</f>
        <v>0</v>
      </c>
      <c r="O14" s="210">
        <f>SUM(O7:O13)</f>
        <v>0</v>
      </c>
    </row>
    <row r="15" spans="1:16" ht="25.5" hidden="1" customHeight="1" thickTop="1">
      <c r="A15" s="761"/>
      <c r="B15" s="211"/>
      <c r="C15" s="212"/>
      <c r="D15" s="213"/>
      <c r="E15" s="261" t="s">
        <v>72</v>
      </c>
      <c r="F15" s="262"/>
      <c r="G15" s="263"/>
      <c r="H15" s="214" t="s">
        <v>283</v>
      </c>
      <c r="I15" s="215"/>
      <c r="J15" s="216" t="s">
        <v>284</v>
      </c>
      <c r="K15" s="235"/>
      <c r="L15" s="217"/>
      <c r="M15" s="218" t="e">
        <f>E15*H15*K15</f>
        <v>#VALUE!</v>
      </c>
      <c r="N15" s="219">
        <f>F15*I15*L15</f>
        <v>0</v>
      </c>
      <c r="O15" s="219" t="e">
        <f>G15*J15*M15</f>
        <v>#VALUE!</v>
      </c>
    </row>
    <row r="16" spans="1:16" ht="28.5" customHeight="1" thickBot="1">
      <c r="A16" s="760"/>
      <c r="B16" s="766" t="s">
        <v>285</v>
      </c>
      <c r="C16" s="767"/>
      <c r="D16" s="220" t="s">
        <v>73</v>
      </c>
      <c r="E16" s="264"/>
      <c r="F16" s="265"/>
      <c r="G16" s="266"/>
      <c r="H16" s="221">
        <v>9.76</v>
      </c>
      <c r="I16" s="222" t="s">
        <v>74</v>
      </c>
      <c r="J16" s="223">
        <f>E16*H16</f>
        <v>0</v>
      </c>
      <c r="K16" s="236">
        <v>2.58E-2</v>
      </c>
      <c r="L16" s="224">
        <f t="shared" ref="L16" si="5">ROUNDDOWN(H16*K16,5-INT(LOG(ABS(H16*K16))))</f>
        <v>0.25180799999999998</v>
      </c>
      <c r="M16" s="225">
        <f t="shared" ref="M16" si="6">E16*H16*K16</f>
        <v>0</v>
      </c>
      <c r="N16" s="226">
        <f t="shared" ref="N16" si="7">F16*H16*K16</f>
        <v>0</v>
      </c>
      <c r="O16" s="226">
        <f t="shared" ref="O16" si="8">G16*H16*K16</f>
        <v>0</v>
      </c>
    </row>
    <row r="17" spans="1:15" ht="28.5" customHeight="1" thickBot="1">
      <c r="A17" s="227"/>
      <c r="B17" s="768" t="s">
        <v>75</v>
      </c>
      <c r="C17" s="769"/>
      <c r="D17" s="770"/>
      <c r="E17" s="228"/>
      <c r="F17" s="229"/>
      <c r="G17" s="230"/>
      <c r="H17" s="774"/>
      <c r="I17" s="775"/>
      <c r="J17" s="231">
        <f>+J14+J16</f>
        <v>0</v>
      </c>
      <c r="K17" s="232"/>
      <c r="L17" s="233"/>
      <c r="M17" s="247">
        <f>+M14+M16</f>
        <v>0</v>
      </c>
      <c r="N17" s="248">
        <f>+N14+N16</f>
        <v>0</v>
      </c>
      <c r="O17" s="248">
        <f>+O14+O16</f>
        <v>0</v>
      </c>
    </row>
  </sheetData>
  <sheetProtection algorithmName="SHA-512" hashValue="b5NzSiLijA+yueIJxpcy8bJYRSbIF+tE7COgFXJtLH1uxZmqgIZI/64ZPfPv4oSyOnqk3NzbfJIz//3Z5tAHnw==" saltValue="WIbRcTBsRAiyslID39H1Xw==" spinCount="100000" sheet="1" objects="1" scenarios="1" formatCells="0"/>
  <mergeCells count="19">
    <mergeCell ref="M3:O3"/>
    <mergeCell ref="C14:D14"/>
    <mergeCell ref="J3:J4"/>
    <mergeCell ref="K3:K4"/>
    <mergeCell ref="L3:L4"/>
    <mergeCell ref="H5:I5"/>
    <mergeCell ref="B3:C6"/>
    <mergeCell ref="H3:I4"/>
    <mergeCell ref="D3:D6"/>
    <mergeCell ref="E3:G3"/>
    <mergeCell ref="E5:G5"/>
    <mergeCell ref="E6:G6"/>
    <mergeCell ref="A7:A16"/>
    <mergeCell ref="B7:B13"/>
    <mergeCell ref="H14:I14"/>
    <mergeCell ref="B16:C16"/>
    <mergeCell ref="B17:D17"/>
    <mergeCell ref="E14:G14"/>
    <mergeCell ref="H17:I17"/>
  </mergeCells>
  <phoneticPr fontId="30"/>
  <conditionalFormatting sqref="E7:G13">
    <cfRule type="containsBlanks" dxfId="81" priority="2">
      <formula>LEN(TRIM(E7))=0</formula>
    </cfRule>
  </conditionalFormatting>
  <conditionalFormatting sqref="E16:G16">
    <cfRule type="containsBlanks" dxfId="80" priority="1">
      <formula>LEN(TRIM(E16))=0</formula>
    </cfRule>
  </conditionalFormatting>
  <printOptions horizontalCentered="1"/>
  <pageMargins left="0.70866141732283472" right="0.18"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5" tint="0.39997558519241921"/>
    <pageSetUpPr fitToPage="1"/>
  </sheetPr>
  <dimension ref="A1:AZ80"/>
  <sheetViews>
    <sheetView showZeros="0" view="pageBreakPreview" topLeftCell="A22" zoomScaleNormal="100" zoomScaleSheetLayoutView="100" workbookViewId="0">
      <selection activeCell="W22" sqref="W22:Z22"/>
    </sheetView>
  </sheetViews>
  <sheetFormatPr defaultColWidth="9" defaultRowHeight="13"/>
  <cols>
    <col min="1" max="35" width="2.6328125" style="24" customWidth="1"/>
    <col min="36" max="40" width="2.6328125" style="24" hidden="1" customWidth="1"/>
    <col min="41" max="52" width="9" style="24" hidden="1" customWidth="1"/>
    <col min="53" max="57" width="9" style="24" customWidth="1"/>
    <col min="58" max="16384" width="9" style="24"/>
  </cols>
  <sheetData>
    <row r="1" spans="1:49">
      <c r="A1" s="963" t="s">
        <v>422</v>
      </c>
      <c r="B1" s="964"/>
      <c r="C1" s="964"/>
      <c r="D1" s="964"/>
      <c r="E1" s="964"/>
      <c r="F1" s="964"/>
      <c r="G1" s="964"/>
      <c r="H1" s="964"/>
      <c r="I1" s="964"/>
      <c r="J1" s="964"/>
      <c r="K1" s="965"/>
      <c r="L1" s="969"/>
      <c r="M1" s="730"/>
      <c r="N1" s="730"/>
      <c r="O1" s="730"/>
      <c r="P1" s="730"/>
      <c r="Q1" s="730"/>
      <c r="R1" s="730"/>
      <c r="S1" s="730"/>
      <c r="T1" s="730"/>
      <c r="U1" s="730"/>
      <c r="V1" s="730"/>
      <c r="W1" s="730"/>
      <c r="X1" s="730"/>
      <c r="Y1" s="730"/>
      <c r="Z1" s="730"/>
      <c r="AA1" s="970"/>
      <c r="AB1" s="959" t="s">
        <v>292</v>
      </c>
      <c r="AC1" s="960"/>
      <c r="AD1" s="933" t="str">
        <f ca="1">RIGHT(CELL("filename",AI1),LEN(CELL("filename",AI1))-FIND("]",CELL("filename",AI1)))</f>
        <v>ボイラ排出量算定</v>
      </c>
      <c r="AE1" s="934"/>
      <c r="AF1" s="934"/>
      <c r="AG1" s="934"/>
      <c r="AH1" s="934"/>
      <c r="AI1" s="935"/>
      <c r="AU1" s="24" t="s">
        <v>324</v>
      </c>
      <c r="AV1" s="24">
        <v>1</v>
      </c>
      <c r="AW1" s="58" t="s">
        <v>325</v>
      </c>
    </row>
    <row r="2" spans="1:49">
      <c r="A2" s="966"/>
      <c r="B2" s="967"/>
      <c r="C2" s="967"/>
      <c r="D2" s="967"/>
      <c r="E2" s="967"/>
      <c r="F2" s="967"/>
      <c r="G2" s="967"/>
      <c r="H2" s="967"/>
      <c r="I2" s="967"/>
      <c r="J2" s="967"/>
      <c r="K2" s="968"/>
      <c r="L2" s="714"/>
      <c r="M2" s="403"/>
      <c r="N2" s="403"/>
      <c r="O2" s="403"/>
      <c r="P2" s="403"/>
      <c r="Q2" s="403"/>
      <c r="R2" s="403"/>
      <c r="S2" s="403"/>
      <c r="T2" s="403"/>
      <c r="U2" s="403"/>
      <c r="V2" s="403"/>
      <c r="W2" s="403"/>
      <c r="X2" s="403"/>
      <c r="Y2" s="403"/>
      <c r="Z2" s="403"/>
      <c r="AA2" s="715"/>
      <c r="AB2" s="961"/>
      <c r="AC2" s="962"/>
      <c r="AD2" s="936"/>
      <c r="AE2" s="937"/>
      <c r="AF2" s="937"/>
      <c r="AG2" s="937"/>
      <c r="AH2" s="937"/>
      <c r="AI2" s="938"/>
      <c r="AU2" s="24" t="s">
        <v>326</v>
      </c>
      <c r="AV2" s="24">
        <v>0.995</v>
      </c>
      <c r="AW2" s="58" t="s">
        <v>327</v>
      </c>
    </row>
    <row r="3" spans="1:49" ht="13.5" customHeight="1">
      <c r="A3" s="953" t="s">
        <v>621</v>
      </c>
      <c r="B3" s="954"/>
      <c r="C3" s="954"/>
      <c r="D3" s="954"/>
      <c r="E3" s="954"/>
      <c r="F3" s="954"/>
      <c r="G3" s="954"/>
      <c r="H3" s="954"/>
      <c r="I3" s="926"/>
      <c r="J3" s="926"/>
      <c r="K3" s="926"/>
      <c r="L3" s="419" t="s">
        <v>411</v>
      </c>
      <c r="M3" s="697"/>
      <c r="N3" s="697"/>
      <c r="O3" s="697"/>
      <c r="P3" s="697"/>
      <c r="Q3" s="697"/>
      <c r="R3" s="697"/>
      <c r="S3" s="697"/>
      <c r="T3" s="697"/>
      <c r="U3" s="697"/>
      <c r="V3" s="698"/>
      <c r="W3" s="927"/>
      <c r="X3" s="928"/>
      <c r="Y3" s="928"/>
      <c r="Z3" s="928"/>
      <c r="AA3" s="928"/>
      <c r="AB3" s="928"/>
      <c r="AC3" s="928"/>
      <c r="AD3" s="928"/>
      <c r="AE3" s="928"/>
      <c r="AF3" s="928"/>
      <c r="AG3" s="928"/>
      <c r="AH3" s="928"/>
      <c r="AI3" s="929"/>
      <c r="AU3" s="24" t="s">
        <v>328</v>
      </c>
      <c r="AV3" s="24">
        <v>0.99</v>
      </c>
      <c r="AW3" s="58" t="s">
        <v>329</v>
      </c>
    </row>
    <row r="4" spans="1:49" ht="13.5" customHeight="1">
      <c r="A4" s="955"/>
      <c r="B4" s="956"/>
      <c r="C4" s="956"/>
      <c r="D4" s="956"/>
      <c r="E4" s="956"/>
      <c r="F4" s="956"/>
      <c r="G4" s="956"/>
      <c r="H4" s="956"/>
      <c r="I4" s="926"/>
      <c r="J4" s="926"/>
      <c r="K4" s="926"/>
      <c r="L4" s="702"/>
      <c r="M4" s="703"/>
      <c r="N4" s="703"/>
      <c r="O4" s="703"/>
      <c r="P4" s="703"/>
      <c r="Q4" s="703"/>
      <c r="R4" s="703"/>
      <c r="S4" s="703"/>
      <c r="T4" s="703"/>
      <c r="U4" s="703"/>
      <c r="V4" s="704"/>
      <c r="W4" s="930"/>
      <c r="X4" s="931"/>
      <c r="Y4" s="931"/>
      <c r="Z4" s="931"/>
      <c r="AA4" s="931"/>
      <c r="AB4" s="931"/>
      <c r="AC4" s="931"/>
      <c r="AD4" s="931"/>
      <c r="AE4" s="931"/>
      <c r="AF4" s="931"/>
      <c r="AG4" s="931"/>
      <c r="AH4" s="931"/>
      <c r="AI4" s="932"/>
      <c r="AJ4" s="25"/>
      <c r="AK4" s="28"/>
      <c r="AU4" s="24" t="s">
        <v>330</v>
      </c>
      <c r="AV4" s="24">
        <v>0.98499999999999999</v>
      </c>
      <c r="AW4" s="58" t="s">
        <v>331</v>
      </c>
    </row>
    <row r="5" spans="1:49" ht="13.5" customHeight="1">
      <c r="A5" s="374" t="s">
        <v>15</v>
      </c>
      <c r="B5" s="375"/>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6"/>
      <c r="AJ5" s="25"/>
      <c r="AU5" s="24" t="s">
        <v>338</v>
      </c>
      <c r="AV5" s="24">
        <v>0.98</v>
      </c>
      <c r="AW5" s="58" t="s">
        <v>339</v>
      </c>
    </row>
    <row r="6" spans="1:49" ht="13.5" customHeight="1">
      <c r="A6" s="59" t="s">
        <v>409</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246" t="str">
        <f>IF(AQ7=1,"",AO25)</f>
        <v/>
      </c>
      <c r="AJ6" s="25"/>
      <c r="AK6" s="28"/>
      <c r="AU6" s="24" t="s">
        <v>340</v>
      </c>
      <c r="AV6" s="24">
        <v>0.97499999999999998</v>
      </c>
      <c r="AW6" s="58" t="s">
        <v>341</v>
      </c>
    </row>
    <row r="7" spans="1:49" ht="13.5" customHeight="1">
      <c r="A7" s="27"/>
      <c r="B7" s="28" t="s">
        <v>417</v>
      </c>
      <c r="C7" s="28"/>
      <c r="D7" s="28"/>
      <c r="E7" s="28"/>
      <c r="F7" s="61"/>
      <c r="G7" s="61"/>
      <c r="H7" s="61"/>
      <c r="I7" s="29"/>
      <c r="J7" s="28"/>
      <c r="K7" s="29"/>
      <c r="L7" s="29"/>
      <c r="M7" s="61"/>
      <c r="N7" s="29"/>
      <c r="O7" s="29"/>
      <c r="P7" s="29"/>
      <c r="Q7" s="28"/>
      <c r="R7" s="28"/>
      <c r="S7" s="28"/>
      <c r="T7" s="28"/>
      <c r="U7" s="28"/>
      <c r="V7" s="28"/>
      <c r="W7" s="28"/>
      <c r="X7" s="28"/>
      <c r="Y7" s="28"/>
      <c r="Z7" s="28"/>
      <c r="AA7" s="28"/>
      <c r="AB7" s="28"/>
      <c r="AC7" s="28"/>
      <c r="AD7" s="28"/>
      <c r="AE7" s="28"/>
      <c r="AF7" s="28"/>
      <c r="AG7" s="28"/>
      <c r="AH7" s="28"/>
      <c r="AI7" s="30"/>
      <c r="AQ7" s="365">
        <v>1</v>
      </c>
      <c r="AU7" s="24" t="s">
        <v>342</v>
      </c>
      <c r="AV7" s="24">
        <v>0.97</v>
      </c>
      <c r="AW7" s="58" t="s">
        <v>343</v>
      </c>
    </row>
    <row r="8" spans="1:49" ht="13.5" customHeight="1">
      <c r="A8" s="27"/>
      <c r="B8" s="28" t="s">
        <v>416</v>
      </c>
      <c r="C8" s="28"/>
      <c r="D8" s="28"/>
      <c r="E8" s="28"/>
      <c r="F8" s="28"/>
      <c r="G8" s="28"/>
      <c r="H8" s="28"/>
      <c r="I8" s="29"/>
      <c r="J8" s="29"/>
      <c r="K8" s="29"/>
      <c r="L8" s="29"/>
      <c r="M8" s="29"/>
      <c r="N8" s="29"/>
      <c r="O8" s="29"/>
      <c r="P8" s="29"/>
      <c r="Q8" s="28"/>
      <c r="R8" s="28"/>
      <c r="S8" s="28"/>
      <c r="T8" s="28"/>
      <c r="U8" s="28"/>
      <c r="V8" s="28"/>
      <c r="W8" s="28"/>
      <c r="X8" s="28"/>
      <c r="Y8" s="28"/>
      <c r="Z8" s="28"/>
      <c r="AA8" s="28"/>
      <c r="AB8" s="28"/>
      <c r="AC8" s="28"/>
      <c r="AD8" s="28"/>
      <c r="AE8" s="28"/>
      <c r="AF8" s="28"/>
      <c r="AG8" s="28"/>
      <c r="AH8" s="28"/>
      <c r="AI8" s="30"/>
      <c r="AO8" s="830"/>
      <c r="AP8" s="830"/>
      <c r="AQ8" s="830"/>
      <c r="AU8" s="24" t="s">
        <v>344</v>
      </c>
      <c r="AV8" s="24">
        <v>0.96499999999999997</v>
      </c>
      <c r="AW8" s="58" t="s">
        <v>345</v>
      </c>
    </row>
    <row r="9" spans="1:49" ht="13.5" customHeight="1">
      <c r="A9" s="27"/>
      <c r="B9" s="896"/>
      <c r="C9" s="440" t="s">
        <v>412</v>
      </c>
      <c r="D9" s="440"/>
      <c r="E9" s="440"/>
      <c r="F9" s="440"/>
      <c r="G9" s="440"/>
      <c r="H9" s="440"/>
      <c r="I9" s="441"/>
      <c r="J9" s="945" t="s">
        <v>413</v>
      </c>
      <c r="K9" s="946"/>
      <c r="L9" s="946"/>
      <c r="M9" s="949" t="s">
        <v>415</v>
      </c>
      <c r="N9" s="950"/>
      <c r="O9" s="943" t="s">
        <v>414</v>
      </c>
      <c r="P9" s="943"/>
      <c r="Q9" s="943"/>
      <c r="R9" s="896"/>
      <c r="S9" s="439" t="s">
        <v>412</v>
      </c>
      <c r="T9" s="440"/>
      <c r="U9" s="440"/>
      <c r="V9" s="440"/>
      <c r="W9" s="440"/>
      <c r="X9" s="440"/>
      <c r="Y9" s="441"/>
      <c r="Z9" s="945" t="s">
        <v>413</v>
      </c>
      <c r="AA9" s="946"/>
      <c r="AB9" s="946"/>
      <c r="AC9" s="949" t="s">
        <v>415</v>
      </c>
      <c r="AD9" s="950"/>
      <c r="AE9" s="943" t="s">
        <v>414</v>
      </c>
      <c r="AF9" s="943"/>
      <c r="AG9" s="943"/>
      <c r="AH9" s="62"/>
      <c r="AI9" s="30"/>
      <c r="AU9" s="24" t="s">
        <v>346</v>
      </c>
      <c r="AV9" s="24">
        <v>0.96</v>
      </c>
      <c r="AW9" s="58" t="s">
        <v>301</v>
      </c>
    </row>
    <row r="10" spans="1:49" ht="13.5" customHeight="1">
      <c r="A10" s="27"/>
      <c r="B10" s="897"/>
      <c r="C10" s="443"/>
      <c r="D10" s="443"/>
      <c r="E10" s="443"/>
      <c r="F10" s="443"/>
      <c r="G10" s="443"/>
      <c r="H10" s="443"/>
      <c r="I10" s="444"/>
      <c r="J10" s="947"/>
      <c r="K10" s="948"/>
      <c r="L10" s="948"/>
      <c r="M10" s="951"/>
      <c r="N10" s="952"/>
      <c r="O10" s="944"/>
      <c r="P10" s="944"/>
      <c r="Q10" s="944"/>
      <c r="R10" s="897"/>
      <c r="S10" s="442"/>
      <c r="T10" s="443"/>
      <c r="U10" s="443"/>
      <c r="V10" s="443"/>
      <c r="W10" s="443"/>
      <c r="X10" s="443"/>
      <c r="Y10" s="444"/>
      <c r="Z10" s="947"/>
      <c r="AA10" s="948"/>
      <c r="AB10" s="948"/>
      <c r="AC10" s="957"/>
      <c r="AD10" s="958"/>
      <c r="AE10" s="944"/>
      <c r="AF10" s="944"/>
      <c r="AG10" s="944"/>
      <c r="AH10" s="62"/>
      <c r="AI10" s="30"/>
      <c r="AU10" s="24" t="s">
        <v>347</v>
      </c>
      <c r="AV10" s="24">
        <v>0.95499999999999996</v>
      </c>
    </row>
    <row r="11" spans="1:49" ht="13.5" customHeight="1">
      <c r="A11" s="27"/>
      <c r="B11" s="299">
        <v>1</v>
      </c>
      <c r="C11" s="808"/>
      <c r="D11" s="828"/>
      <c r="E11" s="828"/>
      <c r="F11" s="828"/>
      <c r="G11" s="828"/>
      <c r="H11" s="828"/>
      <c r="I11" s="809"/>
      <c r="J11" s="829"/>
      <c r="K11" s="826"/>
      <c r="L11" s="826"/>
      <c r="M11" s="826"/>
      <c r="N11" s="827"/>
      <c r="O11" s="808"/>
      <c r="P11" s="828"/>
      <c r="Q11" s="809"/>
      <c r="R11" s="52">
        <v>5</v>
      </c>
      <c r="S11" s="808"/>
      <c r="T11" s="828"/>
      <c r="U11" s="828"/>
      <c r="V11" s="828"/>
      <c r="W11" s="828"/>
      <c r="X11" s="828"/>
      <c r="Y11" s="809"/>
      <c r="Z11" s="829"/>
      <c r="AA11" s="826"/>
      <c r="AB11" s="826"/>
      <c r="AC11" s="826"/>
      <c r="AD11" s="827"/>
      <c r="AE11" s="808"/>
      <c r="AF11" s="828"/>
      <c r="AG11" s="809"/>
      <c r="AH11" s="63"/>
      <c r="AI11" s="30"/>
      <c r="AU11" s="24" t="s">
        <v>348</v>
      </c>
      <c r="AV11" s="24">
        <v>0.95</v>
      </c>
    </row>
    <row r="12" spans="1:49" ht="13.5" customHeight="1">
      <c r="A12" s="27"/>
      <c r="B12" s="299">
        <v>2</v>
      </c>
      <c r="C12" s="808"/>
      <c r="D12" s="828"/>
      <c r="E12" s="828"/>
      <c r="F12" s="828"/>
      <c r="G12" s="828"/>
      <c r="H12" s="828"/>
      <c r="I12" s="809"/>
      <c r="J12" s="829"/>
      <c r="K12" s="826"/>
      <c r="L12" s="826"/>
      <c r="M12" s="826"/>
      <c r="N12" s="827"/>
      <c r="O12" s="808"/>
      <c r="P12" s="828"/>
      <c r="Q12" s="809"/>
      <c r="R12" s="52">
        <v>6</v>
      </c>
      <c r="S12" s="808"/>
      <c r="T12" s="828"/>
      <c r="U12" s="828"/>
      <c r="V12" s="828"/>
      <c r="W12" s="828"/>
      <c r="X12" s="828"/>
      <c r="Y12" s="809"/>
      <c r="Z12" s="829"/>
      <c r="AA12" s="826"/>
      <c r="AB12" s="826"/>
      <c r="AC12" s="826"/>
      <c r="AD12" s="827"/>
      <c r="AE12" s="808"/>
      <c r="AF12" s="828"/>
      <c r="AG12" s="809"/>
      <c r="AH12" s="63"/>
      <c r="AI12" s="30"/>
      <c r="AU12" s="24" t="s">
        <v>349</v>
      </c>
      <c r="AV12" s="24">
        <v>0.94499999999999995</v>
      </c>
    </row>
    <row r="13" spans="1:49" ht="13.5" customHeight="1">
      <c r="A13" s="27"/>
      <c r="B13" s="299">
        <v>3</v>
      </c>
      <c r="C13" s="808"/>
      <c r="D13" s="828"/>
      <c r="E13" s="828"/>
      <c r="F13" s="828"/>
      <c r="G13" s="828"/>
      <c r="H13" s="828"/>
      <c r="I13" s="809"/>
      <c r="J13" s="829"/>
      <c r="K13" s="826"/>
      <c r="L13" s="826"/>
      <c r="M13" s="826"/>
      <c r="N13" s="827"/>
      <c r="O13" s="808"/>
      <c r="P13" s="828"/>
      <c r="Q13" s="809"/>
      <c r="R13" s="52">
        <v>7</v>
      </c>
      <c r="S13" s="808"/>
      <c r="T13" s="828"/>
      <c r="U13" s="828"/>
      <c r="V13" s="828"/>
      <c r="W13" s="828"/>
      <c r="X13" s="828"/>
      <c r="Y13" s="809"/>
      <c r="Z13" s="829"/>
      <c r="AA13" s="826"/>
      <c r="AB13" s="826"/>
      <c r="AC13" s="826"/>
      <c r="AD13" s="827"/>
      <c r="AE13" s="808"/>
      <c r="AF13" s="828"/>
      <c r="AG13" s="809"/>
      <c r="AH13" s="63"/>
      <c r="AI13" s="30"/>
      <c r="AU13" s="24" t="s">
        <v>350</v>
      </c>
      <c r="AV13" s="24">
        <v>0.94</v>
      </c>
    </row>
    <row r="14" spans="1:49" ht="13.5" customHeight="1">
      <c r="A14" s="27"/>
      <c r="B14" s="299">
        <v>4</v>
      </c>
      <c r="C14" s="808"/>
      <c r="D14" s="828"/>
      <c r="E14" s="828"/>
      <c r="F14" s="828"/>
      <c r="G14" s="828"/>
      <c r="H14" s="828"/>
      <c r="I14" s="809"/>
      <c r="J14" s="829"/>
      <c r="K14" s="826"/>
      <c r="L14" s="826"/>
      <c r="M14" s="826"/>
      <c r="N14" s="827"/>
      <c r="O14" s="808"/>
      <c r="P14" s="828"/>
      <c r="Q14" s="809"/>
      <c r="R14" s="52">
        <v>8</v>
      </c>
      <c r="S14" s="808"/>
      <c r="T14" s="828"/>
      <c r="U14" s="828"/>
      <c r="V14" s="828"/>
      <c r="W14" s="828"/>
      <c r="X14" s="828"/>
      <c r="Y14" s="809"/>
      <c r="Z14" s="829"/>
      <c r="AA14" s="826"/>
      <c r="AB14" s="826"/>
      <c r="AC14" s="826"/>
      <c r="AD14" s="827"/>
      <c r="AE14" s="808"/>
      <c r="AF14" s="828"/>
      <c r="AG14" s="809"/>
      <c r="AH14" s="63"/>
      <c r="AI14" s="30"/>
      <c r="AU14" s="24" t="s">
        <v>351</v>
      </c>
      <c r="AV14" s="24">
        <v>0.93500000000000005</v>
      </c>
    </row>
    <row r="15" spans="1:49">
      <c r="A15" s="27"/>
      <c r="B15" s="286"/>
      <c r="C15" s="29"/>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30"/>
      <c r="AJ15" s="39"/>
      <c r="AK15" s="28"/>
      <c r="AL15" s="28"/>
      <c r="AU15" s="24" t="s">
        <v>352</v>
      </c>
      <c r="AV15" s="24">
        <v>0.93</v>
      </c>
    </row>
    <row r="16" spans="1:49">
      <c r="A16" s="27"/>
      <c r="B16" s="28" t="s">
        <v>418</v>
      </c>
      <c r="C16" s="28"/>
      <c r="D16" s="28"/>
      <c r="E16" s="28"/>
      <c r="F16" s="28"/>
      <c r="G16" s="28"/>
      <c r="H16" s="28"/>
      <c r="I16" s="29"/>
      <c r="J16" s="29"/>
      <c r="K16" s="29"/>
      <c r="L16" s="29"/>
      <c r="M16" s="29"/>
      <c r="N16" s="29"/>
      <c r="O16" s="29"/>
      <c r="P16" s="29"/>
      <c r="Q16" s="28"/>
      <c r="R16" s="28"/>
      <c r="S16" s="28"/>
      <c r="T16" s="28"/>
      <c r="U16" s="28"/>
      <c r="V16" s="28"/>
      <c r="W16" s="28"/>
      <c r="X16" s="28"/>
      <c r="Y16" s="28"/>
      <c r="Z16" s="28"/>
      <c r="AA16" s="28"/>
      <c r="AB16" s="28"/>
      <c r="AC16" s="28"/>
      <c r="AD16" s="28"/>
      <c r="AE16" s="28"/>
      <c r="AF16" s="28"/>
      <c r="AG16" s="28"/>
      <c r="AH16" s="28"/>
      <c r="AI16" s="30"/>
      <c r="AU16" s="24" t="s">
        <v>353</v>
      </c>
      <c r="AV16" s="24">
        <v>0.92500000000000004</v>
      </c>
    </row>
    <row r="17" spans="1:48">
      <c r="A17" s="27"/>
      <c r="B17" s="896"/>
      <c r="C17" s="413" t="s">
        <v>332</v>
      </c>
      <c r="D17" s="414"/>
      <c r="E17" s="414"/>
      <c r="F17" s="414"/>
      <c r="G17" s="414"/>
      <c r="H17" s="414"/>
      <c r="I17" s="414"/>
      <c r="J17" s="415"/>
      <c r="K17" s="413" t="s">
        <v>333</v>
      </c>
      <c r="L17" s="414"/>
      <c r="M17" s="414"/>
      <c r="N17" s="415"/>
      <c r="O17" s="939" t="s">
        <v>334</v>
      </c>
      <c r="P17" s="940"/>
      <c r="Q17" s="439" t="s">
        <v>302</v>
      </c>
      <c r="R17" s="440"/>
      <c r="S17" s="440"/>
      <c r="T17" s="441"/>
      <c r="U17" s="413" t="s">
        <v>303</v>
      </c>
      <c r="V17" s="415"/>
      <c r="W17" s="812" t="s">
        <v>335</v>
      </c>
      <c r="X17" s="813"/>
      <c r="Y17" s="813"/>
      <c r="Z17" s="813"/>
      <c r="AA17" s="813"/>
      <c r="AB17" s="814"/>
      <c r="AC17" s="911" t="s">
        <v>336</v>
      </c>
      <c r="AD17" s="912"/>
      <c r="AE17" s="404" t="s">
        <v>337</v>
      </c>
      <c r="AF17" s="404"/>
      <c r="AG17" s="404"/>
      <c r="AH17" s="404"/>
      <c r="AI17" s="31"/>
      <c r="AJ17" s="39"/>
      <c r="AK17" s="28"/>
      <c r="AU17" s="24" t="s">
        <v>354</v>
      </c>
      <c r="AV17" s="24">
        <v>0.92</v>
      </c>
    </row>
    <row r="18" spans="1:48">
      <c r="A18" s="27"/>
      <c r="B18" s="897"/>
      <c r="C18" s="416"/>
      <c r="D18" s="417"/>
      <c r="E18" s="417"/>
      <c r="F18" s="417"/>
      <c r="G18" s="417"/>
      <c r="H18" s="417"/>
      <c r="I18" s="417"/>
      <c r="J18" s="418"/>
      <c r="K18" s="416"/>
      <c r="L18" s="417"/>
      <c r="M18" s="417"/>
      <c r="N18" s="418"/>
      <c r="O18" s="941"/>
      <c r="P18" s="942"/>
      <c r="Q18" s="442"/>
      <c r="R18" s="443"/>
      <c r="S18" s="443"/>
      <c r="T18" s="444"/>
      <c r="U18" s="416"/>
      <c r="V18" s="418"/>
      <c r="W18" s="815"/>
      <c r="X18" s="816"/>
      <c r="Y18" s="816"/>
      <c r="Z18" s="816"/>
      <c r="AA18" s="816"/>
      <c r="AB18" s="817"/>
      <c r="AC18" s="913"/>
      <c r="AD18" s="914"/>
      <c r="AE18" s="404"/>
      <c r="AF18" s="404"/>
      <c r="AG18" s="404"/>
      <c r="AH18" s="404"/>
      <c r="AI18" s="31"/>
      <c r="AJ18" s="39"/>
      <c r="AK18" s="28"/>
      <c r="AR18" s="24" t="s">
        <v>408</v>
      </c>
      <c r="AU18" s="24" t="s">
        <v>355</v>
      </c>
      <c r="AV18" s="24">
        <v>0.91500000000000004</v>
      </c>
    </row>
    <row r="19" spans="1:48" ht="13.5" customHeight="1">
      <c r="A19" s="63"/>
      <c r="B19" s="52">
        <v>1</v>
      </c>
      <c r="C19" s="808"/>
      <c r="D19" s="828"/>
      <c r="E19" s="828"/>
      <c r="F19" s="828"/>
      <c r="G19" s="828"/>
      <c r="H19" s="828"/>
      <c r="I19" s="828"/>
      <c r="J19" s="809"/>
      <c r="K19" s="887"/>
      <c r="L19" s="888"/>
      <c r="M19" s="888"/>
      <c r="N19" s="889"/>
      <c r="O19" s="904"/>
      <c r="P19" s="905"/>
      <c r="Q19" s="906"/>
      <c r="R19" s="907"/>
      <c r="S19" s="907"/>
      <c r="T19" s="908"/>
      <c r="U19" s="397"/>
      <c r="V19" s="399"/>
      <c r="W19" s="921"/>
      <c r="X19" s="921"/>
      <c r="Y19" s="921"/>
      <c r="Z19" s="922"/>
      <c r="AA19" s="919" t="str">
        <f>IF(Q19="","",VLOOKUP(Q19,$B$71:$Y$80,10,FALSE))</f>
        <v/>
      </c>
      <c r="AB19" s="920"/>
      <c r="AC19" s="909"/>
      <c r="AD19" s="910"/>
      <c r="AE19" s="918" t="str">
        <f>IF(Q19="","",W19*AL19*AP19*44/12)</f>
        <v/>
      </c>
      <c r="AF19" s="918"/>
      <c r="AG19" s="918"/>
      <c r="AH19" s="918"/>
      <c r="AI19" s="64"/>
      <c r="AJ19" s="39"/>
      <c r="AK19" s="28"/>
      <c r="AL19" s="24" t="e">
        <f>VLOOKUP(Q19,$B$71:$Y$80,13,FALSE)</f>
        <v>#N/A</v>
      </c>
      <c r="AM19" s="807" t="e">
        <f>VLOOKUP(Q19,$B$71:$Y$80,17,FALSE)</f>
        <v>#N/A</v>
      </c>
      <c r="AN19" s="807"/>
      <c r="AO19" s="807"/>
      <c r="AP19" s="65" t="e">
        <f>VLOOKUP(Q19,$B$71:$Y$80,21,FALSE)</f>
        <v>#N/A</v>
      </c>
      <c r="AQ19" s="65">
        <f>Q19</f>
        <v>0</v>
      </c>
      <c r="AR19" s="66" t="e">
        <f>IF(W19="","",W19*AM19)*AC19</f>
        <v>#VALUE!</v>
      </c>
      <c r="AT19" s="24" t="e">
        <f>VLOOKUP(O19,$AU$1:$AV$60,2,FALSE)</f>
        <v>#N/A</v>
      </c>
      <c r="AU19" s="24" t="s">
        <v>356</v>
      </c>
      <c r="AV19" s="24">
        <v>0.91</v>
      </c>
    </row>
    <row r="20" spans="1:48" ht="13.5" customHeight="1">
      <c r="A20" s="27"/>
      <c r="B20" s="52">
        <v>2</v>
      </c>
      <c r="C20" s="808"/>
      <c r="D20" s="828"/>
      <c r="E20" s="828"/>
      <c r="F20" s="828"/>
      <c r="G20" s="828"/>
      <c r="H20" s="828"/>
      <c r="I20" s="828"/>
      <c r="J20" s="809"/>
      <c r="K20" s="887"/>
      <c r="L20" s="888"/>
      <c r="M20" s="888"/>
      <c r="N20" s="889"/>
      <c r="O20" s="904"/>
      <c r="P20" s="905"/>
      <c r="Q20" s="906"/>
      <c r="R20" s="907"/>
      <c r="S20" s="907"/>
      <c r="T20" s="908"/>
      <c r="U20" s="397"/>
      <c r="V20" s="399"/>
      <c r="W20" s="921"/>
      <c r="X20" s="921"/>
      <c r="Y20" s="921"/>
      <c r="Z20" s="922"/>
      <c r="AA20" s="919" t="str">
        <f>IF(Q20="","",VLOOKUP(Q20,$B$71:$Y$80,10,FALSE))</f>
        <v/>
      </c>
      <c r="AB20" s="920"/>
      <c r="AC20" s="909"/>
      <c r="AD20" s="910"/>
      <c r="AE20" s="918" t="str">
        <f t="shared" ref="AE20:AE22" si="0">IF(Q20="","",W20*AL20*AP20*44/12)</f>
        <v/>
      </c>
      <c r="AF20" s="918"/>
      <c r="AG20" s="918"/>
      <c r="AH20" s="918"/>
      <c r="AI20" s="64"/>
      <c r="AL20" s="24" t="e">
        <f t="shared" ref="AL20:AL22" si="1">VLOOKUP(Q20,$B$71:$Y$80,13,FALSE)</f>
        <v>#N/A</v>
      </c>
      <c r="AM20" s="807" t="e">
        <f>VLOOKUP(Q20,$B$71:$Y$80,17,FALSE)</f>
        <v>#N/A</v>
      </c>
      <c r="AN20" s="807"/>
      <c r="AO20" s="807"/>
      <c r="AP20" s="65" t="e">
        <f>VLOOKUP(Q20,$B$71:$Y$80,21,FALSE)</f>
        <v>#N/A</v>
      </c>
      <c r="AR20" s="66" t="e">
        <f t="shared" ref="AR20:AR22" si="2">IF(W20="","",W20*AM20)*AC20</f>
        <v>#VALUE!</v>
      </c>
      <c r="AT20" s="24" t="e">
        <f t="shared" ref="AT20:AT22" si="3">VLOOKUP(O20,$AU$1:$AV$60,2,FALSE)</f>
        <v>#N/A</v>
      </c>
      <c r="AU20" s="24" t="s">
        <v>357</v>
      </c>
      <c r="AV20" s="24">
        <v>0.90500000000000003</v>
      </c>
    </row>
    <row r="21" spans="1:48" ht="13.5" customHeight="1">
      <c r="A21" s="27"/>
      <c r="B21" s="52">
        <v>3</v>
      </c>
      <c r="C21" s="808"/>
      <c r="D21" s="828"/>
      <c r="E21" s="828"/>
      <c r="F21" s="828"/>
      <c r="G21" s="828"/>
      <c r="H21" s="828"/>
      <c r="I21" s="828"/>
      <c r="J21" s="809"/>
      <c r="K21" s="923"/>
      <c r="L21" s="924"/>
      <c r="M21" s="924"/>
      <c r="N21" s="925"/>
      <c r="O21" s="904"/>
      <c r="P21" s="905"/>
      <c r="Q21" s="906"/>
      <c r="R21" s="907"/>
      <c r="S21" s="907"/>
      <c r="T21" s="908"/>
      <c r="U21" s="397"/>
      <c r="V21" s="399"/>
      <c r="W21" s="921"/>
      <c r="X21" s="921"/>
      <c r="Y21" s="921"/>
      <c r="Z21" s="922"/>
      <c r="AA21" s="919" t="str">
        <f>IF(Q21="","",VLOOKUP(Q21,$B$71:$Y$80,10,FALSE))</f>
        <v/>
      </c>
      <c r="AB21" s="920"/>
      <c r="AC21" s="909"/>
      <c r="AD21" s="910"/>
      <c r="AE21" s="918" t="str">
        <f t="shared" si="0"/>
        <v/>
      </c>
      <c r="AF21" s="918"/>
      <c r="AG21" s="918"/>
      <c r="AH21" s="918"/>
      <c r="AI21" s="64"/>
      <c r="AL21" s="24" t="e">
        <f t="shared" si="1"/>
        <v>#N/A</v>
      </c>
      <c r="AM21" s="807" t="e">
        <f>VLOOKUP(Q21,$B$71:$Y$80,17,FALSE)</f>
        <v>#N/A</v>
      </c>
      <c r="AN21" s="807"/>
      <c r="AO21" s="807"/>
      <c r="AP21" s="65" t="e">
        <f>VLOOKUP(Q21,$B$71:$Y$80,21,FALSE)</f>
        <v>#N/A</v>
      </c>
      <c r="AR21" s="66" t="e">
        <f t="shared" si="2"/>
        <v>#VALUE!</v>
      </c>
      <c r="AT21" s="24" t="e">
        <f t="shared" si="3"/>
        <v>#N/A</v>
      </c>
      <c r="AU21" s="24" t="s">
        <v>358</v>
      </c>
      <c r="AV21" s="24">
        <v>0.9</v>
      </c>
    </row>
    <row r="22" spans="1:48" ht="13.5" customHeight="1" thickBot="1">
      <c r="A22" s="27"/>
      <c r="B22" s="52">
        <v>4</v>
      </c>
      <c r="C22" s="808"/>
      <c r="D22" s="828"/>
      <c r="E22" s="828"/>
      <c r="F22" s="828"/>
      <c r="G22" s="828"/>
      <c r="H22" s="828"/>
      <c r="I22" s="828"/>
      <c r="J22" s="809"/>
      <c r="K22" s="887"/>
      <c r="L22" s="888"/>
      <c r="M22" s="888"/>
      <c r="N22" s="889"/>
      <c r="O22" s="904"/>
      <c r="P22" s="905"/>
      <c r="Q22" s="906"/>
      <c r="R22" s="907"/>
      <c r="S22" s="907"/>
      <c r="T22" s="908"/>
      <c r="U22" s="397"/>
      <c r="V22" s="399"/>
      <c r="W22" s="921"/>
      <c r="X22" s="921"/>
      <c r="Y22" s="921"/>
      <c r="Z22" s="922"/>
      <c r="AA22" s="919" t="str">
        <f>IF(Q22="","",VLOOKUP(Q22,$B$71:$Y$80,10,FALSE))</f>
        <v/>
      </c>
      <c r="AB22" s="920"/>
      <c r="AC22" s="909"/>
      <c r="AD22" s="910"/>
      <c r="AE22" s="918" t="str">
        <f t="shared" si="0"/>
        <v/>
      </c>
      <c r="AF22" s="918"/>
      <c r="AG22" s="918"/>
      <c r="AH22" s="918"/>
      <c r="AI22" s="64"/>
      <c r="AL22" s="24" t="e">
        <f t="shared" si="1"/>
        <v>#N/A</v>
      </c>
      <c r="AM22" s="807" t="e">
        <f>VLOOKUP(Q22,$B$71:$Y$80,17,FALSE)</f>
        <v>#N/A</v>
      </c>
      <c r="AN22" s="807"/>
      <c r="AO22" s="807"/>
      <c r="AP22" s="65" t="e">
        <f>VLOOKUP(Q22,$B$71:$Y$80,21,FALSE)</f>
        <v>#N/A</v>
      </c>
      <c r="AR22" s="66" t="e">
        <f t="shared" si="2"/>
        <v>#VALUE!</v>
      </c>
      <c r="AT22" s="24" t="e">
        <f t="shared" si="3"/>
        <v>#N/A</v>
      </c>
      <c r="AU22" s="24" t="s">
        <v>359</v>
      </c>
      <c r="AV22" s="24">
        <v>0.89500000000000002</v>
      </c>
    </row>
    <row r="23" spans="1:48" ht="13.5" customHeight="1" thickBot="1">
      <c r="A23" s="27"/>
      <c r="B23" s="28"/>
      <c r="C23" s="28"/>
      <c r="D23" s="28"/>
      <c r="E23" s="28"/>
      <c r="F23" s="28"/>
      <c r="G23" s="28"/>
      <c r="H23" s="28"/>
      <c r="I23" s="28"/>
      <c r="J23" s="28"/>
      <c r="K23" s="28"/>
      <c r="L23" s="28"/>
      <c r="M23" s="28"/>
      <c r="N23" s="28"/>
      <c r="O23" s="28"/>
      <c r="P23" s="29"/>
      <c r="Q23" s="67"/>
      <c r="R23" s="67"/>
      <c r="S23" s="67"/>
      <c r="T23" s="67"/>
      <c r="U23" s="244"/>
      <c r="V23" s="60"/>
      <c r="W23" s="244"/>
      <c r="X23" s="244"/>
      <c r="Y23" s="244"/>
      <c r="Z23" s="29"/>
      <c r="AA23" s="28"/>
      <c r="AB23" s="28"/>
      <c r="AC23" s="28"/>
      <c r="AD23" s="28"/>
      <c r="AE23" s="28"/>
      <c r="AF23" s="28"/>
      <c r="AG23" s="28"/>
      <c r="AH23" s="28"/>
      <c r="AI23" s="30"/>
      <c r="AR23" s="68">
        <f>_xlfn.AGGREGATE(9,7,AR19:AR22)</f>
        <v>0</v>
      </c>
      <c r="AU23" s="24" t="s">
        <v>360</v>
      </c>
      <c r="AV23" s="24">
        <v>0.89</v>
      </c>
    </row>
    <row r="24" spans="1:48" ht="13.5" customHeight="1">
      <c r="A24" s="27"/>
      <c r="B24" s="28"/>
      <c r="C24" s="29"/>
      <c r="D24" s="28"/>
      <c r="E24" s="28"/>
      <c r="F24" s="28"/>
      <c r="G24" s="29"/>
      <c r="H24" s="28"/>
      <c r="I24" s="29"/>
      <c r="J24" s="29"/>
      <c r="K24" s="69" t="str">
        <f>IF(COUNTIF(K19:K22,"その他")&gt;=1,"ボイラ方式がその他の場合の説明を記載→","")</f>
        <v/>
      </c>
      <c r="L24" s="245"/>
      <c r="M24" s="245"/>
      <c r="N24" s="245"/>
      <c r="O24" s="245"/>
      <c r="P24" s="245"/>
      <c r="Q24" s="245"/>
      <c r="R24" s="245"/>
      <c r="S24" s="245"/>
      <c r="T24" s="245"/>
      <c r="U24" s="245"/>
      <c r="V24" s="245"/>
      <c r="W24" s="245"/>
      <c r="X24" s="245"/>
      <c r="Y24" s="245"/>
      <c r="Z24" s="245"/>
      <c r="AA24" s="28"/>
      <c r="AB24" s="28"/>
      <c r="AC24" s="28"/>
      <c r="AD24" s="28"/>
      <c r="AE24" s="28"/>
      <c r="AF24" s="28"/>
      <c r="AG24" s="28"/>
      <c r="AH24" s="28"/>
      <c r="AI24" s="30"/>
      <c r="AU24" s="24" t="s">
        <v>361</v>
      </c>
      <c r="AV24" s="24">
        <v>0.88500000000000001</v>
      </c>
    </row>
    <row r="25" spans="1:48" ht="13.5" customHeight="1">
      <c r="A25" s="27"/>
      <c r="B25" s="39"/>
      <c r="C25" s="39"/>
      <c r="D25" s="28"/>
      <c r="E25" s="28"/>
      <c r="F25" s="25"/>
      <c r="G25" s="39"/>
      <c r="H25" s="28"/>
      <c r="I25" s="28"/>
      <c r="J25" s="25"/>
      <c r="K25" s="39"/>
      <c r="L25" s="28"/>
      <c r="M25" s="28"/>
      <c r="N25" s="28"/>
      <c r="O25" s="28"/>
      <c r="P25" s="25"/>
      <c r="Q25" s="39"/>
      <c r="R25" s="70" t="s">
        <v>26</v>
      </c>
      <c r="S25" s="818" t="s">
        <v>93</v>
      </c>
      <c r="T25" s="818"/>
      <c r="U25" s="818"/>
      <c r="V25" s="818"/>
      <c r="W25" s="818"/>
      <c r="X25" s="818"/>
      <c r="Y25" s="818"/>
      <c r="Z25" s="818"/>
      <c r="AA25" s="818"/>
      <c r="AB25" s="818"/>
      <c r="AC25" s="818"/>
      <c r="AD25" s="818"/>
      <c r="AE25" s="818"/>
      <c r="AF25" s="818"/>
      <c r="AG25" s="818"/>
      <c r="AH25" s="818"/>
      <c r="AI25" s="819"/>
      <c r="AO25" s="24" t="s">
        <v>516</v>
      </c>
      <c r="AU25" s="24" t="s">
        <v>362</v>
      </c>
      <c r="AV25" s="24">
        <v>0.88</v>
      </c>
    </row>
    <row r="26" spans="1:48" ht="13.5" customHeight="1">
      <c r="A26" s="33"/>
      <c r="B26" s="34"/>
      <c r="C26" s="34"/>
      <c r="D26" s="34"/>
      <c r="E26" s="34"/>
      <c r="F26" s="34"/>
      <c r="G26" s="34"/>
      <c r="H26" s="34"/>
      <c r="I26" s="34"/>
      <c r="J26" s="34"/>
      <c r="K26" s="34"/>
      <c r="L26" s="34"/>
      <c r="M26" s="34"/>
      <c r="N26" s="34"/>
      <c r="O26" s="34"/>
      <c r="P26" s="71" t="str">
        <f>IF(AQ7=1,"",AO26)</f>
        <v/>
      </c>
      <c r="Q26" s="34"/>
      <c r="R26" s="35"/>
      <c r="S26" s="820"/>
      <c r="T26" s="820"/>
      <c r="U26" s="820"/>
      <c r="V26" s="820"/>
      <c r="W26" s="820"/>
      <c r="X26" s="820"/>
      <c r="Y26" s="820"/>
      <c r="Z26" s="820"/>
      <c r="AA26" s="820"/>
      <c r="AB26" s="820"/>
      <c r="AC26" s="820"/>
      <c r="AD26" s="820"/>
      <c r="AE26" s="820"/>
      <c r="AF26" s="820"/>
      <c r="AG26" s="820"/>
      <c r="AH26" s="820"/>
      <c r="AI26" s="821"/>
      <c r="AO26" s="24" t="s">
        <v>507</v>
      </c>
      <c r="AU26" s="24" t="s">
        <v>363</v>
      </c>
      <c r="AV26" s="24">
        <v>0.875</v>
      </c>
    </row>
    <row r="27" spans="1:48" ht="13.5" customHeight="1">
      <c r="A27" s="72"/>
      <c r="B27" s="41"/>
      <c r="C27" s="42"/>
      <c r="D27" s="42"/>
      <c r="F27" s="42"/>
      <c r="G27" s="42"/>
      <c r="H27" s="890" t="s">
        <v>624</v>
      </c>
      <c r="I27" s="891"/>
      <c r="J27" s="891"/>
      <c r="K27" s="891"/>
      <c r="L27" s="891"/>
      <c r="M27" s="891"/>
      <c r="N27" s="891"/>
      <c r="O27" s="891"/>
      <c r="P27" s="891"/>
      <c r="Q27" s="891"/>
      <c r="R27" s="891"/>
      <c r="S27" s="891"/>
      <c r="T27" s="891"/>
      <c r="U27" s="891"/>
      <c r="V27" s="891"/>
      <c r="W27" s="891"/>
      <c r="X27" s="891"/>
      <c r="Y27" s="892"/>
      <c r="Z27" s="822">
        <f>SUM(AE19:AG22)</f>
        <v>0</v>
      </c>
      <c r="AA27" s="823"/>
      <c r="AB27" s="823"/>
      <c r="AC27" s="823"/>
      <c r="AD27" s="823"/>
      <c r="AE27" s="823"/>
      <c r="AF27" s="623" t="s">
        <v>19</v>
      </c>
      <c r="AG27" s="623"/>
      <c r="AH27" s="623"/>
      <c r="AI27" s="624"/>
      <c r="AU27" s="24" t="s">
        <v>364</v>
      </c>
      <c r="AV27" s="24">
        <v>0.87</v>
      </c>
    </row>
    <row r="28" spans="1:48" ht="13.5" customHeight="1">
      <c r="A28" s="72"/>
      <c r="B28" s="41"/>
      <c r="C28" s="42"/>
      <c r="D28" s="42"/>
      <c r="F28" s="42"/>
      <c r="G28" s="42"/>
      <c r="H28" s="893"/>
      <c r="I28" s="894"/>
      <c r="J28" s="894"/>
      <c r="K28" s="894"/>
      <c r="L28" s="894"/>
      <c r="M28" s="894"/>
      <c r="N28" s="894"/>
      <c r="O28" s="894"/>
      <c r="P28" s="894"/>
      <c r="Q28" s="894"/>
      <c r="R28" s="894"/>
      <c r="S28" s="894"/>
      <c r="T28" s="894"/>
      <c r="U28" s="894"/>
      <c r="V28" s="894"/>
      <c r="W28" s="894"/>
      <c r="X28" s="894"/>
      <c r="Y28" s="895"/>
      <c r="Z28" s="824"/>
      <c r="AA28" s="825"/>
      <c r="AB28" s="825"/>
      <c r="AC28" s="825"/>
      <c r="AD28" s="825"/>
      <c r="AE28" s="825"/>
      <c r="AF28" s="423"/>
      <c r="AG28" s="423"/>
      <c r="AH28" s="423"/>
      <c r="AI28" s="424"/>
      <c r="AU28" s="24" t="s">
        <v>365</v>
      </c>
      <c r="AV28" s="24">
        <v>0.86499999999999999</v>
      </c>
    </row>
    <row r="29" spans="1:48" ht="13.5" customHeight="1">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U29" s="24" t="s">
        <v>366</v>
      </c>
      <c r="AV29" s="24">
        <v>0.86</v>
      </c>
    </row>
    <row r="30" spans="1:48" ht="13.5" customHeight="1">
      <c r="A30" s="374" t="s">
        <v>16</v>
      </c>
      <c r="B30" s="375"/>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6"/>
      <c r="AU30" s="24" t="s">
        <v>367</v>
      </c>
      <c r="AV30" s="24">
        <v>0.85499999999999998</v>
      </c>
    </row>
    <row r="31" spans="1:48" ht="13.5" customHeight="1">
      <c r="A31" s="73" t="s">
        <v>410</v>
      </c>
      <c r="B31" s="60"/>
      <c r="C31" s="74"/>
      <c r="D31" s="74"/>
      <c r="E31" s="74"/>
      <c r="F31" s="74"/>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75"/>
      <c r="AU31" s="24" t="s">
        <v>368</v>
      </c>
      <c r="AV31" s="24">
        <v>0.85</v>
      </c>
    </row>
    <row r="32" spans="1:48" ht="13.5" customHeight="1">
      <c r="A32" s="27"/>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30"/>
      <c r="AU32" s="24" t="s">
        <v>369</v>
      </c>
      <c r="AV32" s="24">
        <v>0.84499999999999997</v>
      </c>
    </row>
    <row r="33" spans="1:48" ht="13.5" customHeight="1">
      <c r="A33" s="27"/>
      <c r="B33" s="28" t="s">
        <v>305</v>
      </c>
      <c r="C33" s="28"/>
      <c r="D33" s="28"/>
      <c r="E33" s="28"/>
      <c r="F33" s="28"/>
      <c r="G33" s="28"/>
      <c r="H33" s="28"/>
      <c r="I33" s="436" t="s">
        <v>306</v>
      </c>
      <c r="J33" s="437"/>
      <c r="K33" s="437"/>
      <c r="L33" s="437"/>
      <c r="M33" s="437"/>
      <c r="N33" s="437"/>
      <c r="O33" s="437"/>
      <c r="P33" s="438"/>
      <c r="Q33" s="25"/>
      <c r="R33" s="28"/>
      <c r="S33" s="76"/>
      <c r="T33" s="76"/>
      <c r="U33" s="28"/>
      <c r="V33" s="28"/>
      <c r="W33" s="28"/>
      <c r="X33" s="28"/>
      <c r="Y33" s="77"/>
      <c r="Z33" s="77"/>
      <c r="AA33" s="77"/>
      <c r="AB33" s="77"/>
      <c r="AC33" s="28"/>
      <c r="AD33" s="28"/>
      <c r="AE33" s="28"/>
      <c r="AF33" s="28"/>
      <c r="AG33" s="61"/>
      <c r="AH33" s="29"/>
      <c r="AI33" s="30"/>
      <c r="AU33" s="24" t="s">
        <v>370</v>
      </c>
      <c r="AV33" s="24">
        <v>0.84</v>
      </c>
    </row>
    <row r="34" spans="1:48" ht="13.5" customHeight="1">
      <c r="A34" s="27"/>
      <c r="B34" s="28" t="s">
        <v>11</v>
      </c>
      <c r="C34" s="28"/>
      <c r="D34" s="28"/>
      <c r="E34" s="28"/>
      <c r="F34" s="28"/>
      <c r="G34" s="28"/>
      <c r="H34" s="28"/>
      <c r="I34" s="832" t="s">
        <v>316</v>
      </c>
      <c r="J34" s="833"/>
      <c r="K34" s="833"/>
      <c r="L34" s="833"/>
      <c r="M34" s="833"/>
      <c r="N34" s="833"/>
      <c r="O34" s="833"/>
      <c r="P34" s="834"/>
      <c r="Q34" s="28" t="s">
        <v>419</v>
      </c>
      <c r="R34" s="28"/>
      <c r="S34" s="28"/>
      <c r="T34" s="28"/>
      <c r="U34" s="28"/>
      <c r="V34" s="28"/>
      <c r="W34" s="28"/>
      <c r="X34" s="28"/>
      <c r="Y34" s="28"/>
      <c r="Z34" s="28"/>
      <c r="AA34" s="28"/>
      <c r="AB34" s="28"/>
      <c r="AC34" s="28"/>
      <c r="AD34" s="28"/>
      <c r="AE34" s="28"/>
      <c r="AF34" s="28"/>
      <c r="AG34" s="28"/>
      <c r="AH34" s="28"/>
      <c r="AI34" s="30"/>
      <c r="AU34" s="24" t="s">
        <v>371</v>
      </c>
      <c r="AV34" s="24">
        <v>0.83499999999999996</v>
      </c>
    </row>
    <row r="35" spans="1:48" ht="13.5" customHeight="1">
      <c r="A35" s="27"/>
      <c r="B35" s="28" t="s">
        <v>302</v>
      </c>
      <c r="C35" s="28"/>
      <c r="D35" s="28"/>
      <c r="E35" s="28"/>
      <c r="F35" s="28"/>
      <c r="G35" s="28"/>
      <c r="H35" s="28"/>
      <c r="I35" s="906" t="s">
        <v>314</v>
      </c>
      <c r="J35" s="907"/>
      <c r="K35" s="907"/>
      <c r="L35" s="907"/>
      <c r="M35" s="907"/>
      <c r="N35" s="907"/>
      <c r="O35" s="907"/>
      <c r="P35" s="908"/>
      <c r="Q35" s="28"/>
      <c r="R35" s="28"/>
      <c r="S35" s="28"/>
      <c r="T35" s="28"/>
      <c r="U35" s="28"/>
      <c r="V35" s="28"/>
      <c r="W35" s="28"/>
      <c r="X35" s="28"/>
      <c r="Y35" s="28"/>
      <c r="Z35" s="28"/>
      <c r="AA35" s="28"/>
      <c r="AB35" s="28"/>
      <c r="AC35" s="28"/>
      <c r="AD35" s="28"/>
      <c r="AE35" s="28"/>
      <c r="AF35" s="28"/>
      <c r="AG35" s="28"/>
      <c r="AH35" s="28"/>
      <c r="AI35" s="30"/>
      <c r="AU35" s="24" t="s">
        <v>372</v>
      </c>
      <c r="AV35" s="24">
        <v>0.83</v>
      </c>
    </row>
    <row r="36" spans="1:48" ht="13.5" customHeight="1">
      <c r="A36" s="27"/>
      <c r="B36" s="29"/>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30"/>
      <c r="AU36" s="24" t="s">
        <v>373</v>
      </c>
      <c r="AV36" s="24">
        <v>0.82499999999999996</v>
      </c>
    </row>
    <row r="37" spans="1:48" ht="13.5" customHeight="1">
      <c r="A37" s="27"/>
      <c r="B37" s="25"/>
      <c r="C37" s="25"/>
      <c r="D37" s="25"/>
      <c r="E37" s="28"/>
      <c r="F37" s="28"/>
      <c r="G37" s="25"/>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30"/>
      <c r="AU37" s="24" t="s">
        <v>374</v>
      </c>
      <c r="AV37" s="24">
        <v>0.82</v>
      </c>
    </row>
    <row r="38" spans="1:48" ht="13.5" customHeight="1">
      <c r="A38" s="27"/>
      <c r="B38" s="28"/>
      <c r="C38" s="28"/>
      <c r="D38" s="28"/>
      <c r="E38" s="28"/>
      <c r="F38" s="28"/>
      <c r="G38" s="28"/>
      <c r="H38" s="28"/>
      <c r="I38" s="78"/>
      <c r="J38" s="78"/>
      <c r="K38" s="78"/>
      <c r="L38" s="78"/>
      <c r="M38" s="78"/>
      <c r="N38" s="28" t="s">
        <v>420</v>
      </c>
      <c r="O38" s="78"/>
      <c r="P38" s="78"/>
      <c r="Q38" s="28"/>
      <c r="R38" s="28"/>
      <c r="S38" s="28"/>
      <c r="T38" s="28"/>
      <c r="U38" s="28"/>
      <c r="V38" s="28"/>
      <c r="W38" s="28"/>
      <c r="X38" s="28"/>
      <c r="Y38" s="28"/>
      <c r="Z38" s="28"/>
      <c r="AA38" s="28"/>
      <c r="AB38" s="28"/>
      <c r="AC38" s="28"/>
      <c r="AD38" s="28"/>
      <c r="AE38" s="28"/>
      <c r="AF38" s="28"/>
      <c r="AG38" s="28"/>
      <c r="AH38" s="28"/>
      <c r="AI38" s="30"/>
      <c r="AU38" s="24" t="s">
        <v>375</v>
      </c>
      <c r="AV38" s="24">
        <v>0.81499999999999995</v>
      </c>
    </row>
    <row r="39" spans="1:48" ht="13.5" customHeight="1">
      <c r="A39" s="27"/>
      <c r="B39" s="896"/>
      <c r="C39" s="898" t="s">
        <v>332</v>
      </c>
      <c r="D39" s="899"/>
      <c r="E39" s="899"/>
      <c r="F39" s="899"/>
      <c r="G39" s="899"/>
      <c r="H39" s="899"/>
      <c r="I39" s="899"/>
      <c r="J39" s="899"/>
      <c r="K39" s="900"/>
      <c r="L39" s="413" t="s">
        <v>333</v>
      </c>
      <c r="M39" s="414"/>
      <c r="N39" s="414"/>
      <c r="O39" s="415"/>
      <c r="P39" s="732" t="s">
        <v>402</v>
      </c>
      <c r="Q39" s="421"/>
      <c r="R39" s="911" t="s">
        <v>336</v>
      </c>
      <c r="S39" s="912"/>
      <c r="T39" s="439" t="s">
        <v>405</v>
      </c>
      <c r="U39" s="440"/>
      <c r="V39" s="441"/>
      <c r="W39" s="812" t="s">
        <v>407</v>
      </c>
      <c r="X39" s="813"/>
      <c r="Y39" s="813"/>
      <c r="Z39" s="813"/>
      <c r="AA39" s="813"/>
      <c r="AB39" s="814"/>
      <c r="AC39" s="404" t="s">
        <v>337</v>
      </c>
      <c r="AD39" s="404"/>
      <c r="AE39" s="404"/>
      <c r="AF39" s="404"/>
      <c r="AG39" s="25"/>
      <c r="AH39" s="28"/>
      <c r="AI39" s="30"/>
      <c r="AU39" s="24" t="s">
        <v>376</v>
      </c>
      <c r="AV39" s="24">
        <v>0.81</v>
      </c>
    </row>
    <row r="40" spans="1:48" ht="13.5" customHeight="1">
      <c r="A40" s="27"/>
      <c r="B40" s="897"/>
      <c r="C40" s="901"/>
      <c r="D40" s="902"/>
      <c r="E40" s="902"/>
      <c r="F40" s="902"/>
      <c r="G40" s="902"/>
      <c r="H40" s="902"/>
      <c r="I40" s="902"/>
      <c r="J40" s="902"/>
      <c r="K40" s="903"/>
      <c r="L40" s="416"/>
      <c r="M40" s="417"/>
      <c r="N40" s="417"/>
      <c r="O40" s="418"/>
      <c r="P40" s="422"/>
      <c r="Q40" s="424"/>
      <c r="R40" s="913"/>
      <c r="S40" s="914"/>
      <c r="T40" s="442"/>
      <c r="U40" s="443"/>
      <c r="V40" s="444"/>
      <c r="W40" s="815"/>
      <c r="X40" s="816"/>
      <c r="Y40" s="816"/>
      <c r="Z40" s="816"/>
      <c r="AA40" s="816"/>
      <c r="AB40" s="817"/>
      <c r="AC40" s="404"/>
      <c r="AD40" s="404"/>
      <c r="AE40" s="404"/>
      <c r="AF40" s="404"/>
      <c r="AG40" s="25"/>
      <c r="AH40" s="29"/>
      <c r="AI40" s="79"/>
      <c r="AR40" s="24" t="s">
        <v>517</v>
      </c>
      <c r="AU40" s="24" t="s">
        <v>377</v>
      </c>
      <c r="AV40" s="24">
        <v>0.80500000000000005</v>
      </c>
    </row>
    <row r="41" spans="1:48" ht="13.5" customHeight="1">
      <c r="A41" s="27"/>
      <c r="B41" s="80">
        <v>1</v>
      </c>
      <c r="C41" s="808"/>
      <c r="D41" s="828"/>
      <c r="E41" s="828"/>
      <c r="F41" s="828"/>
      <c r="G41" s="828"/>
      <c r="H41" s="828"/>
      <c r="I41" s="828"/>
      <c r="J41" s="828"/>
      <c r="K41" s="809"/>
      <c r="L41" s="887"/>
      <c r="M41" s="888"/>
      <c r="N41" s="888"/>
      <c r="O41" s="889"/>
      <c r="P41" s="808"/>
      <c r="Q41" s="809"/>
      <c r="R41" s="885"/>
      <c r="S41" s="886"/>
      <c r="T41" s="835"/>
      <c r="U41" s="836"/>
      <c r="V41" s="837"/>
      <c r="W41" s="810">
        <f>AR45</f>
        <v>0</v>
      </c>
      <c r="X41" s="811"/>
      <c r="Y41" s="811"/>
      <c r="Z41" s="811"/>
      <c r="AA41" s="831" t="str">
        <f>IF(I35="","",VLOOKUP(I35,$B$71:$Y$80,10,FALSE))</f>
        <v>千Nm3</v>
      </c>
      <c r="AB41" s="516"/>
      <c r="AC41" s="915">
        <f>IF(I35="","",W41*AL41*AP41*44/12)</f>
        <v>0</v>
      </c>
      <c r="AD41" s="916"/>
      <c r="AE41" s="916"/>
      <c r="AF41" s="917"/>
      <c r="AG41" s="39"/>
      <c r="AH41" s="29"/>
      <c r="AI41" s="30"/>
      <c r="AL41" s="24">
        <f>VLOOKUP(I35,$B$71:$Y$80,13,FALSE)</f>
        <v>45</v>
      </c>
      <c r="AM41" s="807">
        <f>VLOOKUP(I35,$B$71:$Y$80,17,FALSE)</f>
        <v>40.6</v>
      </c>
      <c r="AN41" s="807"/>
      <c r="AO41" s="807"/>
      <c r="AP41" s="65">
        <f>VLOOKUP(I35,$B$71:$Y$80,21,FALSE)</f>
        <v>1.3599999999999999E-2</v>
      </c>
      <c r="AR41" s="24" t="e">
        <f>$AR$23*T41/R41/AM41</f>
        <v>#DIV/0!</v>
      </c>
      <c r="AU41" s="24" t="s">
        <v>378</v>
      </c>
      <c r="AV41" s="24">
        <v>0.8</v>
      </c>
    </row>
    <row r="42" spans="1:48" ht="13.5" customHeight="1">
      <c r="A42" s="27"/>
      <c r="B42" s="80">
        <v>2</v>
      </c>
      <c r="C42" s="808"/>
      <c r="D42" s="828"/>
      <c r="E42" s="828"/>
      <c r="F42" s="828"/>
      <c r="G42" s="828"/>
      <c r="H42" s="828"/>
      <c r="I42" s="828"/>
      <c r="J42" s="828"/>
      <c r="K42" s="809"/>
      <c r="L42" s="887"/>
      <c r="M42" s="888"/>
      <c r="N42" s="888"/>
      <c r="O42" s="889"/>
      <c r="P42" s="808"/>
      <c r="Q42" s="809"/>
      <c r="R42" s="885"/>
      <c r="S42" s="886"/>
      <c r="T42" s="835"/>
      <c r="U42" s="836"/>
      <c r="V42" s="837"/>
      <c r="W42" s="882" t="s">
        <v>429</v>
      </c>
      <c r="X42" s="883"/>
      <c r="Y42" s="883"/>
      <c r="Z42" s="883"/>
      <c r="AA42" s="883"/>
      <c r="AB42" s="883"/>
      <c r="AC42" s="883"/>
      <c r="AD42" s="883"/>
      <c r="AE42" s="883"/>
      <c r="AF42" s="883"/>
      <c r="AG42" s="39"/>
      <c r="AH42" s="28"/>
      <c r="AI42" s="30"/>
      <c r="AM42" s="807" t="e">
        <f>VLOOKUP(IF(C42="","",I$35),$B$71:$Y$80,17,FALSE)</f>
        <v>#N/A</v>
      </c>
      <c r="AN42" s="807"/>
      <c r="AO42" s="807"/>
      <c r="AP42" s="65" t="e">
        <f>VLOOKUP(IF(C42="","",I$35),$B$71:$Y$80,21,FALSE)</f>
        <v>#N/A</v>
      </c>
      <c r="AR42" s="24" t="e">
        <f>$AR$23*T42/R42/AM42</f>
        <v>#DIV/0!</v>
      </c>
      <c r="AU42" s="24" t="s">
        <v>379</v>
      </c>
      <c r="AV42" s="24">
        <v>0.79500000000000004</v>
      </c>
    </row>
    <row r="43" spans="1:48" ht="13.5" customHeight="1">
      <c r="A43" s="27"/>
      <c r="B43" s="80">
        <v>3</v>
      </c>
      <c r="C43" s="808"/>
      <c r="D43" s="828"/>
      <c r="E43" s="828"/>
      <c r="F43" s="828"/>
      <c r="G43" s="828"/>
      <c r="H43" s="828"/>
      <c r="I43" s="828"/>
      <c r="J43" s="828"/>
      <c r="K43" s="809"/>
      <c r="L43" s="887"/>
      <c r="M43" s="888"/>
      <c r="N43" s="888"/>
      <c r="O43" s="889"/>
      <c r="P43" s="808"/>
      <c r="Q43" s="809"/>
      <c r="R43" s="885"/>
      <c r="S43" s="886"/>
      <c r="T43" s="835"/>
      <c r="U43" s="836"/>
      <c r="V43" s="837"/>
      <c r="W43" s="884"/>
      <c r="X43" s="818"/>
      <c r="Y43" s="818"/>
      <c r="Z43" s="818"/>
      <c r="AA43" s="818"/>
      <c r="AB43" s="818"/>
      <c r="AC43" s="818"/>
      <c r="AD43" s="818"/>
      <c r="AE43" s="818"/>
      <c r="AF43" s="818"/>
      <c r="AG43" s="39"/>
      <c r="AH43" s="28"/>
      <c r="AI43" s="30"/>
      <c r="AM43" s="807" t="e">
        <f>VLOOKUP(IF(C43="","",I$35),$B$71:$Y$80,17,FALSE)</f>
        <v>#N/A</v>
      </c>
      <c r="AN43" s="807"/>
      <c r="AO43" s="807"/>
      <c r="AP43" s="65" t="e">
        <f>VLOOKUP(IF(C43="","",I$35),$B$71:$Y$80,21,FALSE)</f>
        <v>#N/A</v>
      </c>
      <c r="AR43" s="24" t="e">
        <f>$AR$23*T43/R43/AM43</f>
        <v>#DIV/0!</v>
      </c>
      <c r="AU43" s="24" t="s">
        <v>380</v>
      </c>
      <c r="AV43" s="24">
        <v>0.79</v>
      </c>
    </row>
    <row r="44" spans="1:48" ht="13.5" customHeight="1" thickBot="1">
      <c r="A44" s="27"/>
      <c r="B44" s="80">
        <v>4</v>
      </c>
      <c r="C44" s="808"/>
      <c r="D44" s="828"/>
      <c r="E44" s="828"/>
      <c r="F44" s="828"/>
      <c r="G44" s="828"/>
      <c r="H44" s="828"/>
      <c r="I44" s="828"/>
      <c r="J44" s="828"/>
      <c r="K44" s="809"/>
      <c r="L44" s="887"/>
      <c r="M44" s="888"/>
      <c r="N44" s="888"/>
      <c r="O44" s="889"/>
      <c r="P44" s="808"/>
      <c r="Q44" s="809"/>
      <c r="R44" s="885"/>
      <c r="S44" s="886"/>
      <c r="T44" s="835"/>
      <c r="U44" s="836"/>
      <c r="V44" s="837"/>
      <c r="W44" s="28"/>
      <c r="X44" s="28"/>
      <c r="Y44" s="28"/>
      <c r="Z44" s="28"/>
      <c r="AA44" s="28"/>
      <c r="AB44" s="28"/>
      <c r="AC44" s="28"/>
      <c r="AD44" s="28"/>
      <c r="AE44" s="28"/>
      <c r="AF44" s="28"/>
      <c r="AG44" s="39"/>
      <c r="AH44" s="28"/>
      <c r="AI44" s="30"/>
      <c r="AM44" s="807" t="e">
        <f>VLOOKUP(IF(C44="","",I$35),$B$71:$Y$80,17,FALSE)</f>
        <v>#N/A</v>
      </c>
      <c r="AN44" s="807"/>
      <c r="AO44" s="807"/>
      <c r="AP44" s="65" t="e">
        <f>VLOOKUP(IF(C44="","",I$35),$B$71:$Y$80,21,FALSE)</f>
        <v>#N/A</v>
      </c>
      <c r="AR44" s="24" t="e">
        <f>$AR$23*T44/R44/AM44</f>
        <v>#DIV/0!</v>
      </c>
      <c r="AU44" s="24" t="s">
        <v>381</v>
      </c>
      <c r="AV44" s="24">
        <v>0.78500000000000003</v>
      </c>
    </row>
    <row r="45" spans="1:48" ht="13.5" customHeight="1" thickBot="1">
      <c r="A45" s="27"/>
      <c r="B45" s="28"/>
      <c r="C45" s="28"/>
      <c r="D45" s="28"/>
      <c r="E45" s="28"/>
      <c r="F45" s="28"/>
      <c r="G45" s="28"/>
      <c r="H45" s="28"/>
      <c r="I45" s="78"/>
      <c r="J45" s="78"/>
      <c r="K45" s="78"/>
      <c r="L45" s="78"/>
      <c r="M45" s="78"/>
      <c r="N45" s="78"/>
      <c r="O45" s="78"/>
      <c r="P45" s="78"/>
      <c r="Q45" s="28"/>
      <c r="R45" s="28"/>
      <c r="S45" s="81" t="s">
        <v>406</v>
      </c>
      <c r="T45" s="374">
        <f>SUM(T41:U44)</f>
        <v>0</v>
      </c>
      <c r="U45" s="375"/>
      <c r="V45" s="376"/>
      <c r="W45" s="82" t="s">
        <v>421</v>
      </c>
      <c r="X45" s="28"/>
      <c r="Y45" s="28"/>
      <c r="Z45" s="28"/>
      <c r="AA45" s="28"/>
      <c r="AB45" s="28"/>
      <c r="AC45" s="28"/>
      <c r="AD45" s="28"/>
      <c r="AE45" s="28"/>
      <c r="AF45" s="28"/>
      <c r="AG45" s="29"/>
      <c r="AH45" s="28"/>
      <c r="AI45" s="30"/>
      <c r="AR45" s="68">
        <f>_xlfn.AGGREGATE(9,7,AR41:AR44)</f>
        <v>0</v>
      </c>
      <c r="AU45" s="24" t="s">
        <v>382</v>
      </c>
      <c r="AV45" s="24">
        <v>0.78</v>
      </c>
    </row>
    <row r="46" spans="1:48" ht="13.5" customHeight="1">
      <c r="A46" s="27"/>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30"/>
      <c r="AU46" s="24" t="s">
        <v>383</v>
      </c>
      <c r="AV46" s="24">
        <v>0.77500000000000002</v>
      </c>
    </row>
    <row r="47" spans="1:48" ht="13.5" customHeight="1">
      <c r="A47" s="27"/>
      <c r="B47" s="29"/>
      <c r="C47" s="29"/>
      <c r="D47" s="28"/>
      <c r="E47" s="29"/>
      <c r="F47" s="28"/>
      <c r="G47" s="28"/>
      <c r="H47" s="28"/>
      <c r="I47" s="28"/>
      <c r="J47" s="28"/>
      <c r="K47" s="28"/>
      <c r="L47" s="28"/>
      <c r="M47" s="28"/>
      <c r="N47" s="28"/>
      <c r="O47" s="28"/>
      <c r="P47" s="28"/>
      <c r="Q47" s="28"/>
      <c r="R47" s="28"/>
      <c r="S47" s="28"/>
      <c r="T47" s="28"/>
      <c r="U47" s="28"/>
      <c r="V47" s="28"/>
      <c r="W47" s="28"/>
      <c r="X47" s="29"/>
      <c r="Y47" s="29"/>
      <c r="Z47" s="29"/>
      <c r="AA47" s="28"/>
      <c r="AB47" s="83"/>
      <c r="AC47" s="83"/>
      <c r="AD47" s="83"/>
      <c r="AE47" s="83"/>
      <c r="AF47" s="28"/>
      <c r="AG47" s="61"/>
      <c r="AH47" s="28"/>
      <c r="AI47" s="30"/>
      <c r="AU47" s="24" t="s">
        <v>384</v>
      </c>
      <c r="AV47" s="24">
        <v>0.77</v>
      </c>
    </row>
    <row r="48" spans="1:48" ht="13.5" customHeight="1">
      <c r="A48" s="27"/>
      <c r="B48" s="45"/>
      <c r="C48" s="45"/>
      <c r="D48" s="45"/>
      <c r="E48" s="45"/>
      <c r="F48" s="45"/>
      <c r="G48" s="45"/>
      <c r="H48" s="45"/>
      <c r="I48" s="45"/>
      <c r="J48" s="45"/>
      <c r="K48" s="45"/>
      <c r="L48" s="45"/>
      <c r="M48" s="45"/>
      <c r="N48" s="45"/>
      <c r="O48" s="45"/>
      <c r="P48" s="25"/>
      <c r="Q48" s="39"/>
      <c r="R48" s="70" t="s">
        <v>26</v>
      </c>
      <c r="S48" s="818" t="s">
        <v>93</v>
      </c>
      <c r="T48" s="818"/>
      <c r="U48" s="818"/>
      <c r="V48" s="818"/>
      <c r="W48" s="818"/>
      <c r="X48" s="818"/>
      <c r="Y48" s="818"/>
      <c r="Z48" s="818"/>
      <c r="AA48" s="818"/>
      <c r="AB48" s="818"/>
      <c r="AC48" s="818"/>
      <c r="AD48" s="818"/>
      <c r="AE48" s="818"/>
      <c r="AF48" s="818"/>
      <c r="AG48" s="818"/>
      <c r="AH48" s="818"/>
      <c r="AI48" s="819"/>
      <c r="AU48" s="24" t="s">
        <v>385</v>
      </c>
      <c r="AV48" s="24">
        <v>0.76500000000000001</v>
      </c>
    </row>
    <row r="49" spans="1:48">
      <c r="A49" s="296"/>
      <c r="B49" s="297"/>
      <c r="C49" s="297"/>
      <c r="D49" s="297"/>
      <c r="E49" s="297"/>
      <c r="F49" s="297"/>
      <c r="G49" s="297"/>
      <c r="H49" s="297"/>
      <c r="I49" s="297"/>
      <c r="J49" s="297"/>
      <c r="K49" s="297"/>
      <c r="L49" s="297"/>
      <c r="M49" s="297"/>
      <c r="N49" s="297"/>
      <c r="O49" s="297"/>
      <c r="P49" s="71" t="str">
        <f>IF(AQ7=1,"",AO49)</f>
        <v/>
      </c>
      <c r="Q49" s="34"/>
      <c r="R49" s="35"/>
      <c r="S49" s="820"/>
      <c r="T49" s="820"/>
      <c r="U49" s="820"/>
      <c r="V49" s="820"/>
      <c r="W49" s="820"/>
      <c r="X49" s="820"/>
      <c r="Y49" s="820"/>
      <c r="Z49" s="820"/>
      <c r="AA49" s="820"/>
      <c r="AB49" s="820"/>
      <c r="AC49" s="820"/>
      <c r="AD49" s="820"/>
      <c r="AE49" s="820"/>
      <c r="AF49" s="820"/>
      <c r="AG49" s="820"/>
      <c r="AH49" s="820"/>
      <c r="AI49" s="821"/>
      <c r="AO49" s="24" t="s">
        <v>507</v>
      </c>
      <c r="AU49" s="24" t="s">
        <v>386</v>
      </c>
      <c r="AV49" s="24">
        <v>0.76</v>
      </c>
    </row>
    <row r="50" spans="1:48">
      <c r="A50" s="72"/>
      <c r="C50" s="42"/>
      <c r="D50" s="42"/>
      <c r="E50" s="42"/>
      <c r="F50" s="42"/>
      <c r="G50" s="42"/>
      <c r="H50" s="890" t="s">
        <v>602</v>
      </c>
      <c r="I50" s="891"/>
      <c r="J50" s="891"/>
      <c r="K50" s="891"/>
      <c r="L50" s="891"/>
      <c r="M50" s="891"/>
      <c r="N50" s="891"/>
      <c r="O50" s="891"/>
      <c r="P50" s="891"/>
      <c r="Q50" s="891"/>
      <c r="R50" s="891"/>
      <c r="S50" s="891"/>
      <c r="T50" s="891"/>
      <c r="U50" s="891"/>
      <c r="V50" s="891"/>
      <c r="W50" s="891"/>
      <c r="X50" s="891"/>
      <c r="Y50" s="892"/>
      <c r="Z50" s="880">
        <f>AC41</f>
        <v>0</v>
      </c>
      <c r="AA50" s="881"/>
      <c r="AB50" s="881"/>
      <c r="AC50" s="881"/>
      <c r="AD50" s="881"/>
      <c r="AE50" s="881"/>
      <c r="AF50" s="420" t="s">
        <v>19</v>
      </c>
      <c r="AG50" s="420"/>
      <c r="AH50" s="420"/>
      <c r="AI50" s="421"/>
      <c r="AU50" s="24" t="s">
        <v>387</v>
      </c>
      <c r="AV50" s="24">
        <v>0.755</v>
      </c>
    </row>
    <row r="51" spans="1:48">
      <c r="A51" s="72"/>
      <c r="B51" s="41"/>
      <c r="C51" s="42"/>
      <c r="D51" s="42"/>
      <c r="E51" s="42"/>
      <c r="F51" s="42"/>
      <c r="G51" s="42"/>
      <c r="H51" s="893"/>
      <c r="I51" s="894"/>
      <c r="J51" s="894"/>
      <c r="K51" s="894"/>
      <c r="L51" s="894"/>
      <c r="M51" s="894"/>
      <c r="N51" s="894"/>
      <c r="O51" s="894"/>
      <c r="P51" s="894"/>
      <c r="Q51" s="894"/>
      <c r="R51" s="894"/>
      <c r="S51" s="894"/>
      <c r="T51" s="894"/>
      <c r="U51" s="894"/>
      <c r="V51" s="894"/>
      <c r="W51" s="894"/>
      <c r="X51" s="894"/>
      <c r="Y51" s="895"/>
      <c r="Z51" s="824"/>
      <c r="AA51" s="825"/>
      <c r="AB51" s="825"/>
      <c r="AC51" s="825"/>
      <c r="AD51" s="825"/>
      <c r="AE51" s="825"/>
      <c r="AF51" s="423"/>
      <c r="AG51" s="423"/>
      <c r="AH51" s="423"/>
      <c r="AI51" s="424"/>
      <c r="AU51" s="24" t="s">
        <v>388</v>
      </c>
      <c r="AV51" s="24">
        <v>0.75</v>
      </c>
    </row>
    <row r="52" spans="1:48" ht="13.5" thickBot="1">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U52" s="24" t="s">
        <v>389</v>
      </c>
      <c r="AV52" s="24">
        <v>0.745</v>
      </c>
    </row>
    <row r="53" spans="1:48" ht="13.5" thickTop="1">
      <c r="A53" s="29"/>
      <c r="B53" s="626" t="s">
        <v>23</v>
      </c>
      <c r="C53" s="627"/>
      <c r="D53" s="627"/>
      <c r="E53" s="627"/>
      <c r="F53" s="627"/>
      <c r="G53" s="627"/>
      <c r="H53" s="627"/>
      <c r="I53" s="627"/>
      <c r="J53" s="627"/>
      <c r="K53" s="628"/>
      <c r="N53" s="626" t="s">
        <v>24</v>
      </c>
      <c r="O53" s="627"/>
      <c r="P53" s="627"/>
      <c r="Q53" s="627"/>
      <c r="R53" s="627"/>
      <c r="S53" s="627"/>
      <c r="T53" s="627"/>
      <c r="U53" s="627"/>
      <c r="V53" s="627"/>
      <c r="W53" s="628"/>
      <c r="Z53" s="854" t="s">
        <v>21</v>
      </c>
      <c r="AA53" s="855"/>
      <c r="AB53" s="855"/>
      <c r="AC53" s="855"/>
      <c r="AD53" s="855"/>
      <c r="AE53" s="855"/>
      <c r="AF53" s="855"/>
      <c r="AG53" s="855"/>
      <c r="AH53" s="855"/>
      <c r="AI53" s="856"/>
      <c r="AU53" s="24" t="s">
        <v>390</v>
      </c>
      <c r="AV53" s="24">
        <v>0.74</v>
      </c>
    </row>
    <row r="54" spans="1:48" ht="13.5" customHeight="1">
      <c r="A54" s="29"/>
      <c r="B54" s="863">
        <f>$Z$27</f>
        <v>0</v>
      </c>
      <c r="C54" s="864"/>
      <c r="D54" s="864"/>
      <c r="E54" s="864"/>
      <c r="F54" s="864"/>
      <c r="G54" s="864"/>
      <c r="H54" s="420" t="s">
        <v>19</v>
      </c>
      <c r="I54" s="420"/>
      <c r="J54" s="420"/>
      <c r="K54" s="857"/>
      <c r="L54" s="623" t="s">
        <v>25</v>
      </c>
      <c r="M54" s="623"/>
      <c r="N54" s="868">
        <f>$Z$50</f>
        <v>0</v>
      </c>
      <c r="O54" s="869"/>
      <c r="P54" s="869"/>
      <c r="Q54" s="869"/>
      <c r="R54" s="869"/>
      <c r="S54" s="869"/>
      <c r="T54" s="420" t="s">
        <v>19</v>
      </c>
      <c r="U54" s="420"/>
      <c r="V54" s="420"/>
      <c r="W54" s="857"/>
      <c r="X54" s="623" t="s">
        <v>22</v>
      </c>
      <c r="Y54" s="623"/>
      <c r="Z54" s="847">
        <f>IFERROR(B54-N54,"")</f>
        <v>0</v>
      </c>
      <c r="AA54" s="848"/>
      <c r="AB54" s="848"/>
      <c r="AC54" s="848"/>
      <c r="AD54" s="848"/>
      <c r="AE54" s="848"/>
      <c r="AF54" s="420" t="s">
        <v>19</v>
      </c>
      <c r="AG54" s="420"/>
      <c r="AH54" s="420"/>
      <c r="AI54" s="851"/>
      <c r="AU54" s="24" t="s">
        <v>391</v>
      </c>
      <c r="AV54" s="24">
        <v>0.73499999999999999</v>
      </c>
    </row>
    <row r="55" spans="1:48" ht="14.25" customHeight="1" thickBot="1">
      <c r="A55" s="43"/>
      <c r="B55" s="865"/>
      <c r="C55" s="866"/>
      <c r="D55" s="866"/>
      <c r="E55" s="866"/>
      <c r="F55" s="866"/>
      <c r="G55" s="866"/>
      <c r="H55" s="867"/>
      <c r="I55" s="867"/>
      <c r="J55" s="867"/>
      <c r="K55" s="859"/>
      <c r="L55" s="623"/>
      <c r="M55" s="623"/>
      <c r="N55" s="870"/>
      <c r="O55" s="871"/>
      <c r="P55" s="871"/>
      <c r="Q55" s="871"/>
      <c r="R55" s="871"/>
      <c r="S55" s="871"/>
      <c r="T55" s="867"/>
      <c r="U55" s="867"/>
      <c r="V55" s="867"/>
      <c r="W55" s="859"/>
      <c r="X55" s="623"/>
      <c r="Y55" s="623"/>
      <c r="Z55" s="849"/>
      <c r="AA55" s="850"/>
      <c r="AB55" s="850"/>
      <c r="AC55" s="850"/>
      <c r="AD55" s="850"/>
      <c r="AE55" s="850"/>
      <c r="AF55" s="852"/>
      <c r="AG55" s="852"/>
      <c r="AH55" s="852"/>
      <c r="AI55" s="853"/>
      <c r="AU55" s="24" t="s">
        <v>392</v>
      </c>
      <c r="AV55" s="24">
        <v>0.73</v>
      </c>
    </row>
    <row r="56" spans="1:48" ht="13.5" thickBot="1">
      <c r="AU56" s="24" t="s">
        <v>393</v>
      </c>
      <c r="AV56" s="24">
        <v>0.72499999999999998</v>
      </c>
    </row>
    <row r="57" spans="1:48" ht="13.5" customHeight="1" thickTop="1">
      <c r="N57" s="872" t="s">
        <v>555</v>
      </c>
      <c r="O57" s="873"/>
      <c r="P57" s="873"/>
      <c r="Q57" s="873"/>
      <c r="R57" s="873"/>
      <c r="S57" s="873"/>
      <c r="T57" s="874"/>
      <c r="Z57" s="854" t="s">
        <v>583</v>
      </c>
      <c r="AA57" s="855"/>
      <c r="AB57" s="855"/>
      <c r="AC57" s="855"/>
      <c r="AD57" s="855"/>
      <c r="AE57" s="855"/>
      <c r="AF57" s="855"/>
      <c r="AG57" s="855"/>
      <c r="AH57" s="855"/>
      <c r="AI57" s="856"/>
      <c r="AU57" s="24" t="s">
        <v>394</v>
      </c>
      <c r="AV57" s="24">
        <v>0.72</v>
      </c>
    </row>
    <row r="58" spans="1:48" ht="13.5" customHeight="1">
      <c r="N58" s="875">
        <f>I3</f>
        <v>0</v>
      </c>
      <c r="O58" s="848"/>
      <c r="P58" s="848"/>
      <c r="Q58" s="848"/>
      <c r="R58" s="876"/>
      <c r="S58" s="732" t="s">
        <v>12</v>
      </c>
      <c r="T58" s="857"/>
      <c r="Z58" s="847">
        <f>IFERROR(Z54*N58,"")</f>
        <v>0</v>
      </c>
      <c r="AA58" s="848"/>
      <c r="AB58" s="848"/>
      <c r="AC58" s="848"/>
      <c r="AD58" s="848"/>
      <c r="AE58" s="848"/>
      <c r="AF58" s="480" t="s">
        <v>561</v>
      </c>
      <c r="AG58" s="712"/>
      <c r="AH58" s="712"/>
      <c r="AI58" s="860"/>
      <c r="AU58" s="24" t="s">
        <v>395</v>
      </c>
      <c r="AV58" s="24">
        <v>0.71499999999999997</v>
      </c>
    </row>
    <row r="59" spans="1:48" ht="14.25" customHeight="1" thickBot="1">
      <c r="N59" s="877"/>
      <c r="O59" s="878"/>
      <c r="P59" s="878"/>
      <c r="Q59" s="878"/>
      <c r="R59" s="879"/>
      <c r="S59" s="858"/>
      <c r="T59" s="859"/>
      <c r="Z59" s="849"/>
      <c r="AA59" s="850"/>
      <c r="AB59" s="850"/>
      <c r="AC59" s="850"/>
      <c r="AD59" s="850"/>
      <c r="AE59" s="850"/>
      <c r="AF59" s="861"/>
      <c r="AG59" s="861"/>
      <c r="AH59" s="861"/>
      <c r="AI59" s="862"/>
      <c r="AU59" s="24" t="s">
        <v>396</v>
      </c>
      <c r="AV59" s="24">
        <v>0.71</v>
      </c>
    </row>
    <row r="60" spans="1:48" ht="14">
      <c r="N60" s="315" t="s">
        <v>622</v>
      </c>
      <c r="P60" s="44"/>
      <c r="AU60" s="24" t="s">
        <v>397</v>
      </c>
      <c r="AV60" s="24">
        <v>0.70499999999999996</v>
      </c>
    </row>
    <row r="61" spans="1:48" ht="13.5" customHeight="1"/>
    <row r="62" spans="1:48" ht="14.25" customHeight="1">
      <c r="B62" s="24" t="s">
        <v>569</v>
      </c>
      <c r="C62" s="24" t="s">
        <v>570</v>
      </c>
    </row>
    <row r="65" spans="2:36" hidden="1"/>
    <row r="66" spans="2:36" hidden="1"/>
    <row r="67" spans="2:36" hidden="1"/>
    <row r="68" spans="2:36" hidden="1"/>
    <row r="69" spans="2:36" hidden="1"/>
    <row r="70" spans="2:36" hidden="1">
      <c r="B70" s="843" t="s">
        <v>302</v>
      </c>
      <c r="C70" s="843"/>
      <c r="D70" s="843"/>
      <c r="E70" s="843"/>
      <c r="F70" s="843"/>
      <c r="G70" s="843"/>
      <c r="H70" s="843"/>
      <c r="I70" s="843"/>
      <c r="J70" s="843"/>
      <c r="K70" s="843" t="s">
        <v>62</v>
      </c>
      <c r="L70" s="843"/>
      <c r="M70" s="843"/>
      <c r="N70" s="289" t="s">
        <v>403</v>
      </c>
      <c r="O70" s="290"/>
      <c r="P70" s="290"/>
      <c r="Q70" s="291"/>
      <c r="R70" s="844" t="s">
        <v>404</v>
      </c>
      <c r="S70" s="845"/>
      <c r="T70" s="845"/>
      <c r="U70" s="846"/>
      <c r="V70" s="843" t="s">
        <v>304</v>
      </c>
      <c r="W70" s="843"/>
      <c r="X70" s="843"/>
      <c r="Y70" s="843"/>
      <c r="AA70" s="288" t="s">
        <v>305</v>
      </c>
      <c r="AB70" s="288"/>
      <c r="AC70" s="288"/>
      <c r="AD70" s="288"/>
      <c r="AE70" s="288"/>
      <c r="AF70" s="288"/>
      <c r="AG70" s="288"/>
      <c r="AH70" s="288"/>
      <c r="AI70" s="288"/>
      <c r="AJ70" s="288"/>
    </row>
    <row r="71" spans="2:36" hidden="1">
      <c r="B71" s="516" t="s">
        <v>65</v>
      </c>
      <c r="C71" s="516"/>
      <c r="D71" s="516"/>
      <c r="E71" s="516"/>
      <c r="F71" s="516"/>
      <c r="G71" s="516"/>
      <c r="H71" s="516"/>
      <c r="I71" s="516"/>
      <c r="J71" s="516"/>
      <c r="K71" s="516" t="s">
        <v>63</v>
      </c>
      <c r="L71" s="516"/>
      <c r="M71" s="516"/>
      <c r="N71" s="287">
        <v>36.700000000000003</v>
      </c>
      <c r="O71" s="287"/>
      <c r="P71" s="287"/>
      <c r="Q71" s="287"/>
      <c r="R71" s="841">
        <v>34.200000000000003</v>
      </c>
      <c r="S71" s="842"/>
      <c r="T71" s="842"/>
      <c r="U71" s="831"/>
      <c r="V71" s="516">
        <v>1.8499999999999999E-2</v>
      </c>
      <c r="W71" s="516"/>
      <c r="X71" s="516"/>
      <c r="Y71" s="516"/>
      <c r="AA71" s="287" t="s">
        <v>306</v>
      </c>
      <c r="AB71" s="287"/>
      <c r="AC71" s="287"/>
      <c r="AD71" s="287"/>
      <c r="AE71" s="287"/>
      <c r="AF71" s="287"/>
      <c r="AG71" s="287"/>
      <c r="AH71" s="287"/>
      <c r="AI71" s="287"/>
      <c r="AJ71" s="287"/>
    </row>
    <row r="72" spans="2:36" hidden="1">
      <c r="B72" s="516" t="s">
        <v>307</v>
      </c>
      <c r="C72" s="516"/>
      <c r="D72" s="516"/>
      <c r="E72" s="516"/>
      <c r="F72" s="516"/>
      <c r="G72" s="516"/>
      <c r="H72" s="516"/>
      <c r="I72" s="516"/>
      <c r="J72" s="516"/>
      <c r="K72" s="516" t="s">
        <v>63</v>
      </c>
      <c r="L72" s="516"/>
      <c r="M72" s="516"/>
      <c r="N72" s="287">
        <v>39.1</v>
      </c>
      <c r="O72" s="287"/>
      <c r="P72" s="287"/>
      <c r="Q72" s="287"/>
      <c r="R72" s="841">
        <v>36.6</v>
      </c>
      <c r="S72" s="842"/>
      <c r="T72" s="842"/>
      <c r="U72" s="831"/>
      <c r="V72" s="516">
        <v>1.89E-2</v>
      </c>
      <c r="W72" s="516"/>
      <c r="X72" s="516"/>
      <c r="Y72" s="516"/>
      <c r="AA72" s="287" t="s">
        <v>308</v>
      </c>
      <c r="AB72" s="287"/>
      <c r="AC72" s="287"/>
      <c r="AD72" s="287"/>
      <c r="AE72" s="287"/>
      <c r="AF72" s="287"/>
      <c r="AG72" s="287"/>
      <c r="AH72" s="287"/>
      <c r="AI72" s="287"/>
      <c r="AJ72" s="287"/>
    </row>
    <row r="73" spans="2:36" hidden="1">
      <c r="B73" s="516" t="s">
        <v>309</v>
      </c>
      <c r="C73" s="516"/>
      <c r="D73" s="516"/>
      <c r="E73" s="516"/>
      <c r="F73" s="516"/>
      <c r="G73" s="516"/>
      <c r="H73" s="516"/>
      <c r="I73" s="516"/>
      <c r="J73" s="516"/>
      <c r="K73" s="516" t="s">
        <v>63</v>
      </c>
      <c r="L73" s="516"/>
      <c r="M73" s="516"/>
      <c r="N73" s="287">
        <v>41.9</v>
      </c>
      <c r="O73" s="287"/>
      <c r="P73" s="287"/>
      <c r="Q73" s="287"/>
      <c r="R73" s="841">
        <v>39.4</v>
      </c>
      <c r="S73" s="842"/>
      <c r="T73" s="842"/>
      <c r="U73" s="831"/>
      <c r="V73" s="516">
        <v>1.95E-2</v>
      </c>
      <c r="W73" s="516"/>
      <c r="X73" s="516"/>
      <c r="Y73" s="516"/>
      <c r="AA73" s="287" t="s">
        <v>310</v>
      </c>
      <c r="AB73" s="287"/>
      <c r="AC73" s="287"/>
      <c r="AD73" s="287"/>
      <c r="AE73" s="287"/>
      <c r="AF73" s="287"/>
      <c r="AG73" s="287"/>
      <c r="AH73" s="287"/>
      <c r="AI73" s="287"/>
      <c r="AJ73" s="287"/>
    </row>
    <row r="74" spans="2:36" hidden="1">
      <c r="B74" s="516" t="s">
        <v>311</v>
      </c>
      <c r="C74" s="516"/>
      <c r="D74" s="516"/>
      <c r="E74" s="516"/>
      <c r="F74" s="516"/>
      <c r="G74" s="516"/>
      <c r="H74" s="516"/>
      <c r="I74" s="516"/>
      <c r="J74" s="516"/>
      <c r="K74" s="516" t="s">
        <v>312</v>
      </c>
      <c r="L74" s="516"/>
      <c r="M74" s="516"/>
      <c r="N74" s="287">
        <v>50.8</v>
      </c>
      <c r="O74" s="287"/>
      <c r="P74" s="287"/>
      <c r="Q74" s="287"/>
      <c r="R74" s="841">
        <v>45.8</v>
      </c>
      <c r="S74" s="842"/>
      <c r="T74" s="842"/>
      <c r="U74" s="831"/>
      <c r="V74" s="516">
        <v>1.61E-2</v>
      </c>
      <c r="W74" s="516"/>
      <c r="X74" s="516"/>
      <c r="Y74" s="516"/>
      <c r="AA74" s="91"/>
      <c r="AB74" s="91"/>
      <c r="AC74" s="91"/>
      <c r="AD74" s="91"/>
      <c r="AE74" s="91"/>
      <c r="AF74" s="91"/>
      <c r="AG74" s="91"/>
      <c r="AH74" s="91"/>
      <c r="AI74" s="91"/>
      <c r="AJ74" s="91"/>
    </row>
    <row r="75" spans="2:36" hidden="1">
      <c r="B75" s="516" t="s">
        <v>313</v>
      </c>
      <c r="C75" s="516"/>
      <c r="D75" s="516"/>
      <c r="E75" s="516"/>
      <c r="F75" s="516"/>
      <c r="G75" s="516"/>
      <c r="H75" s="516"/>
      <c r="I75" s="516"/>
      <c r="J75" s="516"/>
      <c r="K75" s="516" t="s">
        <v>312</v>
      </c>
      <c r="L75" s="516"/>
      <c r="M75" s="516"/>
      <c r="N75" s="287">
        <v>54.6</v>
      </c>
      <c r="O75" s="287"/>
      <c r="P75" s="287"/>
      <c r="Q75" s="287"/>
      <c r="R75" s="841">
        <v>49.2</v>
      </c>
      <c r="S75" s="842"/>
      <c r="T75" s="842"/>
      <c r="U75" s="831"/>
      <c r="V75" s="516">
        <v>1.35E-2</v>
      </c>
      <c r="W75" s="516"/>
      <c r="X75" s="516"/>
      <c r="Y75" s="516"/>
      <c r="AA75" s="288" t="s">
        <v>11</v>
      </c>
      <c r="AB75" s="288"/>
      <c r="AC75" s="288"/>
      <c r="AD75" s="288"/>
      <c r="AE75" s="288"/>
      <c r="AF75" s="288"/>
      <c r="AG75" s="288"/>
      <c r="AH75" s="288"/>
      <c r="AI75" s="288"/>
      <c r="AJ75" s="288"/>
    </row>
    <row r="76" spans="2:36" hidden="1">
      <c r="B76" s="516" t="s">
        <v>314</v>
      </c>
      <c r="C76" s="516"/>
      <c r="D76" s="516"/>
      <c r="E76" s="516"/>
      <c r="F76" s="516"/>
      <c r="G76" s="516"/>
      <c r="H76" s="516"/>
      <c r="I76" s="516"/>
      <c r="J76" s="516"/>
      <c r="K76" s="516" t="s">
        <v>315</v>
      </c>
      <c r="L76" s="516"/>
      <c r="M76" s="516"/>
      <c r="N76" s="287">
        <v>45</v>
      </c>
      <c r="O76" s="287"/>
      <c r="P76" s="287"/>
      <c r="Q76" s="287"/>
      <c r="R76" s="841">
        <v>40.6</v>
      </c>
      <c r="S76" s="842"/>
      <c r="T76" s="842"/>
      <c r="U76" s="831"/>
      <c r="V76" s="516">
        <v>1.3599999999999999E-2</v>
      </c>
      <c r="W76" s="516"/>
      <c r="X76" s="516"/>
      <c r="Y76" s="516"/>
      <c r="AA76" s="287" t="s">
        <v>316</v>
      </c>
      <c r="AB76" s="287"/>
      <c r="AC76" s="287"/>
      <c r="AD76" s="287"/>
      <c r="AE76" s="287"/>
      <c r="AF76" s="287"/>
      <c r="AG76" s="287"/>
      <c r="AH76" s="287"/>
      <c r="AI76" s="287"/>
      <c r="AJ76" s="287"/>
    </row>
    <row r="77" spans="2:36" hidden="1">
      <c r="B77" s="516" t="s">
        <v>317</v>
      </c>
      <c r="C77" s="516"/>
      <c r="D77" s="516"/>
      <c r="E77" s="516"/>
      <c r="F77" s="516"/>
      <c r="G77" s="516"/>
      <c r="H77" s="516"/>
      <c r="I77" s="516"/>
      <c r="J77" s="516"/>
      <c r="K77" s="516" t="s">
        <v>315</v>
      </c>
      <c r="L77" s="516"/>
      <c r="M77" s="516"/>
      <c r="N77" s="287">
        <v>43.12</v>
      </c>
      <c r="O77" s="287"/>
      <c r="P77" s="287"/>
      <c r="Q77" s="287"/>
      <c r="R77" s="838">
        <f>N77*0.902</f>
        <v>38.894239999999996</v>
      </c>
      <c r="S77" s="839"/>
      <c r="T77" s="839"/>
      <c r="U77" s="840"/>
      <c r="V77" s="516">
        <v>1.3599999999999999E-2</v>
      </c>
      <c r="W77" s="516"/>
      <c r="X77" s="516"/>
      <c r="Y77" s="516"/>
      <c r="AA77" s="287" t="s">
        <v>318</v>
      </c>
      <c r="AB77" s="287"/>
      <c r="AC77" s="287"/>
      <c r="AD77" s="287"/>
      <c r="AE77" s="287"/>
      <c r="AF77" s="287"/>
      <c r="AG77" s="287"/>
      <c r="AH77" s="287"/>
      <c r="AI77" s="287"/>
      <c r="AJ77" s="287"/>
    </row>
    <row r="78" spans="2:36" hidden="1">
      <c r="B78" s="516" t="s">
        <v>319</v>
      </c>
      <c r="C78" s="516"/>
      <c r="D78" s="516"/>
      <c r="E78" s="516"/>
      <c r="F78" s="516"/>
      <c r="G78" s="516"/>
      <c r="H78" s="516"/>
      <c r="I78" s="516"/>
      <c r="J78" s="516"/>
      <c r="K78" s="516" t="s">
        <v>315</v>
      </c>
      <c r="L78" s="516"/>
      <c r="M78" s="516"/>
      <c r="N78" s="287">
        <v>46.04</v>
      </c>
      <c r="O78" s="287"/>
      <c r="P78" s="287"/>
      <c r="Q78" s="287"/>
      <c r="R78" s="838">
        <f t="shared" ref="R78:R80" si="4">N78*0.902</f>
        <v>41.528080000000003</v>
      </c>
      <c r="S78" s="839"/>
      <c r="T78" s="839"/>
      <c r="U78" s="840"/>
      <c r="V78" s="516">
        <v>1.3599999999999999E-2</v>
      </c>
      <c r="W78" s="516"/>
      <c r="X78" s="516"/>
      <c r="Y78" s="516"/>
      <c r="AA78" s="287" t="s">
        <v>320</v>
      </c>
      <c r="AB78" s="287"/>
      <c r="AC78" s="287"/>
      <c r="AD78" s="287"/>
      <c r="AE78" s="287"/>
      <c r="AF78" s="287"/>
      <c r="AG78" s="287"/>
      <c r="AH78" s="287"/>
      <c r="AI78" s="287"/>
      <c r="AJ78" s="287"/>
    </row>
    <row r="79" spans="2:36" hidden="1">
      <c r="B79" s="516" t="s">
        <v>321</v>
      </c>
      <c r="C79" s="516"/>
      <c r="D79" s="516"/>
      <c r="E79" s="516"/>
      <c r="F79" s="516"/>
      <c r="G79" s="516"/>
      <c r="H79" s="516"/>
      <c r="I79" s="516"/>
      <c r="J79" s="516"/>
      <c r="K79" s="516" t="s">
        <v>315</v>
      </c>
      <c r="L79" s="516"/>
      <c r="M79" s="516"/>
      <c r="N79" s="287">
        <v>41.86</v>
      </c>
      <c r="O79" s="287"/>
      <c r="P79" s="287"/>
      <c r="Q79" s="287"/>
      <c r="R79" s="838">
        <f t="shared" si="4"/>
        <v>37.757719999999999</v>
      </c>
      <c r="S79" s="839"/>
      <c r="T79" s="839"/>
      <c r="U79" s="840"/>
      <c r="V79" s="516">
        <v>1.3599999999999999E-2</v>
      </c>
      <c r="W79" s="516"/>
      <c r="X79" s="516"/>
      <c r="Y79" s="516"/>
      <c r="AA79" s="92" t="s">
        <v>322</v>
      </c>
      <c r="AB79" s="92"/>
      <c r="AC79" s="92"/>
      <c r="AD79" s="92"/>
      <c r="AE79" s="92"/>
      <c r="AF79" s="92"/>
      <c r="AG79" s="92"/>
      <c r="AH79" s="92"/>
      <c r="AI79" s="92"/>
      <c r="AJ79" s="92"/>
    </row>
    <row r="80" spans="2:36" hidden="1">
      <c r="B80" s="516" t="s">
        <v>323</v>
      </c>
      <c r="C80" s="516"/>
      <c r="D80" s="516"/>
      <c r="E80" s="516"/>
      <c r="F80" s="516"/>
      <c r="G80" s="516"/>
      <c r="H80" s="516"/>
      <c r="I80" s="516"/>
      <c r="J80" s="516"/>
      <c r="K80" s="516" t="s">
        <v>315</v>
      </c>
      <c r="L80" s="516"/>
      <c r="M80" s="516"/>
      <c r="N80" s="287">
        <v>29.3</v>
      </c>
      <c r="O80" s="287"/>
      <c r="P80" s="287"/>
      <c r="Q80" s="287"/>
      <c r="R80" s="838">
        <f t="shared" si="4"/>
        <v>26.428600000000003</v>
      </c>
      <c r="S80" s="839"/>
      <c r="T80" s="839"/>
      <c r="U80" s="840"/>
      <c r="V80" s="516">
        <v>1.3599999999999999E-2</v>
      </c>
      <c r="W80" s="516"/>
      <c r="X80" s="516"/>
      <c r="Y80" s="516"/>
    </row>
  </sheetData>
  <sheetProtection algorithmName="SHA-512" hashValue="FWZUZqJf6s6wQ/lvZdPUQGaABP7F/hFOL/GOZ3S/neLi6+Y4AWrKGy93PKzk2dyccunfpstHCt0EVzCygxEIZg==" saltValue="rCddZ/lVut30aHJ7/xcUAw==" spinCount="100000" sheet="1" objects="1" formatCells="0"/>
  <mergeCells count="211">
    <mergeCell ref="AB1:AC2"/>
    <mergeCell ref="A1:K2"/>
    <mergeCell ref="L1:AA2"/>
    <mergeCell ref="B9:B10"/>
    <mergeCell ref="R9:R10"/>
    <mergeCell ref="R41:S41"/>
    <mergeCell ref="R42:S42"/>
    <mergeCell ref="L39:O40"/>
    <mergeCell ref="L41:O41"/>
    <mergeCell ref="L42:O42"/>
    <mergeCell ref="C14:I14"/>
    <mergeCell ref="J14:L14"/>
    <mergeCell ref="M14:N14"/>
    <mergeCell ref="O14:Q14"/>
    <mergeCell ref="C41:K41"/>
    <mergeCell ref="AC17:AD18"/>
    <mergeCell ref="C11:I11"/>
    <mergeCell ref="J11:L11"/>
    <mergeCell ref="M11:N11"/>
    <mergeCell ref="O11:Q11"/>
    <mergeCell ref="C12:I12"/>
    <mergeCell ref="C13:I13"/>
    <mergeCell ref="J13:L13"/>
    <mergeCell ref="M13:N13"/>
    <mergeCell ref="AD1:AI2"/>
    <mergeCell ref="A5:AI5"/>
    <mergeCell ref="O17:P18"/>
    <mergeCell ref="K17:N18"/>
    <mergeCell ref="B17:B18"/>
    <mergeCell ref="C17:J18"/>
    <mergeCell ref="AE17:AH18"/>
    <mergeCell ref="U17:V18"/>
    <mergeCell ref="Q17:T18"/>
    <mergeCell ref="W17:AB18"/>
    <mergeCell ref="O9:Q10"/>
    <mergeCell ref="J9:L10"/>
    <mergeCell ref="M9:N10"/>
    <mergeCell ref="C9:I10"/>
    <mergeCell ref="S9:Y10"/>
    <mergeCell ref="Z9:AB10"/>
    <mergeCell ref="O13:Q13"/>
    <mergeCell ref="AC12:AD12"/>
    <mergeCell ref="S12:Y12"/>
    <mergeCell ref="S13:Y13"/>
    <mergeCell ref="A3:H4"/>
    <mergeCell ref="AE14:AG14"/>
    <mergeCell ref="AE9:AG10"/>
    <mergeCell ref="AC9:AD10"/>
    <mergeCell ref="I3:K4"/>
    <mergeCell ref="W3:AI4"/>
    <mergeCell ref="AE13:AG13"/>
    <mergeCell ref="W21:Z21"/>
    <mergeCell ref="AM19:AO19"/>
    <mergeCell ref="K20:N20"/>
    <mergeCell ref="O20:P20"/>
    <mergeCell ref="Q20:T20"/>
    <mergeCell ref="AC20:AD20"/>
    <mergeCell ref="U20:V20"/>
    <mergeCell ref="K19:N19"/>
    <mergeCell ref="O19:P19"/>
    <mergeCell ref="Q19:T19"/>
    <mergeCell ref="AC19:AD19"/>
    <mergeCell ref="J12:L12"/>
    <mergeCell ref="M12:N12"/>
    <mergeCell ref="O12:Q12"/>
    <mergeCell ref="AC11:AD11"/>
    <mergeCell ref="S14:Y14"/>
    <mergeCell ref="Z12:AB12"/>
    <mergeCell ref="Z13:AB13"/>
    <mergeCell ref="Z14:AB14"/>
    <mergeCell ref="AE12:AG12"/>
    <mergeCell ref="AC41:AF41"/>
    <mergeCell ref="AM22:AO22"/>
    <mergeCell ref="C22:J22"/>
    <mergeCell ref="AE22:AH22"/>
    <mergeCell ref="AA22:AB22"/>
    <mergeCell ref="W22:Z22"/>
    <mergeCell ref="C19:J19"/>
    <mergeCell ref="C20:J20"/>
    <mergeCell ref="AM20:AO20"/>
    <mergeCell ref="K21:N21"/>
    <mergeCell ref="O21:P21"/>
    <mergeCell ref="Q21:T21"/>
    <mergeCell ref="AC21:AD21"/>
    <mergeCell ref="U21:V21"/>
    <mergeCell ref="C21:J21"/>
    <mergeCell ref="AM21:AO21"/>
    <mergeCell ref="AE19:AH19"/>
    <mergeCell ref="AE20:AH20"/>
    <mergeCell ref="AE21:AH21"/>
    <mergeCell ref="AA19:AB19"/>
    <mergeCell ref="AA20:AB20"/>
    <mergeCell ref="AA21:AB21"/>
    <mergeCell ref="W19:Z19"/>
    <mergeCell ref="W20:Z20"/>
    <mergeCell ref="B39:B40"/>
    <mergeCell ref="C39:K40"/>
    <mergeCell ref="P39:Q40"/>
    <mergeCell ref="K22:N22"/>
    <mergeCell ref="O22:P22"/>
    <mergeCell ref="Q22:T22"/>
    <mergeCell ref="H27:Y28"/>
    <mergeCell ref="AC22:AD22"/>
    <mergeCell ref="U22:V22"/>
    <mergeCell ref="I35:P35"/>
    <mergeCell ref="T39:V40"/>
    <mergeCell ref="A30:AI30"/>
    <mergeCell ref="R39:S40"/>
    <mergeCell ref="S48:AI49"/>
    <mergeCell ref="Z50:AE51"/>
    <mergeCell ref="AF50:AI51"/>
    <mergeCell ref="B53:K53"/>
    <mergeCell ref="Z53:AI53"/>
    <mergeCell ref="C42:K42"/>
    <mergeCell ref="C43:K43"/>
    <mergeCell ref="C44:K44"/>
    <mergeCell ref="T42:V42"/>
    <mergeCell ref="T43:V43"/>
    <mergeCell ref="T44:V44"/>
    <mergeCell ref="T45:V45"/>
    <mergeCell ref="N53:W53"/>
    <mergeCell ref="W42:AF43"/>
    <mergeCell ref="R43:S43"/>
    <mergeCell ref="R44:S44"/>
    <mergeCell ref="L43:O43"/>
    <mergeCell ref="L44:O44"/>
    <mergeCell ref="H50:Y51"/>
    <mergeCell ref="V70:Y70"/>
    <mergeCell ref="B71:J71"/>
    <mergeCell ref="K71:M71"/>
    <mergeCell ref="V71:Y71"/>
    <mergeCell ref="R70:U70"/>
    <mergeCell ref="R71:U71"/>
    <mergeCell ref="Z54:AE55"/>
    <mergeCell ref="AF54:AI55"/>
    <mergeCell ref="Z57:AI57"/>
    <mergeCell ref="S58:T59"/>
    <mergeCell ref="Z58:AE59"/>
    <mergeCell ref="AF58:AI59"/>
    <mergeCell ref="B54:G55"/>
    <mergeCell ref="H54:K55"/>
    <mergeCell ref="L54:M55"/>
    <mergeCell ref="T54:W55"/>
    <mergeCell ref="X54:Y55"/>
    <mergeCell ref="N54:S55"/>
    <mergeCell ref="N57:T57"/>
    <mergeCell ref="N58:R59"/>
    <mergeCell ref="B76:J76"/>
    <mergeCell ref="K76:M76"/>
    <mergeCell ref="V76:Y76"/>
    <mergeCell ref="B74:J74"/>
    <mergeCell ref="K74:M74"/>
    <mergeCell ref="AM42:AO42"/>
    <mergeCell ref="AM43:AO43"/>
    <mergeCell ref="V74:Y74"/>
    <mergeCell ref="B75:J75"/>
    <mergeCell ref="K75:M75"/>
    <mergeCell ref="V75:Y75"/>
    <mergeCell ref="R74:U74"/>
    <mergeCell ref="R75:U75"/>
    <mergeCell ref="R76:U76"/>
    <mergeCell ref="B72:J72"/>
    <mergeCell ref="K72:M72"/>
    <mergeCell ref="V72:Y72"/>
    <mergeCell ref="B73:J73"/>
    <mergeCell ref="K73:M73"/>
    <mergeCell ref="V73:Y73"/>
    <mergeCell ref="R72:U72"/>
    <mergeCell ref="R73:U73"/>
    <mergeCell ref="B70:J70"/>
    <mergeCell ref="K70:M70"/>
    <mergeCell ref="B79:J79"/>
    <mergeCell ref="K79:M79"/>
    <mergeCell ref="V79:Y79"/>
    <mergeCell ref="B80:J80"/>
    <mergeCell ref="K80:M80"/>
    <mergeCell ref="V80:Y80"/>
    <mergeCell ref="R79:U79"/>
    <mergeCell ref="R80:U80"/>
    <mergeCell ref="B77:J77"/>
    <mergeCell ref="K77:M77"/>
    <mergeCell ref="V77:Y77"/>
    <mergeCell ref="B78:J78"/>
    <mergeCell ref="K78:M78"/>
    <mergeCell ref="V78:Y78"/>
    <mergeCell ref="R77:U77"/>
    <mergeCell ref="R78:U78"/>
    <mergeCell ref="AM44:AO44"/>
    <mergeCell ref="P42:Q42"/>
    <mergeCell ref="P43:Q43"/>
    <mergeCell ref="P44:Q44"/>
    <mergeCell ref="L3:V4"/>
    <mergeCell ref="W41:Z41"/>
    <mergeCell ref="AC39:AF40"/>
    <mergeCell ref="W39:AB40"/>
    <mergeCell ref="S25:AI26"/>
    <mergeCell ref="Z27:AE28"/>
    <mergeCell ref="AF27:AI28"/>
    <mergeCell ref="U19:V19"/>
    <mergeCell ref="AC13:AD13"/>
    <mergeCell ref="AC14:AD14"/>
    <mergeCell ref="S11:Y11"/>
    <mergeCell ref="Z11:AB11"/>
    <mergeCell ref="AE11:AG11"/>
    <mergeCell ref="AO8:AQ8"/>
    <mergeCell ref="P41:Q41"/>
    <mergeCell ref="AA41:AB41"/>
    <mergeCell ref="I33:P33"/>
    <mergeCell ref="I34:P34"/>
    <mergeCell ref="AM41:AO41"/>
    <mergeCell ref="T41:V41"/>
  </mergeCells>
  <phoneticPr fontId="30"/>
  <conditionalFormatting sqref="Q19:V20 Q21:T22 O19:O22 I35">
    <cfRule type="containsBlanks" dxfId="79" priority="56">
      <formula>LEN(TRIM(I19))=0</formula>
    </cfRule>
  </conditionalFormatting>
  <conditionalFormatting sqref="C41:C44">
    <cfRule type="containsBlanks" dxfId="78" priority="30">
      <formula>LEN(TRIM(C41))=0</formula>
    </cfRule>
  </conditionalFormatting>
  <conditionalFormatting sqref="Q21:T22">
    <cfRule type="containsBlanks" priority="29">
      <formula>LEN(TRIM(Q21))=0</formula>
    </cfRule>
  </conditionalFormatting>
  <conditionalFormatting sqref="K19:K22">
    <cfRule type="containsBlanks" dxfId="77" priority="28">
      <formula>LEN(TRIM(K19))=0</formula>
    </cfRule>
  </conditionalFormatting>
  <conditionalFormatting sqref="C19:C22">
    <cfRule type="containsBlanks" dxfId="76" priority="27">
      <formula>LEN(TRIM(C19))=0</formula>
    </cfRule>
  </conditionalFormatting>
  <conditionalFormatting sqref="I33:P33">
    <cfRule type="containsBlanks" dxfId="75" priority="33">
      <formula>LEN(TRIM(I33))=0</formula>
    </cfRule>
  </conditionalFormatting>
  <conditionalFormatting sqref="I34:P34">
    <cfRule type="containsBlanks" dxfId="74" priority="24">
      <formula>LEN(TRIM(I34))=0</formula>
    </cfRule>
  </conditionalFormatting>
  <conditionalFormatting sqref="R41:R44">
    <cfRule type="containsBlanks" dxfId="73" priority="21">
      <formula>LEN(TRIM(R41))=0</formula>
    </cfRule>
  </conditionalFormatting>
  <conditionalFormatting sqref="P41:Q44">
    <cfRule type="containsBlanks" dxfId="72" priority="20">
      <formula>LEN(TRIM(P41))=0</formula>
    </cfRule>
  </conditionalFormatting>
  <conditionalFormatting sqref="T41:T44">
    <cfRule type="containsBlanks" dxfId="71" priority="18">
      <formula>LEN(TRIM(T41))=0</formula>
    </cfRule>
  </conditionalFormatting>
  <conditionalFormatting sqref="U19:Z22">
    <cfRule type="containsBlanks" dxfId="70" priority="17">
      <formula>LEN(TRIM(U19))=0</formula>
    </cfRule>
  </conditionalFormatting>
  <conditionalFormatting sqref="AC19:AD22">
    <cfRule type="containsBlanks" dxfId="69" priority="16">
      <formula>LEN(TRIM(AC19))=0</formula>
    </cfRule>
  </conditionalFormatting>
  <conditionalFormatting sqref="L24:Z24">
    <cfRule type="expression" dxfId="68" priority="53">
      <formula>($K$24="")</formula>
    </cfRule>
  </conditionalFormatting>
  <conditionalFormatting sqref="C11:Q14">
    <cfRule type="containsBlanks" dxfId="67" priority="15">
      <formula>LEN(TRIM(C11))=0</formula>
    </cfRule>
  </conditionalFormatting>
  <conditionalFormatting sqref="S11:AG14">
    <cfRule type="containsBlanks" dxfId="66" priority="14">
      <formula>LEN(TRIM(S11))=0</formula>
    </cfRule>
  </conditionalFormatting>
  <conditionalFormatting sqref="W45">
    <cfRule type="expression" dxfId="65" priority="54">
      <formula>$T$45=1</formula>
    </cfRule>
  </conditionalFormatting>
  <conditionalFormatting sqref="L41:L44">
    <cfRule type="containsBlanks" dxfId="64" priority="6">
      <formula>LEN(TRIM(L41))=0</formula>
    </cfRule>
  </conditionalFormatting>
  <conditionalFormatting sqref="I3:K4">
    <cfRule type="containsBlanks" dxfId="63" priority="3">
      <formula>LEN(TRIM(I3))=0</formula>
    </cfRule>
  </conditionalFormatting>
  <conditionalFormatting sqref="H27">
    <cfRule type="notContainsBlanks" dxfId="62" priority="65">
      <formula>LEN(TRIM(H27))&gt;0</formula>
    </cfRule>
    <cfRule type="expression" dxfId="61" priority="66">
      <formula>AQ7=2</formula>
    </cfRule>
  </conditionalFormatting>
  <conditionalFormatting sqref="H50">
    <cfRule type="notContainsBlanks" dxfId="60" priority="1">
      <formula>LEN(TRIM(H50))&gt;0</formula>
    </cfRule>
    <cfRule type="expression" dxfId="59" priority="2">
      <formula>AQ30=2</formula>
    </cfRule>
  </conditionalFormatting>
  <dataValidations count="7">
    <dataValidation type="list" allowBlank="1" showInputMessage="1" sqref="Q19:Q22 I35 I16 I8" xr:uid="{00000000-0002-0000-0C00-000000000000}">
      <formula1>$B$71:$B$80</formula1>
    </dataValidation>
    <dataValidation type="list" allowBlank="1" showInputMessage="1" sqref="I45:P45 N16:P16 I34:P34 N8:P8 I38:M38" xr:uid="{00000000-0002-0000-0C00-000001000000}">
      <formula1>$AA$76:$AA$79</formula1>
    </dataValidation>
    <dataValidation type="list" allowBlank="1" showInputMessage="1" sqref="I33:P33" xr:uid="{00000000-0002-0000-0C00-000002000000}">
      <formula1>$AA$71:$AA$73</formula1>
    </dataValidation>
    <dataValidation type="list" allowBlank="1" showInputMessage="1" showErrorMessage="1" sqref="E33" xr:uid="{00000000-0002-0000-0C00-000003000000}">
      <formula1>"ｋL，ｔ"</formula1>
    </dataValidation>
    <dataValidation type="list" allowBlank="1" showInputMessage="1" showErrorMessage="1" sqref="K19:K22 L41:L44" xr:uid="{00000000-0002-0000-0C00-000004000000}">
      <formula1>$AW$1:$AW$9</formula1>
    </dataValidation>
    <dataValidation type="list" allowBlank="1" showInputMessage="1" showErrorMessage="1" sqref="O19:O22" xr:uid="{00000000-0002-0000-0C00-000005000000}">
      <formula1>$AU$1:$AU$60</formula1>
    </dataValidation>
    <dataValidation type="whole" operator="lessThanOrEqual" allowBlank="1" showInputMessage="1" showErrorMessage="1" sqref="I3:K4" xr:uid="{58452EDB-47FF-44F5-B392-EB88C3A25D1B}">
      <formula1>10</formula1>
    </dataValidation>
  </dataValidations>
  <printOptions horizontalCentered="1"/>
  <pageMargins left="0.51181102362204722" right="0.51181102362204722" top="0.51181102362204722" bottom="0.35433070866141736" header="0.27559055118110237" footer="0.31496062992125984"/>
  <pageSetup paperSize="9" scale="95" orientation="portrait" r:id="rId1"/>
  <headerFooter>
    <oddHeader>&amp;L６．CO₂排出削減量算定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6112" r:id="rId4" name="Option Button 32">
              <controlPr locked="0" defaultSize="0" autoFill="0" autoLine="0" autoPict="0">
                <anchor moveWithCells="1">
                  <from>
                    <xdr:col>22</xdr:col>
                    <xdr:colOff>12700</xdr:colOff>
                    <xdr:row>2</xdr:row>
                    <xdr:rowOff>50800</xdr:rowOff>
                  </from>
                  <to>
                    <xdr:col>23</xdr:col>
                    <xdr:colOff>114300</xdr:colOff>
                    <xdr:row>3</xdr:row>
                    <xdr:rowOff>127000</xdr:rowOff>
                  </to>
                </anchor>
              </controlPr>
            </control>
          </mc:Choice>
        </mc:AlternateContent>
        <mc:AlternateContent xmlns:mc="http://schemas.openxmlformats.org/markup-compatibility/2006">
          <mc:Choice Requires="x14">
            <control shapeId="46113" r:id="rId5" name="Option Button 33">
              <controlPr locked="0" defaultSize="0" autoFill="0" autoLine="0" autoPict="0">
                <anchor moveWithCells="1">
                  <from>
                    <xdr:col>28</xdr:col>
                    <xdr:colOff>31750</xdr:colOff>
                    <xdr:row>2</xdr:row>
                    <xdr:rowOff>57150</xdr:rowOff>
                  </from>
                  <to>
                    <xdr:col>29</xdr:col>
                    <xdr:colOff>133350</xdr:colOff>
                    <xdr:row>3</xdr:row>
                    <xdr:rowOff>133350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5" tint="0.79998168889431442"/>
    <pageSetUpPr fitToPage="1"/>
  </sheetPr>
  <dimension ref="A1:AZ81"/>
  <sheetViews>
    <sheetView showZeros="0" view="pageBreakPreview" zoomScaleNormal="100" zoomScaleSheetLayoutView="100" workbookViewId="0">
      <selection activeCell="A3" sqref="A3:K4"/>
    </sheetView>
  </sheetViews>
  <sheetFormatPr defaultColWidth="9" defaultRowHeight="13"/>
  <cols>
    <col min="1" max="35" width="2.6328125" style="24" customWidth="1"/>
    <col min="36" max="40" width="2.6328125" style="24" hidden="1" customWidth="1"/>
    <col min="41" max="52" width="9" style="24" hidden="1" customWidth="1"/>
    <col min="53" max="16384" width="9" style="24"/>
  </cols>
  <sheetData>
    <row r="1" spans="1:49">
      <c r="A1" s="963" t="s">
        <v>422</v>
      </c>
      <c r="B1" s="964"/>
      <c r="C1" s="964"/>
      <c r="D1" s="964"/>
      <c r="E1" s="964"/>
      <c r="F1" s="964"/>
      <c r="G1" s="964"/>
      <c r="H1" s="964"/>
      <c r="I1" s="964"/>
      <c r="J1" s="964"/>
      <c r="K1" s="965"/>
      <c r="L1" s="969"/>
      <c r="M1" s="730"/>
      <c r="N1" s="730"/>
      <c r="O1" s="730"/>
      <c r="P1" s="730"/>
      <c r="Q1" s="730"/>
      <c r="R1" s="730"/>
      <c r="S1" s="730"/>
      <c r="T1" s="730"/>
      <c r="U1" s="730"/>
      <c r="V1" s="730"/>
      <c r="W1" s="730"/>
      <c r="X1" s="730"/>
      <c r="Y1" s="730"/>
      <c r="Z1" s="730"/>
      <c r="AA1" s="970"/>
      <c r="AB1" s="959" t="s">
        <v>292</v>
      </c>
      <c r="AC1" s="960"/>
      <c r="AD1" s="933" t="str">
        <f ca="1">RIGHT(CELL("filename",AI1),LEN(CELL("filename",AI1))-FIND("]",CELL("filename",AI1)))</f>
        <v>ボイラ排出量算定（追加)</v>
      </c>
      <c r="AE1" s="934"/>
      <c r="AF1" s="934"/>
      <c r="AG1" s="934"/>
      <c r="AH1" s="934"/>
      <c r="AI1" s="935"/>
      <c r="AU1" s="24" t="s">
        <v>324</v>
      </c>
      <c r="AV1" s="24">
        <v>1</v>
      </c>
      <c r="AW1" s="58" t="s">
        <v>325</v>
      </c>
    </row>
    <row r="2" spans="1:49">
      <c r="A2" s="966"/>
      <c r="B2" s="967"/>
      <c r="C2" s="967"/>
      <c r="D2" s="967"/>
      <c r="E2" s="967"/>
      <c r="F2" s="967"/>
      <c r="G2" s="967"/>
      <c r="H2" s="967"/>
      <c r="I2" s="967"/>
      <c r="J2" s="967"/>
      <c r="K2" s="968"/>
      <c r="L2" s="714"/>
      <c r="M2" s="403"/>
      <c r="N2" s="403"/>
      <c r="O2" s="403"/>
      <c r="P2" s="403"/>
      <c r="Q2" s="403"/>
      <c r="R2" s="403"/>
      <c r="S2" s="403"/>
      <c r="T2" s="403"/>
      <c r="U2" s="403"/>
      <c r="V2" s="403"/>
      <c r="W2" s="403"/>
      <c r="X2" s="403"/>
      <c r="Y2" s="403"/>
      <c r="Z2" s="403"/>
      <c r="AA2" s="715"/>
      <c r="AB2" s="961"/>
      <c r="AC2" s="962"/>
      <c r="AD2" s="936"/>
      <c r="AE2" s="937"/>
      <c r="AF2" s="937"/>
      <c r="AG2" s="937"/>
      <c r="AH2" s="937"/>
      <c r="AI2" s="938"/>
      <c r="AU2" s="24" t="s">
        <v>326</v>
      </c>
      <c r="AV2" s="24">
        <v>0.995</v>
      </c>
      <c r="AW2" s="58" t="s">
        <v>327</v>
      </c>
    </row>
    <row r="3" spans="1:49" ht="13.5" customHeight="1">
      <c r="A3" s="953" t="s">
        <v>568</v>
      </c>
      <c r="B3" s="954"/>
      <c r="C3" s="954"/>
      <c r="D3" s="954"/>
      <c r="E3" s="954"/>
      <c r="F3" s="954"/>
      <c r="G3" s="954"/>
      <c r="H3" s="954"/>
      <c r="I3" s="971"/>
      <c r="J3" s="971"/>
      <c r="K3" s="971"/>
      <c r="L3" s="419" t="s">
        <v>411</v>
      </c>
      <c r="M3" s="697"/>
      <c r="N3" s="697"/>
      <c r="O3" s="697"/>
      <c r="P3" s="697"/>
      <c r="Q3" s="697"/>
      <c r="R3" s="697"/>
      <c r="S3" s="697"/>
      <c r="T3" s="697"/>
      <c r="U3" s="697"/>
      <c r="V3" s="698"/>
      <c r="W3" s="927"/>
      <c r="X3" s="928"/>
      <c r="Y3" s="928"/>
      <c r="Z3" s="928"/>
      <c r="AA3" s="928"/>
      <c r="AB3" s="928"/>
      <c r="AC3" s="928"/>
      <c r="AD3" s="928"/>
      <c r="AE3" s="928"/>
      <c r="AF3" s="928"/>
      <c r="AG3" s="928"/>
      <c r="AH3" s="928"/>
      <c r="AI3" s="929"/>
      <c r="AU3" s="24" t="s">
        <v>328</v>
      </c>
      <c r="AV3" s="24">
        <v>0.99</v>
      </c>
      <c r="AW3" s="58" t="s">
        <v>329</v>
      </c>
    </row>
    <row r="4" spans="1:49" ht="13.5" customHeight="1">
      <c r="A4" s="955"/>
      <c r="B4" s="956"/>
      <c r="C4" s="956"/>
      <c r="D4" s="956"/>
      <c r="E4" s="956"/>
      <c r="F4" s="956"/>
      <c r="G4" s="956"/>
      <c r="H4" s="956"/>
      <c r="I4" s="971"/>
      <c r="J4" s="971"/>
      <c r="K4" s="971"/>
      <c r="L4" s="702"/>
      <c r="M4" s="703"/>
      <c r="N4" s="703"/>
      <c r="O4" s="703"/>
      <c r="P4" s="703"/>
      <c r="Q4" s="703"/>
      <c r="R4" s="703"/>
      <c r="S4" s="703"/>
      <c r="T4" s="703"/>
      <c r="U4" s="703"/>
      <c r="V4" s="704"/>
      <c r="W4" s="930"/>
      <c r="X4" s="931"/>
      <c r="Y4" s="931"/>
      <c r="Z4" s="931"/>
      <c r="AA4" s="931"/>
      <c r="AB4" s="931"/>
      <c r="AC4" s="931"/>
      <c r="AD4" s="931"/>
      <c r="AE4" s="931"/>
      <c r="AF4" s="931"/>
      <c r="AG4" s="931"/>
      <c r="AH4" s="931"/>
      <c r="AI4" s="932"/>
      <c r="AJ4" s="25"/>
      <c r="AK4" s="28"/>
      <c r="AU4" s="24" t="s">
        <v>330</v>
      </c>
      <c r="AV4" s="24">
        <v>0.98499999999999999</v>
      </c>
      <c r="AW4" s="58" t="s">
        <v>331</v>
      </c>
    </row>
    <row r="5" spans="1:49" ht="13.5" customHeight="1">
      <c r="A5" s="374" t="s">
        <v>15</v>
      </c>
      <c r="B5" s="375"/>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6"/>
      <c r="AJ5" s="25"/>
      <c r="AU5" s="24" t="s">
        <v>338</v>
      </c>
      <c r="AV5" s="24">
        <v>0.98</v>
      </c>
      <c r="AW5" s="58" t="s">
        <v>339</v>
      </c>
    </row>
    <row r="6" spans="1:49" ht="13.5" customHeight="1">
      <c r="A6" s="59" t="s">
        <v>409</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153" t="str">
        <f>IF(AQ7=1,"",AO25)</f>
        <v/>
      </c>
      <c r="AJ6" s="25"/>
      <c r="AK6" s="28"/>
      <c r="AU6" s="24" t="s">
        <v>340</v>
      </c>
      <c r="AV6" s="24">
        <v>0.97499999999999998</v>
      </c>
      <c r="AW6" s="58" t="s">
        <v>341</v>
      </c>
    </row>
    <row r="7" spans="1:49" ht="13.5" customHeight="1">
      <c r="A7" s="27"/>
      <c r="B7" s="28" t="s">
        <v>417</v>
      </c>
      <c r="C7" s="28"/>
      <c r="D7" s="28"/>
      <c r="E7" s="28"/>
      <c r="F7" s="61"/>
      <c r="G7" s="61"/>
      <c r="H7" s="61"/>
      <c r="I7" s="29"/>
      <c r="J7" s="28"/>
      <c r="K7" s="29"/>
      <c r="L7" s="29"/>
      <c r="M7" s="61"/>
      <c r="N7" s="29"/>
      <c r="O7" s="29"/>
      <c r="P7" s="29"/>
      <c r="Q7" s="28"/>
      <c r="R7" s="28"/>
      <c r="S7" s="28"/>
      <c r="T7" s="28"/>
      <c r="U7" s="28"/>
      <c r="V7" s="28"/>
      <c r="W7" s="28"/>
      <c r="X7" s="28"/>
      <c r="Y7" s="28"/>
      <c r="Z7" s="28"/>
      <c r="AA7" s="28"/>
      <c r="AB7" s="28"/>
      <c r="AC7" s="28"/>
      <c r="AD7" s="28"/>
      <c r="AE7" s="28"/>
      <c r="AF7" s="28"/>
      <c r="AG7" s="28"/>
      <c r="AH7" s="28"/>
      <c r="AI7" s="30"/>
      <c r="AQ7" s="93">
        <v>1</v>
      </c>
      <c r="AU7" s="24" t="s">
        <v>342</v>
      </c>
      <c r="AV7" s="24">
        <v>0.97</v>
      </c>
      <c r="AW7" s="58" t="s">
        <v>343</v>
      </c>
    </row>
    <row r="8" spans="1:49" ht="13.5" customHeight="1">
      <c r="A8" s="27"/>
      <c r="B8" s="28" t="s">
        <v>416</v>
      </c>
      <c r="C8" s="28"/>
      <c r="D8" s="28"/>
      <c r="E8" s="28"/>
      <c r="F8" s="28"/>
      <c r="G8" s="28"/>
      <c r="H8" s="28"/>
      <c r="I8" s="29"/>
      <c r="J8" s="29"/>
      <c r="K8" s="29"/>
      <c r="L8" s="29"/>
      <c r="M8" s="29"/>
      <c r="N8" s="29"/>
      <c r="O8" s="29"/>
      <c r="P8" s="29"/>
      <c r="Q8" s="28"/>
      <c r="R8" s="28"/>
      <c r="S8" s="28"/>
      <c r="T8" s="28"/>
      <c r="U8" s="28"/>
      <c r="V8" s="28"/>
      <c r="W8" s="28"/>
      <c r="X8" s="28"/>
      <c r="Y8" s="28"/>
      <c r="Z8" s="28"/>
      <c r="AA8" s="28"/>
      <c r="AB8" s="28"/>
      <c r="AC8" s="28"/>
      <c r="AD8" s="28"/>
      <c r="AE8" s="28"/>
      <c r="AF8" s="28"/>
      <c r="AG8" s="28"/>
      <c r="AH8" s="28"/>
      <c r="AI8" s="30"/>
      <c r="AO8" s="830"/>
      <c r="AP8" s="830"/>
      <c r="AQ8" s="830"/>
      <c r="AU8" s="24" t="s">
        <v>344</v>
      </c>
      <c r="AV8" s="24">
        <v>0.96499999999999997</v>
      </c>
      <c r="AW8" s="58" t="s">
        <v>345</v>
      </c>
    </row>
    <row r="9" spans="1:49" ht="13.5" customHeight="1">
      <c r="A9" s="27"/>
      <c r="B9" s="896"/>
      <c r="C9" s="440" t="s">
        <v>412</v>
      </c>
      <c r="D9" s="440"/>
      <c r="E9" s="440"/>
      <c r="F9" s="440"/>
      <c r="G9" s="440"/>
      <c r="H9" s="440"/>
      <c r="I9" s="441"/>
      <c r="J9" s="945" t="s">
        <v>413</v>
      </c>
      <c r="K9" s="946"/>
      <c r="L9" s="946"/>
      <c r="M9" s="949" t="s">
        <v>415</v>
      </c>
      <c r="N9" s="950"/>
      <c r="O9" s="943" t="s">
        <v>414</v>
      </c>
      <c r="P9" s="943"/>
      <c r="Q9" s="943"/>
      <c r="R9" s="896"/>
      <c r="S9" s="439" t="s">
        <v>412</v>
      </c>
      <c r="T9" s="440"/>
      <c r="U9" s="440"/>
      <c r="V9" s="440"/>
      <c r="W9" s="440"/>
      <c r="X9" s="440"/>
      <c r="Y9" s="441"/>
      <c r="Z9" s="945" t="s">
        <v>413</v>
      </c>
      <c r="AA9" s="946"/>
      <c r="AB9" s="946"/>
      <c r="AC9" s="949" t="s">
        <v>415</v>
      </c>
      <c r="AD9" s="950"/>
      <c r="AE9" s="943" t="s">
        <v>414</v>
      </c>
      <c r="AF9" s="943"/>
      <c r="AG9" s="943"/>
      <c r="AH9" s="62"/>
      <c r="AI9" s="30"/>
      <c r="AU9" s="24" t="s">
        <v>346</v>
      </c>
      <c r="AV9" s="24">
        <v>0.96</v>
      </c>
      <c r="AW9" s="58" t="s">
        <v>301</v>
      </c>
    </row>
    <row r="10" spans="1:49" ht="13.5" customHeight="1">
      <c r="A10" s="27"/>
      <c r="B10" s="897"/>
      <c r="C10" s="443"/>
      <c r="D10" s="443"/>
      <c r="E10" s="443"/>
      <c r="F10" s="443"/>
      <c r="G10" s="443"/>
      <c r="H10" s="443"/>
      <c r="I10" s="444"/>
      <c r="J10" s="947"/>
      <c r="K10" s="948"/>
      <c r="L10" s="948"/>
      <c r="M10" s="951"/>
      <c r="N10" s="952"/>
      <c r="O10" s="944"/>
      <c r="P10" s="944"/>
      <c r="Q10" s="944"/>
      <c r="R10" s="897"/>
      <c r="S10" s="442"/>
      <c r="T10" s="443"/>
      <c r="U10" s="443"/>
      <c r="V10" s="443"/>
      <c r="W10" s="443"/>
      <c r="X10" s="443"/>
      <c r="Y10" s="444"/>
      <c r="Z10" s="947"/>
      <c r="AA10" s="948"/>
      <c r="AB10" s="948"/>
      <c r="AC10" s="957"/>
      <c r="AD10" s="958"/>
      <c r="AE10" s="944"/>
      <c r="AF10" s="944"/>
      <c r="AG10" s="944"/>
      <c r="AH10" s="62"/>
      <c r="AI10" s="30"/>
      <c r="AU10" s="24" t="s">
        <v>347</v>
      </c>
      <c r="AV10" s="24">
        <v>0.95499999999999996</v>
      </c>
    </row>
    <row r="11" spans="1:49" ht="13.5" customHeight="1">
      <c r="A11" s="27"/>
      <c r="B11" s="53">
        <v>1</v>
      </c>
      <c r="C11" s="808"/>
      <c r="D11" s="828"/>
      <c r="E11" s="828"/>
      <c r="F11" s="828"/>
      <c r="G11" s="828"/>
      <c r="H11" s="828"/>
      <c r="I11" s="809"/>
      <c r="J11" s="829"/>
      <c r="K11" s="826"/>
      <c r="L11" s="826"/>
      <c r="M11" s="826"/>
      <c r="N11" s="827"/>
      <c r="O11" s="808"/>
      <c r="P11" s="828"/>
      <c r="Q11" s="809"/>
      <c r="R11" s="52">
        <v>5</v>
      </c>
      <c r="S11" s="808"/>
      <c r="T11" s="828"/>
      <c r="U11" s="828"/>
      <c r="V11" s="828"/>
      <c r="W11" s="828"/>
      <c r="X11" s="828"/>
      <c r="Y11" s="809"/>
      <c r="Z11" s="829"/>
      <c r="AA11" s="826"/>
      <c r="AB11" s="826"/>
      <c r="AC11" s="826"/>
      <c r="AD11" s="827"/>
      <c r="AE11" s="808"/>
      <c r="AF11" s="828"/>
      <c r="AG11" s="809"/>
      <c r="AH11" s="63"/>
      <c r="AI11" s="30"/>
      <c r="AU11" s="24" t="s">
        <v>348</v>
      </c>
      <c r="AV11" s="24">
        <v>0.95</v>
      </c>
    </row>
    <row r="12" spans="1:49" ht="13.5" customHeight="1">
      <c r="A12" s="27"/>
      <c r="B12" s="53">
        <v>2</v>
      </c>
      <c r="C12" s="808"/>
      <c r="D12" s="828"/>
      <c r="E12" s="828"/>
      <c r="F12" s="828"/>
      <c r="G12" s="828"/>
      <c r="H12" s="828"/>
      <c r="I12" s="809"/>
      <c r="J12" s="829"/>
      <c r="K12" s="826"/>
      <c r="L12" s="826"/>
      <c r="M12" s="826"/>
      <c r="N12" s="827"/>
      <c r="O12" s="808"/>
      <c r="P12" s="828"/>
      <c r="Q12" s="809"/>
      <c r="R12" s="52">
        <v>6</v>
      </c>
      <c r="S12" s="808"/>
      <c r="T12" s="828"/>
      <c r="U12" s="828"/>
      <c r="V12" s="828"/>
      <c r="W12" s="828"/>
      <c r="X12" s="828"/>
      <c r="Y12" s="809"/>
      <c r="Z12" s="829"/>
      <c r="AA12" s="826"/>
      <c r="AB12" s="826"/>
      <c r="AC12" s="826"/>
      <c r="AD12" s="827"/>
      <c r="AE12" s="808"/>
      <c r="AF12" s="828"/>
      <c r="AG12" s="809"/>
      <c r="AH12" s="63"/>
      <c r="AI12" s="30"/>
      <c r="AU12" s="24" t="s">
        <v>349</v>
      </c>
      <c r="AV12" s="24">
        <v>0.94499999999999995</v>
      </c>
    </row>
    <row r="13" spans="1:49" ht="13.5" customHeight="1">
      <c r="A13" s="27"/>
      <c r="B13" s="53">
        <v>3</v>
      </c>
      <c r="C13" s="808"/>
      <c r="D13" s="828"/>
      <c r="E13" s="828"/>
      <c r="F13" s="828"/>
      <c r="G13" s="828"/>
      <c r="H13" s="828"/>
      <c r="I13" s="809"/>
      <c r="J13" s="829"/>
      <c r="K13" s="826"/>
      <c r="L13" s="826"/>
      <c r="M13" s="826"/>
      <c r="N13" s="827"/>
      <c r="O13" s="808"/>
      <c r="P13" s="828"/>
      <c r="Q13" s="809"/>
      <c r="R13" s="52">
        <v>7</v>
      </c>
      <c r="S13" s="808"/>
      <c r="T13" s="828"/>
      <c r="U13" s="828"/>
      <c r="V13" s="828"/>
      <c r="W13" s="828"/>
      <c r="X13" s="828"/>
      <c r="Y13" s="809"/>
      <c r="Z13" s="829"/>
      <c r="AA13" s="826"/>
      <c r="AB13" s="826"/>
      <c r="AC13" s="826"/>
      <c r="AD13" s="827"/>
      <c r="AE13" s="808"/>
      <c r="AF13" s="828"/>
      <c r="AG13" s="809"/>
      <c r="AH13" s="63"/>
      <c r="AI13" s="30"/>
      <c r="AU13" s="24" t="s">
        <v>350</v>
      </c>
      <c r="AV13" s="24">
        <v>0.94</v>
      </c>
    </row>
    <row r="14" spans="1:49" ht="13.5" customHeight="1">
      <c r="A14" s="27"/>
      <c r="B14" s="53">
        <v>4</v>
      </c>
      <c r="C14" s="808"/>
      <c r="D14" s="828"/>
      <c r="E14" s="828"/>
      <c r="F14" s="828"/>
      <c r="G14" s="828"/>
      <c r="H14" s="828"/>
      <c r="I14" s="809"/>
      <c r="J14" s="829"/>
      <c r="K14" s="826"/>
      <c r="L14" s="826"/>
      <c r="M14" s="826"/>
      <c r="N14" s="827"/>
      <c r="O14" s="808"/>
      <c r="P14" s="828"/>
      <c r="Q14" s="809"/>
      <c r="R14" s="52">
        <v>8</v>
      </c>
      <c r="S14" s="808"/>
      <c r="T14" s="828"/>
      <c r="U14" s="828"/>
      <c r="V14" s="828"/>
      <c r="W14" s="828"/>
      <c r="X14" s="828"/>
      <c r="Y14" s="809"/>
      <c r="Z14" s="829"/>
      <c r="AA14" s="826"/>
      <c r="AB14" s="826"/>
      <c r="AC14" s="826"/>
      <c r="AD14" s="827"/>
      <c r="AE14" s="808"/>
      <c r="AF14" s="828"/>
      <c r="AG14" s="809"/>
      <c r="AH14" s="63"/>
      <c r="AI14" s="30"/>
      <c r="AU14" s="24" t="s">
        <v>351</v>
      </c>
      <c r="AV14" s="24">
        <v>0.93500000000000005</v>
      </c>
    </row>
    <row r="15" spans="1:49">
      <c r="A15" s="27"/>
      <c r="B15" s="51"/>
      <c r="C15" s="29"/>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30"/>
      <c r="AJ15" s="39"/>
      <c r="AK15" s="28"/>
      <c r="AL15" s="28"/>
      <c r="AU15" s="24" t="s">
        <v>352</v>
      </c>
      <c r="AV15" s="24">
        <v>0.93</v>
      </c>
    </row>
    <row r="16" spans="1:49">
      <c r="A16" s="27"/>
      <c r="B16" s="28" t="s">
        <v>418</v>
      </c>
      <c r="C16" s="28"/>
      <c r="D16" s="28"/>
      <c r="E16" s="28"/>
      <c r="F16" s="28"/>
      <c r="G16" s="28"/>
      <c r="H16" s="28"/>
      <c r="I16" s="29"/>
      <c r="J16" s="29"/>
      <c r="K16" s="29"/>
      <c r="L16" s="29"/>
      <c r="M16" s="29"/>
      <c r="N16" s="29"/>
      <c r="O16" s="29"/>
      <c r="P16" s="29"/>
      <c r="Q16" s="28"/>
      <c r="R16" s="28"/>
      <c r="S16" s="28"/>
      <c r="T16" s="28"/>
      <c r="U16" s="28"/>
      <c r="V16" s="28"/>
      <c r="W16" s="28"/>
      <c r="X16" s="28"/>
      <c r="Y16" s="28"/>
      <c r="Z16" s="28"/>
      <c r="AA16" s="28"/>
      <c r="AB16" s="28"/>
      <c r="AC16" s="28"/>
      <c r="AD16" s="28"/>
      <c r="AE16" s="28"/>
      <c r="AF16" s="28"/>
      <c r="AG16" s="28"/>
      <c r="AH16" s="28"/>
      <c r="AI16" s="30"/>
      <c r="AU16" s="24" t="s">
        <v>353</v>
      </c>
      <c r="AV16" s="24">
        <v>0.92500000000000004</v>
      </c>
    </row>
    <row r="17" spans="1:48">
      <c r="A17" s="27"/>
      <c r="B17" s="896"/>
      <c r="C17" s="413" t="s">
        <v>332</v>
      </c>
      <c r="D17" s="414"/>
      <c r="E17" s="414"/>
      <c r="F17" s="414"/>
      <c r="G17" s="414"/>
      <c r="H17" s="414"/>
      <c r="I17" s="414"/>
      <c r="J17" s="415"/>
      <c r="K17" s="413" t="s">
        <v>333</v>
      </c>
      <c r="L17" s="414"/>
      <c r="M17" s="414"/>
      <c r="N17" s="415"/>
      <c r="O17" s="939" t="s">
        <v>334</v>
      </c>
      <c r="P17" s="940"/>
      <c r="Q17" s="439" t="s">
        <v>302</v>
      </c>
      <c r="R17" s="440"/>
      <c r="S17" s="440"/>
      <c r="T17" s="441"/>
      <c r="U17" s="413" t="s">
        <v>303</v>
      </c>
      <c r="V17" s="415"/>
      <c r="W17" s="812" t="s">
        <v>335</v>
      </c>
      <c r="X17" s="813"/>
      <c r="Y17" s="813"/>
      <c r="Z17" s="813"/>
      <c r="AA17" s="813"/>
      <c r="AB17" s="814"/>
      <c r="AC17" s="911" t="s">
        <v>336</v>
      </c>
      <c r="AD17" s="912"/>
      <c r="AE17" s="404" t="s">
        <v>337</v>
      </c>
      <c r="AF17" s="404"/>
      <c r="AG17" s="404"/>
      <c r="AH17" s="404"/>
      <c r="AI17" s="31"/>
      <c r="AJ17" s="39"/>
      <c r="AK17" s="28"/>
      <c r="AU17" s="24" t="s">
        <v>354</v>
      </c>
      <c r="AV17" s="24">
        <v>0.92</v>
      </c>
    </row>
    <row r="18" spans="1:48">
      <c r="A18" s="27"/>
      <c r="B18" s="897"/>
      <c r="C18" s="416"/>
      <c r="D18" s="417"/>
      <c r="E18" s="417"/>
      <c r="F18" s="417"/>
      <c r="G18" s="417"/>
      <c r="H18" s="417"/>
      <c r="I18" s="417"/>
      <c r="J18" s="418"/>
      <c r="K18" s="416"/>
      <c r="L18" s="417"/>
      <c r="M18" s="417"/>
      <c r="N18" s="418"/>
      <c r="O18" s="941"/>
      <c r="P18" s="942"/>
      <c r="Q18" s="442"/>
      <c r="R18" s="443"/>
      <c r="S18" s="443"/>
      <c r="T18" s="444"/>
      <c r="U18" s="416"/>
      <c r="V18" s="418"/>
      <c r="W18" s="815"/>
      <c r="X18" s="816"/>
      <c r="Y18" s="816"/>
      <c r="Z18" s="816"/>
      <c r="AA18" s="816"/>
      <c r="AB18" s="817"/>
      <c r="AC18" s="913"/>
      <c r="AD18" s="914"/>
      <c r="AE18" s="404"/>
      <c r="AF18" s="404"/>
      <c r="AG18" s="404"/>
      <c r="AH18" s="404"/>
      <c r="AI18" s="31"/>
      <c r="AJ18" s="39"/>
      <c r="AK18" s="28"/>
      <c r="AR18" s="24" t="s">
        <v>408</v>
      </c>
      <c r="AU18" s="24" t="s">
        <v>355</v>
      </c>
      <c r="AV18" s="24">
        <v>0.91500000000000004</v>
      </c>
    </row>
    <row r="19" spans="1:48" ht="13.5" customHeight="1">
      <c r="A19" s="63"/>
      <c r="B19" s="52">
        <v>1</v>
      </c>
      <c r="C19" s="808"/>
      <c r="D19" s="828"/>
      <c r="E19" s="828"/>
      <c r="F19" s="828"/>
      <c r="G19" s="828"/>
      <c r="H19" s="828"/>
      <c r="I19" s="828"/>
      <c r="J19" s="809"/>
      <c r="K19" s="887"/>
      <c r="L19" s="888"/>
      <c r="M19" s="888"/>
      <c r="N19" s="889"/>
      <c r="O19" s="904"/>
      <c r="P19" s="905"/>
      <c r="Q19" s="906"/>
      <c r="R19" s="907"/>
      <c r="S19" s="907"/>
      <c r="T19" s="908"/>
      <c r="U19" s="397"/>
      <c r="V19" s="399"/>
      <c r="W19" s="921"/>
      <c r="X19" s="921"/>
      <c r="Y19" s="921"/>
      <c r="Z19" s="922"/>
      <c r="AA19" s="919" t="str">
        <f>IF(Q19="","",VLOOKUP(Q19,$B$71:$Y$80,10,FALSE))</f>
        <v/>
      </c>
      <c r="AB19" s="920"/>
      <c r="AC19" s="909"/>
      <c r="AD19" s="910"/>
      <c r="AE19" s="918" t="str">
        <f>IF(Q19="","",W19*AL19*AP19*44/12)</f>
        <v/>
      </c>
      <c r="AF19" s="918"/>
      <c r="AG19" s="918"/>
      <c r="AH19" s="918"/>
      <c r="AI19" s="64"/>
      <c r="AJ19" s="39"/>
      <c r="AK19" s="28"/>
      <c r="AL19" s="24" t="e">
        <f>VLOOKUP(Q19,$B$71:$Y$80,13,FALSE)</f>
        <v>#N/A</v>
      </c>
      <c r="AM19" s="807" t="e">
        <f>VLOOKUP(Q19,$B$71:$Y$80,17,FALSE)</f>
        <v>#N/A</v>
      </c>
      <c r="AN19" s="807"/>
      <c r="AO19" s="807"/>
      <c r="AP19" s="65" t="e">
        <f>VLOOKUP(Q19,$B$71:$Y$80,21,FALSE)</f>
        <v>#N/A</v>
      </c>
      <c r="AQ19" s="65">
        <f>Q19</f>
        <v>0</v>
      </c>
      <c r="AR19" s="66" t="e">
        <f>IF(W19="","",W19*AM19)*AC19</f>
        <v>#VALUE!</v>
      </c>
      <c r="AT19" s="24" t="e">
        <f>VLOOKUP(O19,$AU$1:$AV$60,2,FALSE)</f>
        <v>#N/A</v>
      </c>
      <c r="AU19" s="24" t="s">
        <v>356</v>
      </c>
      <c r="AV19" s="24">
        <v>0.91</v>
      </c>
    </row>
    <row r="20" spans="1:48" ht="13.5" customHeight="1">
      <c r="A20" s="27"/>
      <c r="B20" s="52">
        <v>2</v>
      </c>
      <c r="C20" s="808"/>
      <c r="D20" s="828"/>
      <c r="E20" s="828"/>
      <c r="F20" s="828"/>
      <c r="G20" s="828"/>
      <c r="H20" s="828"/>
      <c r="I20" s="828"/>
      <c r="J20" s="809"/>
      <c r="K20" s="887"/>
      <c r="L20" s="888"/>
      <c r="M20" s="888"/>
      <c r="N20" s="889"/>
      <c r="O20" s="904"/>
      <c r="P20" s="905"/>
      <c r="Q20" s="906"/>
      <c r="R20" s="907"/>
      <c r="S20" s="907"/>
      <c r="T20" s="908"/>
      <c r="U20" s="397"/>
      <c r="V20" s="399"/>
      <c r="W20" s="921"/>
      <c r="X20" s="921"/>
      <c r="Y20" s="921"/>
      <c r="Z20" s="922"/>
      <c r="AA20" s="919" t="str">
        <f>IF(Q20="","",VLOOKUP(Q20,$B$71:$Y$80,10,FALSE))</f>
        <v/>
      </c>
      <c r="AB20" s="920"/>
      <c r="AC20" s="909"/>
      <c r="AD20" s="910"/>
      <c r="AE20" s="918" t="str">
        <f t="shared" ref="AE20:AE22" si="0">IF(Q20="","",W20*AL20*AP20*44/12)</f>
        <v/>
      </c>
      <c r="AF20" s="918"/>
      <c r="AG20" s="918"/>
      <c r="AH20" s="918"/>
      <c r="AI20" s="64"/>
      <c r="AL20" s="24" t="e">
        <f t="shared" ref="AL20:AL22" si="1">VLOOKUP(Q20,$B$71:$Y$80,13,FALSE)</f>
        <v>#N/A</v>
      </c>
      <c r="AM20" s="807" t="e">
        <f>VLOOKUP(Q20,$B$71:$Y$80,17,FALSE)</f>
        <v>#N/A</v>
      </c>
      <c r="AN20" s="807"/>
      <c r="AO20" s="807"/>
      <c r="AP20" s="65" t="e">
        <f>VLOOKUP(Q20,$B$71:$Y$80,21,FALSE)</f>
        <v>#N/A</v>
      </c>
      <c r="AR20" s="66" t="e">
        <f t="shared" ref="AR20:AR22" si="2">IF(W20="","",W20*AM20)*AC20</f>
        <v>#VALUE!</v>
      </c>
      <c r="AT20" s="24" t="e">
        <f t="shared" ref="AT20:AT22" si="3">VLOOKUP(O20,$AU$1:$AV$60,2,FALSE)</f>
        <v>#N/A</v>
      </c>
      <c r="AU20" s="24" t="s">
        <v>357</v>
      </c>
      <c r="AV20" s="24">
        <v>0.90500000000000003</v>
      </c>
    </row>
    <row r="21" spans="1:48" ht="13.5" customHeight="1">
      <c r="A21" s="27"/>
      <c r="B21" s="52">
        <v>3</v>
      </c>
      <c r="C21" s="808"/>
      <c r="D21" s="828"/>
      <c r="E21" s="828"/>
      <c r="F21" s="828"/>
      <c r="G21" s="828"/>
      <c r="H21" s="828"/>
      <c r="I21" s="828"/>
      <c r="J21" s="809"/>
      <c r="K21" s="923"/>
      <c r="L21" s="924"/>
      <c r="M21" s="924"/>
      <c r="N21" s="925"/>
      <c r="O21" s="904"/>
      <c r="P21" s="905"/>
      <c r="Q21" s="906"/>
      <c r="R21" s="907"/>
      <c r="S21" s="907"/>
      <c r="T21" s="908"/>
      <c r="U21" s="397"/>
      <c r="V21" s="399"/>
      <c r="W21" s="921"/>
      <c r="X21" s="921"/>
      <c r="Y21" s="921"/>
      <c r="Z21" s="922"/>
      <c r="AA21" s="919" t="str">
        <f>IF(Q21="","",VLOOKUP(Q21,$B$71:$Y$80,10,FALSE))</f>
        <v/>
      </c>
      <c r="AB21" s="920"/>
      <c r="AC21" s="909"/>
      <c r="AD21" s="910"/>
      <c r="AE21" s="918" t="str">
        <f t="shared" si="0"/>
        <v/>
      </c>
      <c r="AF21" s="918"/>
      <c r="AG21" s="918"/>
      <c r="AH21" s="918"/>
      <c r="AI21" s="64"/>
      <c r="AL21" s="24" t="e">
        <f t="shared" si="1"/>
        <v>#N/A</v>
      </c>
      <c r="AM21" s="807" t="e">
        <f>VLOOKUP(Q21,$B$71:$Y$80,17,FALSE)</f>
        <v>#N/A</v>
      </c>
      <c r="AN21" s="807"/>
      <c r="AO21" s="807"/>
      <c r="AP21" s="65" t="e">
        <f>VLOOKUP(Q21,$B$71:$Y$80,21,FALSE)</f>
        <v>#N/A</v>
      </c>
      <c r="AR21" s="66" t="e">
        <f t="shared" si="2"/>
        <v>#VALUE!</v>
      </c>
      <c r="AT21" s="24" t="e">
        <f t="shared" si="3"/>
        <v>#N/A</v>
      </c>
      <c r="AU21" s="24" t="s">
        <v>358</v>
      </c>
      <c r="AV21" s="24">
        <v>0.9</v>
      </c>
    </row>
    <row r="22" spans="1:48" ht="13.5" customHeight="1" thickBot="1">
      <c r="A22" s="27"/>
      <c r="B22" s="52">
        <v>4</v>
      </c>
      <c r="C22" s="808"/>
      <c r="D22" s="828"/>
      <c r="E22" s="828"/>
      <c r="F22" s="828"/>
      <c r="G22" s="828"/>
      <c r="H22" s="828"/>
      <c r="I22" s="828"/>
      <c r="J22" s="809"/>
      <c r="K22" s="887"/>
      <c r="L22" s="888"/>
      <c r="M22" s="888"/>
      <c r="N22" s="889"/>
      <c r="O22" s="904"/>
      <c r="P22" s="905"/>
      <c r="Q22" s="906"/>
      <c r="R22" s="907"/>
      <c r="S22" s="907"/>
      <c r="T22" s="908"/>
      <c r="U22" s="397"/>
      <c r="V22" s="399"/>
      <c r="W22" s="921"/>
      <c r="X22" s="921"/>
      <c r="Y22" s="921"/>
      <c r="Z22" s="922"/>
      <c r="AA22" s="919" t="str">
        <f>IF(Q22="","",VLOOKUP(Q22,$B$71:$Y$80,10,FALSE))</f>
        <v/>
      </c>
      <c r="AB22" s="920"/>
      <c r="AC22" s="909"/>
      <c r="AD22" s="910"/>
      <c r="AE22" s="918" t="str">
        <f t="shared" si="0"/>
        <v/>
      </c>
      <c r="AF22" s="918"/>
      <c r="AG22" s="918"/>
      <c r="AH22" s="918"/>
      <c r="AI22" s="64"/>
      <c r="AL22" s="24" t="e">
        <f t="shared" si="1"/>
        <v>#N/A</v>
      </c>
      <c r="AM22" s="807" t="e">
        <f>VLOOKUP(Q22,$B$71:$Y$80,17,FALSE)</f>
        <v>#N/A</v>
      </c>
      <c r="AN22" s="807"/>
      <c r="AO22" s="807"/>
      <c r="AP22" s="65" t="e">
        <f>VLOOKUP(Q22,$B$71:$Y$80,21,FALSE)</f>
        <v>#N/A</v>
      </c>
      <c r="AR22" s="66" t="e">
        <f t="shared" si="2"/>
        <v>#VALUE!</v>
      </c>
      <c r="AT22" s="24" t="e">
        <f t="shared" si="3"/>
        <v>#N/A</v>
      </c>
      <c r="AU22" s="24" t="s">
        <v>359</v>
      </c>
      <c r="AV22" s="24">
        <v>0.89500000000000002</v>
      </c>
    </row>
    <row r="23" spans="1:48" ht="13.5" customHeight="1" thickBot="1">
      <c r="A23" s="27"/>
      <c r="B23" s="28"/>
      <c r="C23" s="28"/>
      <c r="D23" s="28"/>
      <c r="E23" s="28"/>
      <c r="F23" s="28"/>
      <c r="G23" s="28"/>
      <c r="H23" s="28"/>
      <c r="I23" s="28"/>
      <c r="J23" s="28"/>
      <c r="K23" s="28"/>
      <c r="L23" s="28"/>
      <c r="M23" s="28"/>
      <c r="N23" s="28"/>
      <c r="O23" s="28"/>
      <c r="P23" s="29"/>
      <c r="Q23" s="67"/>
      <c r="R23" s="67"/>
      <c r="S23" s="67"/>
      <c r="T23" s="67"/>
      <c r="U23" s="244"/>
      <c r="V23" s="60"/>
      <c r="W23" s="244"/>
      <c r="X23" s="244"/>
      <c r="Y23" s="244"/>
      <c r="Z23" s="29"/>
      <c r="AA23" s="28"/>
      <c r="AB23" s="28"/>
      <c r="AC23" s="28"/>
      <c r="AD23" s="28"/>
      <c r="AE23" s="28"/>
      <c r="AF23" s="28"/>
      <c r="AG23" s="28"/>
      <c r="AH23" s="28"/>
      <c r="AI23" s="30"/>
      <c r="AR23" s="68">
        <f>_xlfn.AGGREGATE(9,7,AR19:AR22)</f>
        <v>0</v>
      </c>
      <c r="AU23" s="24" t="s">
        <v>360</v>
      </c>
      <c r="AV23" s="24">
        <v>0.89</v>
      </c>
    </row>
    <row r="24" spans="1:48" ht="13.5" customHeight="1">
      <c r="A24" s="27"/>
      <c r="B24" s="28"/>
      <c r="C24" s="29"/>
      <c r="D24" s="28"/>
      <c r="E24" s="28"/>
      <c r="F24" s="28"/>
      <c r="G24" s="29"/>
      <c r="H24" s="28"/>
      <c r="I24" s="29"/>
      <c r="J24" s="29"/>
      <c r="K24" s="69" t="str">
        <f>IF(COUNTIF(K19:K22,"その他")&gt;=1,"ボイラ方式がその他の場合の説明を記載→","")</f>
        <v/>
      </c>
      <c r="L24" s="245"/>
      <c r="M24" s="245"/>
      <c r="N24" s="245"/>
      <c r="O24" s="245"/>
      <c r="P24" s="245"/>
      <c r="Q24" s="245"/>
      <c r="R24" s="245"/>
      <c r="S24" s="245"/>
      <c r="T24" s="245"/>
      <c r="U24" s="245"/>
      <c r="V24" s="245"/>
      <c r="W24" s="245"/>
      <c r="X24" s="245"/>
      <c r="Y24" s="245"/>
      <c r="Z24" s="245"/>
      <c r="AA24" s="28"/>
      <c r="AB24" s="28"/>
      <c r="AC24" s="28"/>
      <c r="AD24" s="28"/>
      <c r="AE24" s="28"/>
      <c r="AF24" s="28"/>
      <c r="AG24" s="28"/>
      <c r="AH24" s="28"/>
      <c r="AI24" s="30"/>
      <c r="AU24" s="24" t="s">
        <v>361</v>
      </c>
      <c r="AV24" s="24">
        <v>0.88500000000000001</v>
      </c>
    </row>
    <row r="25" spans="1:48" ht="13.5" customHeight="1">
      <c r="A25" s="27"/>
      <c r="B25" s="39"/>
      <c r="C25" s="39"/>
      <c r="D25" s="28"/>
      <c r="E25" s="28"/>
      <c r="F25" s="25"/>
      <c r="G25" s="39"/>
      <c r="H25" s="28"/>
      <c r="I25" s="28"/>
      <c r="J25" s="25"/>
      <c r="K25" s="39"/>
      <c r="L25" s="28"/>
      <c r="M25" s="28"/>
      <c r="N25" s="28"/>
      <c r="O25" s="28"/>
      <c r="P25" s="25"/>
      <c r="Q25" s="39"/>
      <c r="R25" s="70" t="s">
        <v>26</v>
      </c>
      <c r="S25" s="818" t="s">
        <v>93</v>
      </c>
      <c r="T25" s="818"/>
      <c r="U25" s="818"/>
      <c r="V25" s="818"/>
      <c r="W25" s="818"/>
      <c r="X25" s="818"/>
      <c r="Y25" s="818"/>
      <c r="Z25" s="818"/>
      <c r="AA25" s="818"/>
      <c r="AB25" s="818"/>
      <c r="AC25" s="818"/>
      <c r="AD25" s="818"/>
      <c r="AE25" s="818"/>
      <c r="AF25" s="818"/>
      <c r="AG25" s="818"/>
      <c r="AH25" s="818"/>
      <c r="AI25" s="819"/>
      <c r="AO25" s="24" t="s">
        <v>516</v>
      </c>
      <c r="AU25" s="24" t="s">
        <v>362</v>
      </c>
      <c r="AV25" s="24">
        <v>0.88</v>
      </c>
    </row>
    <row r="26" spans="1:48" ht="13.5" customHeight="1">
      <c r="A26" s="33"/>
      <c r="B26" s="34"/>
      <c r="C26" s="34"/>
      <c r="D26" s="34"/>
      <c r="E26" s="34"/>
      <c r="F26" s="34"/>
      <c r="G26" s="34"/>
      <c r="H26" s="34"/>
      <c r="I26" s="34"/>
      <c r="J26" s="34"/>
      <c r="K26" s="34"/>
      <c r="L26" s="34"/>
      <c r="M26" s="34"/>
      <c r="N26" s="34"/>
      <c r="O26" s="34"/>
      <c r="P26" s="71" t="str">
        <f>IF(AQ7=1,"",AO26)</f>
        <v/>
      </c>
      <c r="Q26" s="34"/>
      <c r="R26" s="35"/>
      <c r="S26" s="820"/>
      <c r="T26" s="820"/>
      <c r="U26" s="820"/>
      <c r="V26" s="820"/>
      <c r="W26" s="820"/>
      <c r="X26" s="820"/>
      <c r="Y26" s="820"/>
      <c r="Z26" s="820"/>
      <c r="AA26" s="820"/>
      <c r="AB26" s="820"/>
      <c r="AC26" s="820"/>
      <c r="AD26" s="820"/>
      <c r="AE26" s="820"/>
      <c r="AF26" s="820"/>
      <c r="AG26" s="820"/>
      <c r="AH26" s="820"/>
      <c r="AI26" s="821"/>
      <c r="AO26" s="24" t="s">
        <v>507</v>
      </c>
      <c r="AU26" s="24" t="s">
        <v>363</v>
      </c>
      <c r="AV26" s="24">
        <v>0.875</v>
      </c>
    </row>
    <row r="27" spans="1:48" ht="13.5" customHeight="1">
      <c r="A27" s="72"/>
      <c r="B27" s="41"/>
      <c r="C27" s="42"/>
      <c r="D27" s="42"/>
      <c r="F27" s="42"/>
      <c r="G27" s="42"/>
      <c r="H27" s="972" t="s">
        <v>23</v>
      </c>
      <c r="I27" s="972"/>
      <c r="J27" s="972"/>
      <c r="K27" s="972"/>
      <c r="L27" s="972"/>
      <c r="M27" s="972"/>
      <c r="N27" s="972"/>
      <c r="O27" s="972"/>
      <c r="P27" s="974"/>
      <c r="Q27" s="975"/>
      <c r="R27" s="975"/>
      <c r="S27" s="975"/>
      <c r="T27" s="975"/>
      <c r="U27" s="975"/>
      <c r="V27" s="420" t="s">
        <v>19</v>
      </c>
      <c r="W27" s="420"/>
      <c r="X27" s="420"/>
      <c r="Y27" s="421"/>
      <c r="Z27" s="822">
        <f>SUM(AE19:AG22)</f>
        <v>0</v>
      </c>
      <c r="AA27" s="823"/>
      <c r="AB27" s="823"/>
      <c r="AC27" s="823"/>
      <c r="AD27" s="823"/>
      <c r="AE27" s="823"/>
      <c r="AF27" s="623" t="s">
        <v>19</v>
      </c>
      <c r="AG27" s="623"/>
      <c r="AH27" s="623"/>
      <c r="AI27" s="624"/>
      <c r="AU27" s="24" t="s">
        <v>364</v>
      </c>
      <c r="AV27" s="24">
        <v>0.87</v>
      </c>
    </row>
    <row r="28" spans="1:48" ht="13.5" customHeight="1">
      <c r="A28" s="72"/>
      <c r="B28" s="41"/>
      <c r="C28" s="42"/>
      <c r="D28" s="42"/>
      <c r="F28" s="42"/>
      <c r="G28" s="42"/>
      <c r="H28" s="973"/>
      <c r="I28" s="973"/>
      <c r="J28" s="973"/>
      <c r="K28" s="973"/>
      <c r="L28" s="973"/>
      <c r="M28" s="973"/>
      <c r="N28" s="973"/>
      <c r="O28" s="973"/>
      <c r="P28" s="976"/>
      <c r="Q28" s="977"/>
      <c r="R28" s="977"/>
      <c r="S28" s="977"/>
      <c r="T28" s="977"/>
      <c r="U28" s="977"/>
      <c r="V28" s="423"/>
      <c r="W28" s="423"/>
      <c r="X28" s="423"/>
      <c r="Y28" s="424"/>
      <c r="Z28" s="824"/>
      <c r="AA28" s="825"/>
      <c r="AB28" s="825"/>
      <c r="AC28" s="825"/>
      <c r="AD28" s="825"/>
      <c r="AE28" s="825"/>
      <c r="AF28" s="423"/>
      <c r="AG28" s="423"/>
      <c r="AH28" s="423"/>
      <c r="AI28" s="424"/>
      <c r="AU28" s="24" t="s">
        <v>365</v>
      </c>
      <c r="AV28" s="24">
        <v>0.86499999999999999</v>
      </c>
    </row>
    <row r="29" spans="1:48" ht="13.5" customHeight="1">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U29" s="24" t="s">
        <v>366</v>
      </c>
      <c r="AV29" s="24">
        <v>0.86</v>
      </c>
    </row>
    <row r="30" spans="1:48" ht="13.5" customHeight="1">
      <c r="A30" s="374" t="s">
        <v>16</v>
      </c>
      <c r="B30" s="375"/>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6"/>
      <c r="AU30" s="24" t="s">
        <v>367</v>
      </c>
      <c r="AV30" s="24">
        <v>0.85499999999999998</v>
      </c>
    </row>
    <row r="31" spans="1:48" ht="13.5" customHeight="1">
      <c r="A31" s="73" t="s">
        <v>410</v>
      </c>
      <c r="B31" s="60"/>
      <c r="C31" s="74"/>
      <c r="D31" s="74"/>
      <c r="E31" s="74"/>
      <c r="F31" s="74"/>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75"/>
      <c r="AU31" s="24" t="s">
        <v>368</v>
      </c>
      <c r="AV31" s="24">
        <v>0.85</v>
      </c>
    </row>
    <row r="32" spans="1:48" ht="13.5" customHeight="1">
      <c r="A32" s="27"/>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30"/>
      <c r="AU32" s="24" t="s">
        <v>369</v>
      </c>
      <c r="AV32" s="24">
        <v>0.84499999999999997</v>
      </c>
    </row>
    <row r="33" spans="1:48" ht="13.5" customHeight="1">
      <c r="A33" s="27"/>
      <c r="B33" s="28" t="s">
        <v>305</v>
      </c>
      <c r="C33" s="28"/>
      <c r="D33" s="28"/>
      <c r="E33" s="28"/>
      <c r="F33" s="28"/>
      <c r="G33" s="28"/>
      <c r="H33" s="28"/>
      <c r="I33" s="436"/>
      <c r="J33" s="437"/>
      <c r="K33" s="437"/>
      <c r="L33" s="437"/>
      <c r="M33" s="437"/>
      <c r="N33" s="437"/>
      <c r="O33" s="437"/>
      <c r="P33" s="438"/>
      <c r="Q33" s="25"/>
      <c r="R33" s="28"/>
      <c r="S33" s="76"/>
      <c r="T33" s="76"/>
      <c r="U33" s="28"/>
      <c r="V33" s="28"/>
      <c r="W33" s="28"/>
      <c r="X33" s="28"/>
      <c r="Y33" s="77"/>
      <c r="Z33" s="77"/>
      <c r="AA33" s="77"/>
      <c r="AB33" s="77"/>
      <c r="AC33" s="28"/>
      <c r="AD33" s="28"/>
      <c r="AE33" s="28"/>
      <c r="AF33" s="28"/>
      <c r="AG33" s="61"/>
      <c r="AH33" s="29"/>
      <c r="AI33" s="30"/>
      <c r="AU33" s="24" t="s">
        <v>370</v>
      </c>
      <c r="AV33" s="24">
        <v>0.84</v>
      </c>
    </row>
    <row r="34" spans="1:48" ht="13.5" customHeight="1">
      <c r="A34" s="27"/>
      <c r="B34" s="28" t="s">
        <v>11</v>
      </c>
      <c r="C34" s="28"/>
      <c r="D34" s="28"/>
      <c r="E34" s="28"/>
      <c r="F34" s="28"/>
      <c r="G34" s="28"/>
      <c r="H34" s="28"/>
      <c r="I34" s="832"/>
      <c r="J34" s="833"/>
      <c r="K34" s="833"/>
      <c r="L34" s="833"/>
      <c r="M34" s="833"/>
      <c r="N34" s="833"/>
      <c r="O34" s="833"/>
      <c r="P34" s="834"/>
      <c r="Q34" s="28" t="s">
        <v>419</v>
      </c>
      <c r="R34" s="28"/>
      <c r="S34" s="28"/>
      <c r="T34" s="28"/>
      <c r="U34" s="28"/>
      <c r="V34" s="28"/>
      <c r="W34" s="28"/>
      <c r="X34" s="28"/>
      <c r="Y34" s="28"/>
      <c r="Z34" s="28"/>
      <c r="AA34" s="28"/>
      <c r="AB34" s="28"/>
      <c r="AC34" s="28"/>
      <c r="AD34" s="28"/>
      <c r="AE34" s="28"/>
      <c r="AF34" s="28"/>
      <c r="AG34" s="28"/>
      <c r="AH34" s="28"/>
      <c r="AI34" s="30"/>
      <c r="AU34" s="24" t="s">
        <v>371</v>
      </c>
      <c r="AV34" s="24">
        <v>0.83499999999999996</v>
      </c>
    </row>
    <row r="35" spans="1:48" ht="13.5" customHeight="1">
      <c r="A35" s="27"/>
      <c r="B35" s="28" t="s">
        <v>302</v>
      </c>
      <c r="C35" s="28"/>
      <c r="D35" s="28"/>
      <c r="E35" s="28"/>
      <c r="F35" s="28"/>
      <c r="G35" s="28"/>
      <c r="H35" s="28"/>
      <c r="I35" s="906"/>
      <c r="J35" s="907"/>
      <c r="K35" s="907"/>
      <c r="L35" s="907"/>
      <c r="M35" s="907"/>
      <c r="N35" s="907"/>
      <c r="O35" s="907"/>
      <c r="P35" s="908"/>
      <c r="Q35" s="28"/>
      <c r="R35" s="28"/>
      <c r="S35" s="28"/>
      <c r="T35" s="28"/>
      <c r="U35" s="28"/>
      <c r="V35" s="28"/>
      <c r="W35" s="28"/>
      <c r="X35" s="28"/>
      <c r="Y35" s="28"/>
      <c r="Z35" s="28"/>
      <c r="AA35" s="28"/>
      <c r="AB35" s="28"/>
      <c r="AC35" s="28"/>
      <c r="AD35" s="28"/>
      <c r="AE35" s="28"/>
      <c r="AF35" s="28"/>
      <c r="AG35" s="28"/>
      <c r="AH35" s="28"/>
      <c r="AI35" s="30"/>
      <c r="AU35" s="24" t="s">
        <v>372</v>
      </c>
      <c r="AV35" s="24">
        <v>0.83</v>
      </c>
    </row>
    <row r="36" spans="1:48" ht="13.5" customHeight="1">
      <c r="A36" s="27"/>
      <c r="B36" s="29"/>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30"/>
      <c r="AU36" s="24" t="s">
        <v>373</v>
      </c>
      <c r="AV36" s="24">
        <v>0.82499999999999996</v>
      </c>
    </row>
    <row r="37" spans="1:48" ht="13.5" customHeight="1">
      <c r="A37" s="27"/>
      <c r="B37" s="25"/>
      <c r="C37" s="25"/>
      <c r="D37" s="25"/>
      <c r="E37" s="28"/>
      <c r="F37" s="28"/>
      <c r="G37" s="25"/>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30"/>
      <c r="AU37" s="24" t="s">
        <v>374</v>
      </c>
      <c r="AV37" s="24">
        <v>0.82</v>
      </c>
    </row>
    <row r="38" spans="1:48" ht="13.5" customHeight="1">
      <c r="A38" s="27"/>
      <c r="B38" s="28"/>
      <c r="C38" s="28"/>
      <c r="D38" s="28"/>
      <c r="E38" s="28"/>
      <c r="F38" s="28"/>
      <c r="G38" s="28"/>
      <c r="H38" s="28"/>
      <c r="I38" s="78"/>
      <c r="J38" s="78"/>
      <c r="K38" s="78"/>
      <c r="L38" s="78"/>
      <c r="M38" s="78"/>
      <c r="N38" s="28" t="s">
        <v>420</v>
      </c>
      <c r="O38" s="78"/>
      <c r="P38" s="78"/>
      <c r="Q38" s="28"/>
      <c r="R38" s="28"/>
      <c r="S38" s="28"/>
      <c r="T38" s="28"/>
      <c r="U38" s="28"/>
      <c r="V38" s="28"/>
      <c r="W38" s="28"/>
      <c r="X38" s="28"/>
      <c r="Y38" s="28"/>
      <c r="Z38" s="28"/>
      <c r="AA38" s="28"/>
      <c r="AB38" s="28"/>
      <c r="AC38" s="28"/>
      <c r="AD38" s="28"/>
      <c r="AE38" s="28"/>
      <c r="AF38" s="28"/>
      <c r="AG38" s="28"/>
      <c r="AH38" s="28"/>
      <c r="AI38" s="30"/>
      <c r="AU38" s="24" t="s">
        <v>375</v>
      </c>
      <c r="AV38" s="24">
        <v>0.81499999999999995</v>
      </c>
    </row>
    <row r="39" spans="1:48" ht="13.5" customHeight="1">
      <c r="A39" s="27"/>
      <c r="B39" s="896"/>
      <c r="C39" s="898" t="s">
        <v>332</v>
      </c>
      <c r="D39" s="899"/>
      <c r="E39" s="899"/>
      <c r="F39" s="899"/>
      <c r="G39" s="899"/>
      <c r="H39" s="899"/>
      <c r="I39" s="899"/>
      <c r="J39" s="899"/>
      <c r="K39" s="900"/>
      <c r="L39" s="413" t="s">
        <v>333</v>
      </c>
      <c r="M39" s="414"/>
      <c r="N39" s="414"/>
      <c r="O39" s="415"/>
      <c r="P39" s="732" t="s">
        <v>402</v>
      </c>
      <c r="Q39" s="421"/>
      <c r="R39" s="911" t="s">
        <v>336</v>
      </c>
      <c r="S39" s="912"/>
      <c r="T39" s="439" t="s">
        <v>405</v>
      </c>
      <c r="U39" s="440"/>
      <c r="V39" s="441"/>
      <c r="W39" s="812" t="s">
        <v>407</v>
      </c>
      <c r="X39" s="813"/>
      <c r="Y39" s="813"/>
      <c r="Z39" s="813"/>
      <c r="AA39" s="813"/>
      <c r="AB39" s="814"/>
      <c r="AC39" s="404" t="s">
        <v>337</v>
      </c>
      <c r="AD39" s="404"/>
      <c r="AE39" s="404"/>
      <c r="AF39" s="404"/>
      <c r="AG39" s="25"/>
      <c r="AH39" s="28"/>
      <c r="AI39" s="30"/>
      <c r="AU39" s="24" t="s">
        <v>376</v>
      </c>
      <c r="AV39" s="24">
        <v>0.81</v>
      </c>
    </row>
    <row r="40" spans="1:48" ht="13.5" customHeight="1">
      <c r="A40" s="27"/>
      <c r="B40" s="897"/>
      <c r="C40" s="901"/>
      <c r="D40" s="902"/>
      <c r="E40" s="902"/>
      <c r="F40" s="902"/>
      <c r="G40" s="902"/>
      <c r="H40" s="902"/>
      <c r="I40" s="902"/>
      <c r="J40" s="902"/>
      <c r="K40" s="903"/>
      <c r="L40" s="416"/>
      <c r="M40" s="417"/>
      <c r="N40" s="417"/>
      <c r="O40" s="418"/>
      <c r="P40" s="422"/>
      <c r="Q40" s="424"/>
      <c r="R40" s="913"/>
      <c r="S40" s="914"/>
      <c r="T40" s="442"/>
      <c r="U40" s="443"/>
      <c r="V40" s="444"/>
      <c r="W40" s="815"/>
      <c r="X40" s="816"/>
      <c r="Y40" s="816"/>
      <c r="Z40" s="816"/>
      <c r="AA40" s="816"/>
      <c r="AB40" s="817"/>
      <c r="AC40" s="404"/>
      <c r="AD40" s="404"/>
      <c r="AE40" s="404"/>
      <c r="AF40" s="404"/>
      <c r="AG40" s="25"/>
      <c r="AH40" s="29"/>
      <c r="AI40" s="79"/>
      <c r="AU40" s="24" t="s">
        <v>377</v>
      </c>
      <c r="AV40" s="24">
        <v>0.80500000000000005</v>
      </c>
    </row>
    <row r="41" spans="1:48" ht="13.5" customHeight="1">
      <c r="A41" s="27"/>
      <c r="B41" s="80">
        <v>1</v>
      </c>
      <c r="C41" s="808"/>
      <c r="D41" s="828"/>
      <c r="E41" s="828"/>
      <c r="F41" s="828"/>
      <c r="G41" s="828"/>
      <c r="H41" s="828"/>
      <c r="I41" s="828"/>
      <c r="J41" s="828"/>
      <c r="K41" s="809"/>
      <c r="L41" s="887"/>
      <c r="M41" s="888"/>
      <c r="N41" s="888"/>
      <c r="O41" s="889"/>
      <c r="P41" s="808"/>
      <c r="Q41" s="809"/>
      <c r="R41" s="885"/>
      <c r="S41" s="886"/>
      <c r="T41" s="835"/>
      <c r="U41" s="836"/>
      <c r="V41" s="837"/>
      <c r="W41" s="810">
        <f>AR45</f>
        <v>0</v>
      </c>
      <c r="X41" s="811"/>
      <c r="Y41" s="811"/>
      <c r="Z41" s="811"/>
      <c r="AA41" s="831" t="str">
        <f>IF(I35="","",VLOOKUP(I35,$B$71:$Y$80,10,FALSE))</f>
        <v/>
      </c>
      <c r="AB41" s="516"/>
      <c r="AC41" s="915" t="str">
        <f>IF(I35="","",W41*AL41*AP41*44/12)</f>
        <v/>
      </c>
      <c r="AD41" s="916"/>
      <c r="AE41" s="916"/>
      <c r="AF41" s="917"/>
      <c r="AG41" s="39"/>
      <c r="AH41" s="29"/>
      <c r="AI41" s="30"/>
      <c r="AL41" s="24" t="e">
        <f>VLOOKUP(I35,$B$71:$Y$80,13,FALSE)</f>
        <v>#N/A</v>
      </c>
      <c r="AM41" s="807" t="e">
        <f>VLOOKUP(I35,$B$71:$Y$80,17,FALSE)</f>
        <v>#N/A</v>
      </c>
      <c r="AN41" s="807"/>
      <c r="AO41" s="807"/>
      <c r="AP41" s="65" t="e">
        <f>VLOOKUP(I35,$B$71:$Y$80,21,FALSE)</f>
        <v>#N/A</v>
      </c>
      <c r="AR41" s="24" t="e">
        <f>$AR$23*T41/R41/AM41</f>
        <v>#DIV/0!</v>
      </c>
      <c r="AU41" s="24" t="s">
        <v>378</v>
      </c>
      <c r="AV41" s="24">
        <v>0.8</v>
      </c>
    </row>
    <row r="42" spans="1:48" ht="13.5" customHeight="1">
      <c r="A42" s="27"/>
      <c r="B42" s="80">
        <v>2</v>
      </c>
      <c r="C42" s="808"/>
      <c r="D42" s="828"/>
      <c r="E42" s="828"/>
      <c r="F42" s="828"/>
      <c r="G42" s="828"/>
      <c r="H42" s="828"/>
      <c r="I42" s="828"/>
      <c r="J42" s="828"/>
      <c r="K42" s="809"/>
      <c r="L42" s="887"/>
      <c r="M42" s="888"/>
      <c r="N42" s="888"/>
      <c r="O42" s="889"/>
      <c r="P42" s="808"/>
      <c r="Q42" s="809"/>
      <c r="R42" s="885"/>
      <c r="S42" s="886"/>
      <c r="T42" s="835"/>
      <c r="U42" s="836"/>
      <c r="V42" s="837"/>
      <c r="W42" s="882" t="s">
        <v>429</v>
      </c>
      <c r="X42" s="883"/>
      <c r="Y42" s="883"/>
      <c r="Z42" s="883"/>
      <c r="AA42" s="883"/>
      <c r="AB42" s="883"/>
      <c r="AC42" s="883"/>
      <c r="AD42" s="883"/>
      <c r="AE42" s="883"/>
      <c r="AF42" s="883"/>
      <c r="AG42" s="39"/>
      <c r="AH42" s="28"/>
      <c r="AI42" s="30"/>
      <c r="AM42" s="807" t="e">
        <f>VLOOKUP(IF(C42="","",I$35),$B$71:$Y$80,17,FALSE)</f>
        <v>#N/A</v>
      </c>
      <c r="AN42" s="807"/>
      <c r="AO42" s="807"/>
      <c r="AP42" s="65" t="e">
        <f>VLOOKUP(IF(C42="","",I$35),$B$71:$Y$80,21,FALSE)</f>
        <v>#N/A</v>
      </c>
      <c r="AR42" s="24" t="e">
        <f>$AR$23*T42/R42/AM42</f>
        <v>#DIV/0!</v>
      </c>
      <c r="AU42" s="24" t="s">
        <v>379</v>
      </c>
      <c r="AV42" s="24">
        <v>0.79500000000000004</v>
      </c>
    </row>
    <row r="43" spans="1:48" ht="13.5" customHeight="1">
      <c r="A43" s="27"/>
      <c r="B43" s="80">
        <v>3</v>
      </c>
      <c r="C43" s="808"/>
      <c r="D43" s="828"/>
      <c r="E43" s="828"/>
      <c r="F43" s="828"/>
      <c r="G43" s="828"/>
      <c r="H43" s="828"/>
      <c r="I43" s="828"/>
      <c r="J43" s="828"/>
      <c r="K43" s="809"/>
      <c r="L43" s="887"/>
      <c r="M43" s="888"/>
      <c r="N43" s="888"/>
      <c r="O43" s="889"/>
      <c r="P43" s="808"/>
      <c r="Q43" s="809"/>
      <c r="R43" s="885"/>
      <c r="S43" s="886"/>
      <c r="T43" s="835"/>
      <c r="U43" s="836"/>
      <c r="V43" s="837"/>
      <c r="W43" s="884"/>
      <c r="X43" s="818"/>
      <c r="Y43" s="818"/>
      <c r="Z43" s="818"/>
      <c r="AA43" s="818"/>
      <c r="AB43" s="818"/>
      <c r="AC43" s="818"/>
      <c r="AD43" s="818"/>
      <c r="AE43" s="818"/>
      <c r="AF43" s="818"/>
      <c r="AG43" s="39"/>
      <c r="AH43" s="28"/>
      <c r="AI43" s="30"/>
      <c r="AM43" s="807" t="e">
        <f>VLOOKUP(IF(C43="","",I$35),$B$71:$Y$80,17,FALSE)</f>
        <v>#N/A</v>
      </c>
      <c r="AN43" s="807"/>
      <c r="AO43" s="807"/>
      <c r="AP43" s="65" t="e">
        <f>VLOOKUP(IF(C43="","",I$35),$B$71:$Y$80,21,FALSE)</f>
        <v>#N/A</v>
      </c>
      <c r="AR43" s="24" t="e">
        <f>$AR$23*T43/R43/AM43</f>
        <v>#DIV/0!</v>
      </c>
      <c r="AU43" s="24" t="s">
        <v>380</v>
      </c>
      <c r="AV43" s="24">
        <v>0.79</v>
      </c>
    </row>
    <row r="44" spans="1:48" ht="13.5" customHeight="1" thickBot="1">
      <c r="A44" s="27"/>
      <c r="B44" s="80">
        <v>4</v>
      </c>
      <c r="C44" s="808"/>
      <c r="D44" s="828"/>
      <c r="E44" s="828"/>
      <c r="F44" s="828"/>
      <c r="G44" s="828"/>
      <c r="H44" s="828"/>
      <c r="I44" s="828"/>
      <c r="J44" s="828"/>
      <c r="K44" s="809"/>
      <c r="L44" s="887"/>
      <c r="M44" s="888"/>
      <c r="N44" s="888"/>
      <c r="O44" s="889"/>
      <c r="P44" s="808"/>
      <c r="Q44" s="809"/>
      <c r="R44" s="885"/>
      <c r="S44" s="886"/>
      <c r="T44" s="835"/>
      <c r="U44" s="836"/>
      <c r="V44" s="837"/>
      <c r="W44" s="28"/>
      <c r="X44" s="28"/>
      <c r="Y44" s="28"/>
      <c r="Z44" s="28"/>
      <c r="AA44" s="28"/>
      <c r="AB44" s="28"/>
      <c r="AC44" s="28"/>
      <c r="AD44" s="28"/>
      <c r="AE44" s="28"/>
      <c r="AF44" s="28"/>
      <c r="AG44" s="39"/>
      <c r="AH44" s="28"/>
      <c r="AI44" s="30"/>
      <c r="AM44" s="807" t="e">
        <f>VLOOKUP(IF(C44="","",I$35),$B$71:$Y$80,17,FALSE)</f>
        <v>#N/A</v>
      </c>
      <c r="AN44" s="807"/>
      <c r="AO44" s="807"/>
      <c r="AP44" s="65" t="e">
        <f>VLOOKUP(IF(C44="","",I$35),$B$71:$Y$80,21,FALSE)</f>
        <v>#N/A</v>
      </c>
      <c r="AR44" s="24" t="e">
        <f>$AR$23*T44/R44/AM44</f>
        <v>#DIV/0!</v>
      </c>
      <c r="AU44" s="24" t="s">
        <v>381</v>
      </c>
      <c r="AV44" s="24">
        <v>0.78500000000000003</v>
      </c>
    </row>
    <row r="45" spans="1:48" ht="13.5" customHeight="1" thickBot="1">
      <c r="A45" s="27"/>
      <c r="B45" s="28"/>
      <c r="C45" s="28"/>
      <c r="D45" s="28"/>
      <c r="E45" s="28"/>
      <c r="F45" s="28"/>
      <c r="G45" s="28"/>
      <c r="H45" s="28"/>
      <c r="I45" s="78"/>
      <c r="J45" s="78"/>
      <c r="K45" s="78"/>
      <c r="L45" s="78"/>
      <c r="M45" s="78"/>
      <c r="N45" s="78"/>
      <c r="O45" s="78"/>
      <c r="P45" s="78"/>
      <c r="Q45" s="28"/>
      <c r="R45" s="28"/>
      <c r="S45" s="81" t="s">
        <v>406</v>
      </c>
      <c r="T45" s="374">
        <f>SUM(T41:U44)</f>
        <v>0</v>
      </c>
      <c r="U45" s="375"/>
      <c r="V45" s="376"/>
      <c r="W45" s="82" t="s">
        <v>421</v>
      </c>
      <c r="X45" s="28"/>
      <c r="Y45" s="28"/>
      <c r="Z45" s="28"/>
      <c r="AA45" s="28"/>
      <c r="AB45" s="28"/>
      <c r="AC45" s="28"/>
      <c r="AD45" s="28"/>
      <c r="AE45" s="28"/>
      <c r="AF45" s="28"/>
      <c r="AG45" s="29"/>
      <c r="AH45" s="28"/>
      <c r="AI45" s="30"/>
      <c r="AR45" s="68">
        <f>_xlfn.AGGREGATE(9,7,AR41:AR44)</f>
        <v>0</v>
      </c>
      <c r="AU45" s="24" t="s">
        <v>382</v>
      </c>
      <c r="AV45" s="24">
        <v>0.78</v>
      </c>
    </row>
    <row r="46" spans="1:48" ht="13.5" customHeight="1">
      <c r="A46" s="27"/>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30"/>
      <c r="AU46" s="24" t="s">
        <v>383</v>
      </c>
      <c r="AV46" s="24">
        <v>0.77500000000000002</v>
      </c>
    </row>
    <row r="47" spans="1:48" ht="13.5" customHeight="1">
      <c r="A47" s="27"/>
      <c r="B47" s="29"/>
      <c r="C47" s="29"/>
      <c r="D47" s="28"/>
      <c r="E47" s="29"/>
      <c r="F47" s="28"/>
      <c r="G47" s="28"/>
      <c r="H47" s="28"/>
      <c r="I47" s="28"/>
      <c r="J47" s="28"/>
      <c r="K47" s="28"/>
      <c r="L47" s="28"/>
      <c r="M47" s="28"/>
      <c r="N47" s="28"/>
      <c r="O47" s="28"/>
      <c r="P47" s="28"/>
      <c r="Q47" s="28"/>
      <c r="R47" s="28"/>
      <c r="S47" s="28"/>
      <c r="T47" s="28"/>
      <c r="U47" s="28"/>
      <c r="V47" s="28"/>
      <c r="W47" s="28"/>
      <c r="X47" s="29"/>
      <c r="Y47" s="29"/>
      <c r="Z47" s="29"/>
      <c r="AA47" s="28"/>
      <c r="AB47" s="83"/>
      <c r="AC47" s="83"/>
      <c r="AD47" s="83"/>
      <c r="AE47" s="83"/>
      <c r="AF47" s="28"/>
      <c r="AG47" s="61"/>
      <c r="AH47" s="28"/>
      <c r="AI47" s="30"/>
      <c r="AU47" s="24" t="s">
        <v>384</v>
      </c>
      <c r="AV47" s="24">
        <v>0.77</v>
      </c>
    </row>
    <row r="48" spans="1:48" ht="13.5" customHeight="1">
      <c r="A48" s="27"/>
      <c r="B48" s="45"/>
      <c r="C48" s="45"/>
      <c r="D48" s="45"/>
      <c r="E48" s="45"/>
      <c r="F48" s="45"/>
      <c r="G48" s="45"/>
      <c r="H48" s="45"/>
      <c r="I48" s="45"/>
      <c r="J48" s="45"/>
      <c r="K48" s="45"/>
      <c r="L48" s="45"/>
      <c r="M48" s="45"/>
      <c r="N48" s="45"/>
      <c r="O48" s="45"/>
      <c r="P48" s="25"/>
      <c r="Q48" s="39"/>
      <c r="R48" s="70" t="s">
        <v>26</v>
      </c>
      <c r="S48" s="818" t="s">
        <v>93</v>
      </c>
      <c r="T48" s="818"/>
      <c r="U48" s="818"/>
      <c r="V48" s="818"/>
      <c r="W48" s="818"/>
      <c r="X48" s="818"/>
      <c r="Y48" s="818"/>
      <c r="Z48" s="818"/>
      <c r="AA48" s="818"/>
      <c r="AB48" s="818"/>
      <c r="AC48" s="818"/>
      <c r="AD48" s="818"/>
      <c r="AE48" s="818"/>
      <c r="AF48" s="818"/>
      <c r="AG48" s="818"/>
      <c r="AH48" s="818"/>
      <c r="AI48" s="819"/>
      <c r="AU48" s="24" t="s">
        <v>362</v>
      </c>
      <c r="AV48" s="24">
        <v>0.88</v>
      </c>
    </row>
    <row r="49" spans="1:48">
      <c r="A49" s="84"/>
      <c r="B49" s="85"/>
      <c r="C49" s="85"/>
      <c r="D49" s="85"/>
      <c r="E49" s="85"/>
      <c r="F49" s="85"/>
      <c r="G49" s="85"/>
      <c r="H49" s="85"/>
      <c r="I49" s="85"/>
      <c r="J49" s="85"/>
      <c r="K49" s="85"/>
      <c r="L49" s="85"/>
      <c r="M49" s="85"/>
      <c r="N49" s="85"/>
      <c r="O49" s="85"/>
      <c r="P49" s="71" t="str">
        <f>IF(AQ7=1,"",AO49)</f>
        <v/>
      </c>
      <c r="Q49" s="34"/>
      <c r="R49" s="35"/>
      <c r="S49" s="820"/>
      <c r="T49" s="820"/>
      <c r="U49" s="820"/>
      <c r="V49" s="820"/>
      <c r="W49" s="820"/>
      <c r="X49" s="820"/>
      <c r="Y49" s="820"/>
      <c r="Z49" s="820"/>
      <c r="AA49" s="820"/>
      <c r="AB49" s="820"/>
      <c r="AC49" s="820"/>
      <c r="AD49" s="820"/>
      <c r="AE49" s="820"/>
      <c r="AF49" s="820"/>
      <c r="AG49" s="820"/>
      <c r="AH49" s="820"/>
      <c r="AI49" s="821"/>
      <c r="AO49" s="24" t="s">
        <v>507</v>
      </c>
      <c r="AU49" s="24" t="s">
        <v>363</v>
      </c>
      <c r="AV49" s="24">
        <v>0.875</v>
      </c>
    </row>
    <row r="50" spans="1:48">
      <c r="A50" s="72"/>
      <c r="C50" s="42"/>
      <c r="D50" s="42"/>
      <c r="E50" s="42"/>
      <c r="F50" s="42"/>
      <c r="G50" s="42"/>
      <c r="H50" s="972" t="s">
        <v>24</v>
      </c>
      <c r="I50" s="972"/>
      <c r="J50" s="972"/>
      <c r="K50" s="972"/>
      <c r="L50" s="972"/>
      <c r="M50" s="972"/>
      <c r="N50" s="972"/>
      <c r="O50" s="972"/>
      <c r="P50" s="974"/>
      <c r="Q50" s="975"/>
      <c r="R50" s="975"/>
      <c r="S50" s="975"/>
      <c r="T50" s="975"/>
      <c r="U50" s="975"/>
      <c r="V50" s="420" t="s">
        <v>19</v>
      </c>
      <c r="W50" s="420"/>
      <c r="X50" s="420"/>
      <c r="Y50" s="421"/>
      <c r="Z50" s="880" t="str">
        <f>AC41</f>
        <v/>
      </c>
      <c r="AA50" s="881"/>
      <c r="AB50" s="881"/>
      <c r="AC50" s="881"/>
      <c r="AD50" s="881"/>
      <c r="AE50" s="881"/>
      <c r="AF50" s="420" t="s">
        <v>19</v>
      </c>
      <c r="AG50" s="420"/>
      <c r="AH50" s="420"/>
      <c r="AI50" s="421"/>
      <c r="AU50" s="24" t="s">
        <v>387</v>
      </c>
      <c r="AV50" s="24">
        <v>0.755</v>
      </c>
    </row>
    <row r="51" spans="1:48">
      <c r="A51" s="72"/>
      <c r="B51" s="41"/>
      <c r="C51" s="42"/>
      <c r="D51" s="42"/>
      <c r="E51" s="42"/>
      <c r="F51" s="42"/>
      <c r="G51" s="42"/>
      <c r="H51" s="973"/>
      <c r="I51" s="973"/>
      <c r="J51" s="973"/>
      <c r="K51" s="973"/>
      <c r="L51" s="973"/>
      <c r="M51" s="973"/>
      <c r="N51" s="973"/>
      <c r="O51" s="973"/>
      <c r="P51" s="976"/>
      <c r="Q51" s="977"/>
      <c r="R51" s="977"/>
      <c r="S51" s="977"/>
      <c r="T51" s="977"/>
      <c r="U51" s="977"/>
      <c r="V51" s="423"/>
      <c r="W51" s="423"/>
      <c r="X51" s="423"/>
      <c r="Y51" s="424"/>
      <c r="Z51" s="824"/>
      <c r="AA51" s="825"/>
      <c r="AB51" s="825"/>
      <c r="AC51" s="825"/>
      <c r="AD51" s="825"/>
      <c r="AE51" s="825"/>
      <c r="AF51" s="423"/>
      <c r="AG51" s="423"/>
      <c r="AH51" s="423"/>
      <c r="AI51" s="424"/>
      <c r="AU51" s="24" t="s">
        <v>388</v>
      </c>
      <c r="AV51" s="24">
        <v>0.75</v>
      </c>
    </row>
    <row r="52" spans="1:48" ht="13.5" thickBot="1">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U52" s="24" t="s">
        <v>389</v>
      </c>
      <c r="AV52" s="24">
        <v>0.745</v>
      </c>
    </row>
    <row r="53" spans="1:48" ht="13.5" thickTop="1">
      <c r="A53" s="29"/>
      <c r="B53" s="459" t="s">
        <v>23</v>
      </c>
      <c r="C53" s="400"/>
      <c r="D53" s="400"/>
      <c r="E53" s="400"/>
      <c r="F53" s="400"/>
      <c r="G53" s="400"/>
      <c r="H53" s="400"/>
      <c r="I53" s="400"/>
      <c r="J53" s="400"/>
      <c r="K53" s="460"/>
      <c r="N53" s="459" t="s">
        <v>24</v>
      </c>
      <c r="O53" s="400"/>
      <c r="P53" s="400"/>
      <c r="Q53" s="400"/>
      <c r="R53" s="400"/>
      <c r="S53" s="400"/>
      <c r="T53" s="400"/>
      <c r="U53" s="400"/>
      <c r="V53" s="400"/>
      <c r="W53" s="460"/>
      <c r="Z53" s="854" t="s">
        <v>21</v>
      </c>
      <c r="AA53" s="855"/>
      <c r="AB53" s="855"/>
      <c r="AC53" s="855"/>
      <c r="AD53" s="855"/>
      <c r="AE53" s="855"/>
      <c r="AF53" s="855"/>
      <c r="AG53" s="855"/>
      <c r="AH53" s="855"/>
      <c r="AI53" s="856"/>
      <c r="AU53" s="24" t="s">
        <v>390</v>
      </c>
      <c r="AV53" s="24">
        <v>0.74</v>
      </c>
    </row>
    <row r="54" spans="1:48" ht="13.5" customHeight="1">
      <c r="A54" s="29"/>
      <c r="B54" s="650">
        <f>IF($AQ$7=2,P27,Z27)</f>
        <v>0</v>
      </c>
      <c r="C54" s="864"/>
      <c r="D54" s="864"/>
      <c r="E54" s="864"/>
      <c r="F54" s="864"/>
      <c r="G54" s="864"/>
      <c r="H54" s="420" t="s">
        <v>19</v>
      </c>
      <c r="I54" s="420"/>
      <c r="J54" s="420"/>
      <c r="K54" s="421"/>
      <c r="L54" s="733" t="s">
        <v>25</v>
      </c>
      <c r="M54" s="624"/>
      <c r="N54" s="985" t="str">
        <f>IF(AQ7=2,P50,Z50)</f>
        <v/>
      </c>
      <c r="O54" s="869"/>
      <c r="P54" s="869"/>
      <c r="Q54" s="869"/>
      <c r="R54" s="869"/>
      <c r="S54" s="869"/>
      <c r="T54" s="420" t="s">
        <v>19</v>
      </c>
      <c r="U54" s="420"/>
      <c r="V54" s="420"/>
      <c r="W54" s="421"/>
      <c r="X54" s="733" t="s">
        <v>22</v>
      </c>
      <c r="Y54" s="623"/>
      <c r="Z54" s="847" t="str">
        <f>IFERROR(B54-N54,"")</f>
        <v/>
      </c>
      <c r="AA54" s="848"/>
      <c r="AB54" s="848"/>
      <c r="AC54" s="848"/>
      <c r="AD54" s="848"/>
      <c r="AE54" s="848"/>
      <c r="AF54" s="420" t="s">
        <v>19</v>
      </c>
      <c r="AG54" s="420"/>
      <c r="AH54" s="420"/>
      <c r="AI54" s="851"/>
      <c r="AU54" s="24" t="s">
        <v>391</v>
      </c>
      <c r="AV54" s="24">
        <v>0.73499999999999999</v>
      </c>
    </row>
    <row r="55" spans="1:48" ht="14.25" customHeight="1" thickBot="1">
      <c r="A55" s="43"/>
      <c r="B55" s="650"/>
      <c r="C55" s="864"/>
      <c r="D55" s="864"/>
      <c r="E55" s="864"/>
      <c r="F55" s="864"/>
      <c r="G55" s="864"/>
      <c r="H55" s="423"/>
      <c r="I55" s="423"/>
      <c r="J55" s="423"/>
      <c r="K55" s="424"/>
      <c r="L55" s="733"/>
      <c r="M55" s="624"/>
      <c r="N55" s="986"/>
      <c r="O55" s="987"/>
      <c r="P55" s="987"/>
      <c r="Q55" s="987"/>
      <c r="R55" s="987"/>
      <c r="S55" s="987"/>
      <c r="T55" s="423"/>
      <c r="U55" s="423"/>
      <c r="V55" s="423"/>
      <c r="W55" s="424"/>
      <c r="X55" s="733"/>
      <c r="Y55" s="623"/>
      <c r="Z55" s="849"/>
      <c r="AA55" s="850"/>
      <c r="AB55" s="850"/>
      <c r="AC55" s="850"/>
      <c r="AD55" s="850"/>
      <c r="AE55" s="850"/>
      <c r="AF55" s="852"/>
      <c r="AG55" s="852"/>
      <c r="AH55" s="852"/>
      <c r="AI55" s="853"/>
      <c r="AU55" s="24" t="s">
        <v>392</v>
      </c>
      <c r="AV55" s="24">
        <v>0.73</v>
      </c>
    </row>
    <row r="56" spans="1:48" ht="14" thickTop="1" thickBot="1">
      <c r="AU56" s="24" t="s">
        <v>393</v>
      </c>
      <c r="AV56" s="24">
        <v>0.72499999999999998</v>
      </c>
    </row>
    <row r="57" spans="1:48" ht="13.5" customHeight="1" thickTop="1">
      <c r="N57" s="978" t="s">
        <v>555</v>
      </c>
      <c r="O57" s="979"/>
      <c r="P57" s="979"/>
      <c r="Q57" s="979"/>
      <c r="R57" s="979"/>
      <c r="S57" s="979"/>
      <c r="T57" s="980"/>
      <c r="Z57" s="854" t="s">
        <v>583</v>
      </c>
      <c r="AA57" s="855"/>
      <c r="AB57" s="855"/>
      <c r="AC57" s="855"/>
      <c r="AD57" s="855"/>
      <c r="AE57" s="855"/>
      <c r="AF57" s="855"/>
      <c r="AG57" s="855"/>
      <c r="AH57" s="855"/>
      <c r="AI57" s="856"/>
      <c r="AU57" s="24" t="s">
        <v>394</v>
      </c>
      <c r="AV57" s="24">
        <v>0.72</v>
      </c>
    </row>
    <row r="58" spans="1:48" ht="13.5" customHeight="1">
      <c r="N58" s="981">
        <f>I3</f>
        <v>0</v>
      </c>
      <c r="O58" s="848"/>
      <c r="P58" s="848"/>
      <c r="Q58" s="848"/>
      <c r="R58" s="876"/>
      <c r="S58" s="732" t="s">
        <v>12</v>
      </c>
      <c r="T58" s="421"/>
      <c r="Z58" s="847" t="str">
        <f>IFERROR(Z54*N58,"")</f>
        <v/>
      </c>
      <c r="AA58" s="848"/>
      <c r="AB58" s="848"/>
      <c r="AC58" s="848"/>
      <c r="AD58" s="848"/>
      <c r="AE58" s="848"/>
      <c r="AF58" s="480" t="s">
        <v>561</v>
      </c>
      <c r="AG58" s="712"/>
      <c r="AH58" s="712"/>
      <c r="AI58" s="860"/>
      <c r="AU58" s="24" t="s">
        <v>395</v>
      </c>
      <c r="AV58" s="24">
        <v>0.71499999999999997</v>
      </c>
    </row>
    <row r="59" spans="1:48" ht="14.25" customHeight="1" thickBot="1">
      <c r="N59" s="982"/>
      <c r="O59" s="983"/>
      <c r="P59" s="983"/>
      <c r="Q59" s="983"/>
      <c r="R59" s="984"/>
      <c r="S59" s="422"/>
      <c r="T59" s="424"/>
      <c r="Z59" s="849"/>
      <c r="AA59" s="850"/>
      <c r="AB59" s="850"/>
      <c r="AC59" s="850"/>
      <c r="AD59" s="850"/>
      <c r="AE59" s="850"/>
      <c r="AF59" s="861"/>
      <c r="AG59" s="861"/>
      <c r="AH59" s="861"/>
      <c r="AI59" s="862"/>
      <c r="AU59" s="24" t="s">
        <v>396</v>
      </c>
      <c r="AV59" s="24">
        <v>0.71</v>
      </c>
    </row>
    <row r="60" spans="1:48" ht="14.5" thickTop="1">
      <c r="P60" s="44"/>
      <c r="AU60" s="24" t="s">
        <v>397</v>
      </c>
      <c r="AV60" s="24">
        <v>0.70499999999999996</v>
      </c>
    </row>
    <row r="61" spans="1:48" ht="13.5" customHeight="1"/>
    <row r="62" spans="1:48" ht="14.25" customHeight="1">
      <c r="B62" s="24" t="s">
        <v>569</v>
      </c>
      <c r="C62" s="24" t="s">
        <v>570</v>
      </c>
    </row>
    <row r="66" spans="2:36" hidden="1"/>
    <row r="67" spans="2:36" hidden="1"/>
    <row r="68" spans="2:36" hidden="1"/>
    <row r="69" spans="2:36" hidden="1"/>
    <row r="70" spans="2:36" hidden="1">
      <c r="B70" s="843" t="s">
        <v>302</v>
      </c>
      <c r="C70" s="843"/>
      <c r="D70" s="843"/>
      <c r="E70" s="843"/>
      <c r="F70" s="843"/>
      <c r="G70" s="843"/>
      <c r="H70" s="843"/>
      <c r="I70" s="843"/>
      <c r="J70" s="843"/>
      <c r="K70" s="843" t="s">
        <v>62</v>
      </c>
      <c r="L70" s="843"/>
      <c r="M70" s="843"/>
      <c r="N70" s="86" t="s">
        <v>403</v>
      </c>
      <c r="O70" s="87"/>
      <c r="P70" s="87"/>
      <c r="Q70" s="88"/>
      <c r="R70" s="844" t="s">
        <v>404</v>
      </c>
      <c r="S70" s="845"/>
      <c r="T70" s="845"/>
      <c r="U70" s="846"/>
      <c r="V70" s="843" t="s">
        <v>304</v>
      </c>
      <c r="W70" s="843"/>
      <c r="X70" s="843"/>
      <c r="Y70" s="843"/>
      <c r="AA70" s="89" t="s">
        <v>305</v>
      </c>
      <c r="AB70" s="89"/>
      <c r="AC70" s="89"/>
      <c r="AD70" s="89"/>
      <c r="AE70" s="89"/>
      <c r="AF70" s="89"/>
      <c r="AG70" s="89"/>
      <c r="AH70" s="89"/>
      <c r="AI70" s="89"/>
      <c r="AJ70" s="89"/>
    </row>
    <row r="71" spans="2:36" hidden="1">
      <c r="B71" s="516" t="s">
        <v>65</v>
      </c>
      <c r="C71" s="516"/>
      <c r="D71" s="516"/>
      <c r="E71" s="516"/>
      <c r="F71" s="516"/>
      <c r="G71" s="516"/>
      <c r="H71" s="516"/>
      <c r="I71" s="516"/>
      <c r="J71" s="516"/>
      <c r="K71" s="516" t="s">
        <v>63</v>
      </c>
      <c r="L71" s="516"/>
      <c r="M71" s="516"/>
      <c r="N71" s="90">
        <v>36.700000000000003</v>
      </c>
      <c r="O71" s="90"/>
      <c r="P71" s="90"/>
      <c r="Q71" s="90"/>
      <c r="R71" s="841">
        <v>34.200000000000003</v>
      </c>
      <c r="S71" s="842"/>
      <c r="T71" s="842"/>
      <c r="U71" s="831"/>
      <c r="V71" s="516">
        <v>1.8499999999999999E-2</v>
      </c>
      <c r="W71" s="516"/>
      <c r="X71" s="516"/>
      <c r="Y71" s="516"/>
      <c r="AA71" s="90" t="s">
        <v>306</v>
      </c>
      <c r="AB71" s="90"/>
      <c r="AC71" s="90"/>
      <c r="AD71" s="90"/>
      <c r="AE71" s="90"/>
      <c r="AF71" s="90"/>
      <c r="AG71" s="90"/>
      <c r="AH71" s="90"/>
      <c r="AI71" s="90"/>
      <c r="AJ71" s="90"/>
    </row>
    <row r="72" spans="2:36" hidden="1">
      <c r="B72" s="516" t="s">
        <v>307</v>
      </c>
      <c r="C72" s="516"/>
      <c r="D72" s="516"/>
      <c r="E72" s="516"/>
      <c r="F72" s="516"/>
      <c r="G72" s="516"/>
      <c r="H72" s="516"/>
      <c r="I72" s="516"/>
      <c r="J72" s="516"/>
      <c r="K72" s="516" t="s">
        <v>63</v>
      </c>
      <c r="L72" s="516"/>
      <c r="M72" s="516"/>
      <c r="N72" s="90">
        <v>39.1</v>
      </c>
      <c r="O72" s="90"/>
      <c r="P72" s="90"/>
      <c r="Q72" s="90"/>
      <c r="R72" s="841">
        <v>36.6</v>
      </c>
      <c r="S72" s="842"/>
      <c r="T72" s="842"/>
      <c r="U72" s="831"/>
      <c r="V72" s="516">
        <v>1.89E-2</v>
      </c>
      <c r="W72" s="516"/>
      <c r="X72" s="516"/>
      <c r="Y72" s="516"/>
      <c r="AA72" s="90" t="s">
        <v>308</v>
      </c>
      <c r="AB72" s="90"/>
      <c r="AC72" s="90"/>
      <c r="AD72" s="90"/>
      <c r="AE72" s="90"/>
      <c r="AF72" s="90"/>
      <c r="AG72" s="90"/>
      <c r="AH72" s="90"/>
      <c r="AI72" s="90"/>
      <c r="AJ72" s="90"/>
    </row>
    <row r="73" spans="2:36" hidden="1">
      <c r="B73" s="516" t="s">
        <v>309</v>
      </c>
      <c r="C73" s="516"/>
      <c r="D73" s="516"/>
      <c r="E73" s="516"/>
      <c r="F73" s="516"/>
      <c r="G73" s="516"/>
      <c r="H73" s="516"/>
      <c r="I73" s="516"/>
      <c r="J73" s="516"/>
      <c r="K73" s="516" t="s">
        <v>63</v>
      </c>
      <c r="L73" s="516"/>
      <c r="M73" s="516"/>
      <c r="N73" s="90">
        <v>41.9</v>
      </c>
      <c r="O73" s="90"/>
      <c r="P73" s="90"/>
      <c r="Q73" s="90"/>
      <c r="R73" s="841">
        <v>39.4</v>
      </c>
      <c r="S73" s="842"/>
      <c r="T73" s="842"/>
      <c r="U73" s="831"/>
      <c r="V73" s="516">
        <v>1.95E-2</v>
      </c>
      <c r="W73" s="516"/>
      <c r="X73" s="516"/>
      <c r="Y73" s="516"/>
      <c r="AA73" s="90" t="s">
        <v>310</v>
      </c>
      <c r="AB73" s="90"/>
      <c r="AC73" s="90"/>
      <c r="AD73" s="90"/>
      <c r="AE73" s="90"/>
      <c r="AF73" s="90"/>
      <c r="AG73" s="90"/>
      <c r="AH73" s="90"/>
      <c r="AI73" s="90"/>
      <c r="AJ73" s="90"/>
    </row>
    <row r="74" spans="2:36" hidden="1">
      <c r="B74" s="516" t="s">
        <v>311</v>
      </c>
      <c r="C74" s="516"/>
      <c r="D74" s="516"/>
      <c r="E74" s="516"/>
      <c r="F74" s="516"/>
      <c r="G74" s="516"/>
      <c r="H74" s="516"/>
      <c r="I74" s="516"/>
      <c r="J74" s="516"/>
      <c r="K74" s="516" t="s">
        <v>312</v>
      </c>
      <c r="L74" s="516"/>
      <c r="M74" s="516"/>
      <c r="N74" s="90">
        <v>50.8</v>
      </c>
      <c r="O74" s="90"/>
      <c r="P74" s="90"/>
      <c r="Q74" s="90"/>
      <c r="R74" s="841">
        <v>45.8</v>
      </c>
      <c r="S74" s="842"/>
      <c r="T74" s="842"/>
      <c r="U74" s="831"/>
      <c r="V74" s="516">
        <v>1.61E-2</v>
      </c>
      <c r="W74" s="516"/>
      <c r="X74" s="516"/>
      <c r="Y74" s="516"/>
      <c r="AA74" s="91"/>
      <c r="AB74" s="91"/>
      <c r="AC74" s="91"/>
      <c r="AD74" s="91"/>
      <c r="AE74" s="91"/>
      <c r="AF74" s="91"/>
      <c r="AG74" s="91"/>
      <c r="AH74" s="91"/>
      <c r="AI74" s="91"/>
      <c r="AJ74" s="91"/>
    </row>
    <row r="75" spans="2:36" hidden="1">
      <c r="B75" s="516" t="s">
        <v>313</v>
      </c>
      <c r="C75" s="516"/>
      <c r="D75" s="516"/>
      <c r="E75" s="516"/>
      <c r="F75" s="516"/>
      <c r="G75" s="516"/>
      <c r="H75" s="516"/>
      <c r="I75" s="516"/>
      <c r="J75" s="516"/>
      <c r="K75" s="516" t="s">
        <v>312</v>
      </c>
      <c r="L75" s="516"/>
      <c r="M75" s="516"/>
      <c r="N75" s="90">
        <v>54.6</v>
      </c>
      <c r="O75" s="90"/>
      <c r="P75" s="90"/>
      <c r="Q75" s="90"/>
      <c r="R75" s="841">
        <v>49.2</v>
      </c>
      <c r="S75" s="842"/>
      <c r="T75" s="842"/>
      <c r="U75" s="831"/>
      <c r="V75" s="516">
        <v>1.35E-2</v>
      </c>
      <c r="W75" s="516"/>
      <c r="X75" s="516"/>
      <c r="Y75" s="516"/>
      <c r="AA75" s="89" t="s">
        <v>11</v>
      </c>
      <c r="AB75" s="89"/>
      <c r="AC75" s="89"/>
      <c r="AD75" s="89"/>
      <c r="AE75" s="89"/>
      <c r="AF75" s="89"/>
      <c r="AG75" s="89"/>
      <c r="AH75" s="89"/>
      <c r="AI75" s="89"/>
      <c r="AJ75" s="89"/>
    </row>
    <row r="76" spans="2:36" hidden="1">
      <c r="B76" s="516" t="s">
        <v>314</v>
      </c>
      <c r="C76" s="516"/>
      <c r="D76" s="516"/>
      <c r="E76" s="516"/>
      <c r="F76" s="516"/>
      <c r="G76" s="516"/>
      <c r="H76" s="516"/>
      <c r="I76" s="516"/>
      <c r="J76" s="516"/>
      <c r="K76" s="516" t="s">
        <v>315</v>
      </c>
      <c r="L76" s="516"/>
      <c r="M76" s="516"/>
      <c r="N76" s="90">
        <v>45</v>
      </c>
      <c r="O76" s="90"/>
      <c r="P76" s="90"/>
      <c r="Q76" s="90"/>
      <c r="R76" s="841">
        <v>40.6</v>
      </c>
      <c r="S76" s="842"/>
      <c r="T76" s="842"/>
      <c r="U76" s="831"/>
      <c r="V76" s="516">
        <v>1.3599999999999999E-2</v>
      </c>
      <c r="W76" s="516"/>
      <c r="X76" s="516"/>
      <c r="Y76" s="516"/>
      <c r="AA76" s="90" t="s">
        <v>316</v>
      </c>
      <c r="AB76" s="90"/>
      <c r="AC76" s="90"/>
      <c r="AD76" s="90"/>
      <c r="AE76" s="90"/>
      <c r="AF76" s="90"/>
      <c r="AG76" s="90"/>
      <c r="AH76" s="90"/>
      <c r="AI76" s="90"/>
      <c r="AJ76" s="90"/>
    </row>
    <row r="77" spans="2:36" hidden="1">
      <c r="B77" s="516" t="s">
        <v>317</v>
      </c>
      <c r="C77" s="516"/>
      <c r="D77" s="516"/>
      <c r="E77" s="516"/>
      <c r="F77" s="516"/>
      <c r="G77" s="516"/>
      <c r="H77" s="516"/>
      <c r="I77" s="516"/>
      <c r="J77" s="516"/>
      <c r="K77" s="516" t="s">
        <v>315</v>
      </c>
      <c r="L77" s="516"/>
      <c r="M77" s="516"/>
      <c r="N77" s="90">
        <v>43.12</v>
      </c>
      <c r="O77" s="90"/>
      <c r="P77" s="90"/>
      <c r="Q77" s="90"/>
      <c r="R77" s="838">
        <f>N77*0.902</f>
        <v>38.894239999999996</v>
      </c>
      <c r="S77" s="839"/>
      <c r="T77" s="839"/>
      <c r="U77" s="840"/>
      <c r="V77" s="516">
        <v>1.3599999999999999E-2</v>
      </c>
      <c r="W77" s="516"/>
      <c r="X77" s="516"/>
      <c r="Y77" s="516"/>
      <c r="AA77" s="90" t="s">
        <v>318</v>
      </c>
      <c r="AB77" s="90"/>
      <c r="AC77" s="90"/>
      <c r="AD77" s="90"/>
      <c r="AE77" s="90"/>
      <c r="AF77" s="90"/>
      <c r="AG77" s="90"/>
      <c r="AH77" s="90"/>
      <c r="AI77" s="90"/>
      <c r="AJ77" s="90"/>
    </row>
    <row r="78" spans="2:36" hidden="1">
      <c r="B78" s="516" t="s">
        <v>319</v>
      </c>
      <c r="C78" s="516"/>
      <c r="D78" s="516"/>
      <c r="E78" s="516"/>
      <c r="F78" s="516"/>
      <c r="G78" s="516"/>
      <c r="H78" s="516"/>
      <c r="I78" s="516"/>
      <c r="J78" s="516"/>
      <c r="K78" s="516" t="s">
        <v>315</v>
      </c>
      <c r="L78" s="516"/>
      <c r="M78" s="516"/>
      <c r="N78" s="90">
        <v>46.04</v>
      </c>
      <c r="O78" s="90"/>
      <c r="P78" s="90"/>
      <c r="Q78" s="90"/>
      <c r="R78" s="838">
        <f t="shared" ref="R78:R80" si="4">N78*0.902</f>
        <v>41.528080000000003</v>
      </c>
      <c r="S78" s="839"/>
      <c r="T78" s="839"/>
      <c r="U78" s="840"/>
      <c r="V78" s="516">
        <v>1.3599999999999999E-2</v>
      </c>
      <c r="W78" s="516"/>
      <c r="X78" s="516"/>
      <c r="Y78" s="516"/>
      <c r="AA78" s="90" t="s">
        <v>320</v>
      </c>
      <c r="AB78" s="90"/>
      <c r="AC78" s="90"/>
      <c r="AD78" s="90"/>
      <c r="AE78" s="90"/>
      <c r="AF78" s="90"/>
      <c r="AG78" s="90"/>
      <c r="AH78" s="90"/>
      <c r="AI78" s="90"/>
      <c r="AJ78" s="90"/>
    </row>
    <row r="79" spans="2:36" hidden="1">
      <c r="B79" s="516" t="s">
        <v>321</v>
      </c>
      <c r="C79" s="516"/>
      <c r="D79" s="516"/>
      <c r="E79" s="516"/>
      <c r="F79" s="516"/>
      <c r="G79" s="516"/>
      <c r="H79" s="516"/>
      <c r="I79" s="516"/>
      <c r="J79" s="516"/>
      <c r="K79" s="516" t="s">
        <v>315</v>
      </c>
      <c r="L79" s="516"/>
      <c r="M79" s="516"/>
      <c r="N79" s="90">
        <v>41.86</v>
      </c>
      <c r="O79" s="90"/>
      <c r="P79" s="90"/>
      <c r="Q79" s="90"/>
      <c r="R79" s="838">
        <f t="shared" si="4"/>
        <v>37.757719999999999</v>
      </c>
      <c r="S79" s="839"/>
      <c r="T79" s="839"/>
      <c r="U79" s="840"/>
      <c r="V79" s="516">
        <v>1.3599999999999999E-2</v>
      </c>
      <c r="W79" s="516"/>
      <c r="X79" s="516"/>
      <c r="Y79" s="516"/>
      <c r="AA79" s="92" t="s">
        <v>322</v>
      </c>
      <c r="AB79" s="92"/>
      <c r="AC79" s="92"/>
      <c r="AD79" s="92"/>
      <c r="AE79" s="92"/>
      <c r="AF79" s="92"/>
      <c r="AG79" s="92"/>
      <c r="AH79" s="92"/>
      <c r="AI79" s="92"/>
      <c r="AJ79" s="92"/>
    </row>
    <row r="80" spans="2:36" hidden="1">
      <c r="B80" s="516" t="s">
        <v>323</v>
      </c>
      <c r="C80" s="516"/>
      <c r="D80" s="516"/>
      <c r="E80" s="516"/>
      <c r="F80" s="516"/>
      <c r="G80" s="516"/>
      <c r="H80" s="516"/>
      <c r="I80" s="516"/>
      <c r="J80" s="516"/>
      <c r="K80" s="516" t="s">
        <v>315</v>
      </c>
      <c r="L80" s="516"/>
      <c r="M80" s="516"/>
      <c r="N80" s="90">
        <v>29.3</v>
      </c>
      <c r="O80" s="90"/>
      <c r="P80" s="90"/>
      <c r="Q80" s="90"/>
      <c r="R80" s="838">
        <f t="shared" si="4"/>
        <v>26.428600000000003</v>
      </c>
      <c r="S80" s="839"/>
      <c r="T80" s="839"/>
      <c r="U80" s="840"/>
      <c r="V80" s="516">
        <v>1.3599999999999999E-2</v>
      </c>
      <c r="W80" s="516"/>
      <c r="X80" s="516"/>
      <c r="Y80" s="516"/>
    </row>
    <row r="81" hidden="1"/>
  </sheetData>
  <sheetProtection formatCells="0"/>
  <mergeCells count="215">
    <mergeCell ref="B80:J80"/>
    <mergeCell ref="K80:M80"/>
    <mergeCell ref="R80:U80"/>
    <mergeCell ref="V80:Y80"/>
    <mergeCell ref="B78:J78"/>
    <mergeCell ref="K78:M78"/>
    <mergeCell ref="R78:U78"/>
    <mergeCell ref="V78:Y78"/>
    <mergeCell ref="B79:J79"/>
    <mergeCell ref="K79:M79"/>
    <mergeCell ref="R79:U79"/>
    <mergeCell ref="V79:Y79"/>
    <mergeCell ref="B76:J76"/>
    <mergeCell ref="K76:M76"/>
    <mergeCell ref="R76:U76"/>
    <mergeCell ref="V76:Y76"/>
    <mergeCell ref="B77:J77"/>
    <mergeCell ref="K77:M77"/>
    <mergeCell ref="R77:U77"/>
    <mergeCell ref="V77:Y77"/>
    <mergeCell ref="B74:J74"/>
    <mergeCell ref="K74:M74"/>
    <mergeCell ref="R74:U74"/>
    <mergeCell ref="V74:Y74"/>
    <mergeCell ref="B75:J75"/>
    <mergeCell ref="K75:M75"/>
    <mergeCell ref="R75:U75"/>
    <mergeCell ref="V75:Y75"/>
    <mergeCell ref="B72:J72"/>
    <mergeCell ref="K72:M72"/>
    <mergeCell ref="R72:U72"/>
    <mergeCell ref="V72:Y72"/>
    <mergeCell ref="B73:J73"/>
    <mergeCell ref="K73:M73"/>
    <mergeCell ref="R73:U73"/>
    <mergeCell ref="V73:Y73"/>
    <mergeCell ref="B70:J70"/>
    <mergeCell ref="K70:M70"/>
    <mergeCell ref="R70:U70"/>
    <mergeCell ref="V70:Y70"/>
    <mergeCell ref="B71:J71"/>
    <mergeCell ref="K71:M71"/>
    <mergeCell ref="R71:U71"/>
    <mergeCell ref="V71:Y71"/>
    <mergeCell ref="AF54:AI55"/>
    <mergeCell ref="N57:T57"/>
    <mergeCell ref="Z57:AI57"/>
    <mergeCell ref="N58:R59"/>
    <mergeCell ref="S58:T59"/>
    <mergeCell ref="Z58:AE59"/>
    <mergeCell ref="AF58:AI59"/>
    <mergeCell ref="B53:K53"/>
    <mergeCell ref="N53:W53"/>
    <mergeCell ref="Z53:AI53"/>
    <mergeCell ref="B54:G55"/>
    <mergeCell ref="H54:K55"/>
    <mergeCell ref="L54:M55"/>
    <mergeCell ref="N54:S55"/>
    <mergeCell ref="T54:W55"/>
    <mergeCell ref="X54:Y55"/>
    <mergeCell ref="Z54:AE55"/>
    <mergeCell ref="T45:V45"/>
    <mergeCell ref="S48:AI49"/>
    <mergeCell ref="H50:O51"/>
    <mergeCell ref="P50:U51"/>
    <mergeCell ref="V50:Y51"/>
    <mergeCell ref="Z50:AE51"/>
    <mergeCell ref="AF50:AI51"/>
    <mergeCell ref="P43:Q43"/>
    <mergeCell ref="R43:S43"/>
    <mergeCell ref="T43:V43"/>
    <mergeCell ref="C44:K44"/>
    <mergeCell ref="L44:O44"/>
    <mergeCell ref="P44:Q44"/>
    <mergeCell ref="R44:S44"/>
    <mergeCell ref="T44:V44"/>
    <mergeCell ref="AM44:AO44"/>
    <mergeCell ref="AM41:AO41"/>
    <mergeCell ref="C42:K42"/>
    <mergeCell ref="L42:O42"/>
    <mergeCell ref="P42:Q42"/>
    <mergeCell ref="R42:S42"/>
    <mergeCell ref="T42:V42"/>
    <mergeCell ref="W42:AF43"/>
    <mergeCell ref="AM42:AO42"/>
    <mergeCell ref="C43:K43"/>
    <mergeCell ref="L43:O43"/>
    <mergeCell ref="C41:K41"/>
    <mergeCell ref="L41:O41"/>
    <mergeCell ref="P41:Q41"/>
    <mergeCell ref="R41:S41"/>
    <mergeCell ref="T41:V41"/>
    <mergeCell ref="W41:Z41"/>
    <mergeCell ref="AA41:AB41"/>
    <mergeCell ref="AC41:AF41"/>
    <mergeCell ref="AM43:AO43"/>
    <mergeCell ref="A30:AI30"/>
    <mergeCell ref="I33:P33"/>
    <mergeCell ref="I34:P34"/>
    <mergeCell ref="I35:P35"/>
    <mergeCell ref="B39:B40"/>
    <mergeCell ref="C39:K40"/>
    <mergeCell ref="L39:O40"/>
    <mergeCell ref="P39:Q40"/>
    <mergeCell ref="R39:S40"/>
    <mergeCell ref="T39:V40"/>
    <mergeCell ref="W39:AB40"/>
    <mergeCell ref="AC39:AF40"/>
    <mergeCell ref="AM22:AO22"/>
    <mergeCell ref="S25:AI26"/>
    <mergeCell ref="H27:O28"/>
    <mergeCell ref="P27:U28"/>
    <mergeCell ref="V27:Y28"/>
    <mergeCell ref="Z27:AE28"/>
    <mergeCell ref="AF27:AI28"/>
    <mergeCell ref="AM21:AO21"/>
    <mergeCell ref="C22:J22"/>
    <mergeCell ref="K22:N22"/>
    <mergeCell ref="O22:P22"/>
    <mergeCell ref="Q22:T22"/>
    <mergeCell ref="U22:V22"/>
    <mergeCell ref="W22:Z22"/>
    <mergeCell ref="AA22:AB22"/>
    <mergeCell ref="AC22:AD22"/>
    <mergeCell ref="AE22:AH22"/>
    <mergeCell ref="C21:J21"/>
    <mergeCell ref="K21:N21"/>
    <mergeCell ref="O21:P21"/>
    <mergeCell ref="Q21:T21"/>
    <mergeCell ref="U21:V21"/>
    <mergeCell ref="W21:Z21"/>
    <mergeCell ref="AA21:AB21"/>
    <mergeCell ref="AC21:AD21"/>
    <mergeCell ref="AE21:AH21"/>
    <mergeCell ref="AM19:AO19"/>
    <mergeCell ref="C20:J20"/>
    <mergeCell ref="K20:N20"/>
    <mergeCell ref="O20:P20"/>
    <mergeCell ref="Q20:T20"/>
    <mergeCell ref="U20:V20"/>
    <mergeCell ref="W20:Z20"/>
    <mergeCell ref="AA20:AB20"/>
    <mergeCell ref="AC20:AD20"/>
    <mergeCell ref="AE20:AH20"/>
    <mergeCell ref="AM20:AO20"/>
    <mergeCell ref="C19:J19"/>
    <mergeCell ref="K19:N19"/>
    <mergeCell ref="O19:P19"/>
    <mergeCell ref="Q19:T19"/>
    <mergeCell ref="U19:V19"/>
    <mergeCell ref="W19:Z19"/>
    <mergeCell ref="AA19:AB19"/>
    <mergeCell ref="AC19:AD19"/>
    <mergeCell ref="AE19:AH19"/>
    <mergeCell ref="AC14:AD14"/>
    <mergeCell ref="AE14:AG14"/>
    <mergeCell ref="B17:B18"/>
    <mergeCell ref="C17:J18"/>
    <mergeCell ref="K17:N18"/>
    <mergeCell ref="O17:P18"/>
    <mergeCell ref="Q17:T18"/>
    <mergeCell ref="U17:V18"/>
    <mergeCell ref="W17:AB18"/>
    <mergeCell ref="AC17:AD18"/>
    <mergeCell ref="C14:I14"/>
    <mergeCell ref="J14:L14"/>
    <mergeCell ref="M14:N14"/>
    <mergeCell ref="O14:Q14"/>
    <mergeCell ref="S14:Y14"/>
    <mergeCell ref="Z14:AB14"/>
    <mergeCell ref="AE17:AH18"/>
    <mergeCell ref="C13:I13"/>
    <mergeCell ref="J13:L13"/>
    <mergeCell ref="M13:N13"/>
    <mergeCell ref="O13:Q13"/>
    <mergeCell ref="S13:Y13"/>
    <mergeCell ref="Z13:AB13"/>
    <mergeCell ref="AC13:AD13"/>
    <mergeCell ref="AE13:AG13"/>
    <mergeCell ref="C12:I12"/>
    <mergeCell ref="J12:L12"/>
    <mergeCell ref="M12:N12"/>
    <mergeCell ref="O12:Q12"/>
    <mergeCell ref="S12:Y12"/>
    <mergeCell ref="Z12:AB12"/>
    <mergeCell ref="C11:I11"/>
    <mergeCell ref="J11:L11"/>
    <mergeCell ref="M11:N11"/>
    <mergeCell ref="O11:Q11"/>
    <mergeCell ref="S11:Y11"/>
    <mergeCell ref="Z11:AB11"/>
    <mergeCell ref="AC11:AD11"/>
    <mergeCell ref="AE11:AG11"/>
    <mergeCell ref="AC12:AD12"/>
    <mergeCell ref="AE12:AG12"/>
    <mergeCell ref="AO8:AQ8"/>
    <mergeCell ref="B9:B10"/>
    <mergeCell ref="C9:I10"/>
    <mergeCell ref="J9:L10"/>
    <mergeCell ref="M9:N10"/>
    <mergeCell ref="O9:Q10"/>
    <mergeCell ref="R9:R10"/>
    <mergeCell ref="S9:Y10"/>
    <mergeCell ref="Z9:AB10"/>
    <mergeCell ref="AC9:AD10"/>
    <mergeCell ref="AE9:AG10"/>
    <mergeCell ref="A1:K2"/>
    <mergeCell ref="L1:AA2"/>
    <mergeCell ref="AB1:AC2"/>
    <mergeCell ref="AD1:AI2"/>
    <mergeCell ref="A3:H4"/>
    <mergeCell ref="I3:K4"/>
    <mergeCell ref="L3:V4"/>
    <mergeCell ref="W3:AI4"/>
    <mergeCell ref="A5:AI5"/>
  </mergeCells>
  <phoneticPr fontId="30"/>
  <conditionalFormatting sqref="Q19:V20 Q21:T22 O19:O22 I35">
    <cfRule type="containsBlanks" dxfId="58" priority="21">
      <formula>LEN(TRIM(I19))=0</formula>
    </cfRule>
  </conditionalFormatting>
  <conditionalFormatting sqref="C41:C44">
    <cfRule type="containsBlanks" dxfId="57" priority="20">
      <formula>LEN(TRIM(C41))=0</formula>
    </cfRule>
  </conditionalFormatting>
  <conditionalFormatting sqref="Q21:T22">
    <cfRule type="containsBlanks" priority="19">
      <formula>LEN(TRIM(Q21))=0</formula>
    </cfRule>
  </conditionalFormatting>
  <conditionalFormatting sqref="K19:K22">
    <cfRule type="containsBlanks" dxfId="56" priority="18">
      <formula>LEN(TRIM(K19))=0</formula>
    </cfRule>
  </conditionalFormatting>
  <conditionalFormatting sqref="C19:C22">
    <cfRule type="containsBlanks" dxfId="55" priority="17">
      <formula>LEN(TRIM(C19))=0</formula>
    </cfRule>
  </conditionalFormatting>
  <conditionalFormatting sqref="I33:P33">
    <cfRule type="containsBlanks" dxfId="54" priority="22">
      <formula>LEN(TRIM(I33))=0</formula>
    </cfRule>
  </conditionalFormatting>
  <conditionalFormatting sqref="I34:P34">
    <cfRule type="containsBlanks" dxfId="53" priority="16">
      <formula>LEN(TRIM(I34))=0</formula>
    </cfRule>
  </conditionalFormatting>
  <conditionalFormatting sqref="R41:R44">
    <cfRule type="containsBlanks" dxfId="52" priority="15">
      <formula>LEN(TRIM(R41))=0</formula>
    </cfRule>
  </conditionalFormatting>
  <conditionalFormatting sqref="P41:Q44">
    <cfRule type="containsBlanks" dxfId="51" priority="14">
      <formula>LEN(TRIM(P41))=0</formula>
    </cfRule>
  </conditionalFormatting>
  <conditionalFormatting sqref="T41:T44">
    <cfRule type="containsBlanks" dxfId="50" priority="13">
      <formula>LEN(TRIM(T41))=0</formula>
    </cfRule>
  </conditionalFormatting>
  <conditionalFormatting sqref="U19:Z22">
    <cfRule type="containsBlanks" dxfId="49" priority="12">
      <formula>LEN(TRIM(U19))=0</formula>
    </cfRule>
  </conditionalFormatting>
  <conditionalFormatting sqref="AC19:AD22">
    <cfRule type="containsBlanks" dxfId="48" priority="11">
      <formula>LEN(TRIM(AC19))=0</formula>
    </cfRule>
  </conditionalFormatting>
  <conditionalFormatting sqref="L24:Z24">
    <cfRule type="expression" dxfId="47" priority="23">
      <formula>($K$24="")</formula>
    </cfRule>
  </conditionalFormatting>
  <conditionalFormatting sqref="C11:Q14">
    <cfRule type="containsBlanks" dxfId="46" priority="10">
      <formula>LEN(TRIM(C11))=0</formula>
    </cfRule>
  </conditionalFormatting>
  <conditionalFormatting sqref="S11:AG14">
    <cfRule type="containsBlanks" dxfId="45" priority="9">
      <formula>LEN(TRIM(S11))=0</formula>
    </cfRule>
  </conditionalFormatting>
  <conditionalFormatting sqref="W45">
    <cfRule type="expression" dxfId="44" priority="24">
      <formula>$T$45=1</formula>
    </cfRule>
  </conditionalFormatting>
  <conditionalFormatting sqref="P27:U28">
    <cfRule type="notContainsBlanks" dxfId="43" priority="8">
      <formula>LEN(TRIM(P27))&gt;0</formula>
    </cfRule>
    <cfRule type="expression" dxfId="42" priority="25">
      <formula>AQ7=2</formula>
    </cfRule>
  </conditionalFormatting>
  <conditionalFormatting sqref="P50:U51">
    <cfRule type="notContainsBlanks" dxfId="41" priority="5">
      <formula>LEN(TRIM(P50))&gt;0</formula>
    </cfRule>
    <cfRule type="expression" dxfId="40" priority="6">
      <formula>AQ7=2</formula>
    </cfRule>
  </conditionalFormatting>
  <conditionalFormatting sqref="L41:L44">
    <cfRule type="containsBlanks" dxfId="39" priority="2">
      <formula>LEN(TRIM(L41))=0</formula>
    </cfRule>
  </conditionalFormatting>
  <conditionalFormatting sqref="I3:K4">
    <cfRule type="containsBlanks" dxfId="38" priority="1">
      <formula>LEN(TRIM(I3))=0</formula>
    </cfRule>
  </conditionalFormatting>
  <dataValidations count="6">
    <dataValidation type="list" allowBlank="1" showInputMessage="1" showErrorMessage="1" sqref="O19:O22" xr:uid="{00000000-0002-0000-0D00-000000000000}">
      <formula1>$AU$1:$AU$60</formula1>
    </dataValidation>
    <dataValidation type="list" allowBlank="1" showInputMessage="1" showErrorMessage="1" sqref="K19:K22 L41:L44" xr:uid="{00000000-0002-0000-0D00-000001000000}">
      <formula1>$AW$1:$AW$9</formula1>
    </dataValidation>
    <dataValidation type="list" allowBlank="1" showInputMessage="1" showErrorMessage="1" sqref="E33" xr:uid="{00000000-0002-0000-0D00-000002000000}">
      <formula1>"ｋL，ｔ"</formula1>
    </dataValidation>
    <dataValidation type="list" allowBlank="1" showInputMessage="1" sqref="I33:P33" xr:uid="{00000000-0002-0000-0D00-000003000000}">
      <formula1>$AA$71:$AA$73</formula1>
    </dataValidation>
    <dataValidation type="list" allowBlank="1" showInputMessage="1" sqref="I45:P45 N16:P16 I34:P34 N8:P8 I38:M38" xr:uid="{00000000-0002-0000-0D00-000004000000}">
      <formula1>$AA$76:$AA$79</formula1>
    </dataValidation>
    <dataValidation type="list" allowBlank="1" showInputMessage="1" sqref="Q19:Q22 I35 I16 I8" xr:uid="{00000000-0002-0000-0D00-000005000000}">
      <formula1>$B$71:$B$80</formula1>
    </dataValidation>
  </dataValidations>
  <printOptions horizontalCentered="1"/>
  <pageMargins left="0.51181102362204722" right="0.51181102362204722" top="0.51181102362204722" bottom="0.35433070866141736" header="0.27559055118110237" footer="0.31496062992125984"/>
  <pageSetup paperSize="9" scale="95" orientation="portrait" r:id="rId1"/>
  <headerFooter>
    <oddHeader>&amp;L&amp;"-,太字"６．CO₂排出削減量算定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1137" r:id="rId4" name="Option Button 1">
              <controlPr locked="0" defaultSize="0" autoFill="0" autoLine="0" autoPict="0">
                <anchor moveWithCells="1">
                  <from>
                    <xdr:col>22</xdr:col>
                    <xdr:colOff>12700</xdr:colOff>
                    <xdr:row>2</xdr:row>
                    <xdr:rowOff>50800</xdr:rowOff>
                  </from>
                  <to>
                    <xdr:col>23</xdr:col>
                    <xdr:colOff>114300</xdr:colOff>
                    <xdr:row>3</xdr:row>
                    <xdr:rowOff>127000</xdr:rowOff>
                  </to>
                </anchor>
              </controlPr>
            </control>
          </mc:Choice>
        </mc:AlternateContent>
        <mc:AlternateContent xmlns:mc="http://schemas.openxmlformats.org/markup-compatibility/2006">
          <mc:Choice Requires="x14">
            <control shapeId="91138" r:id="rId5" name="Option Button 2">
              <controlPr locked="0" defaultSize="0" autoFill="0" autoLine="0" autoPict="0">
                <anchor moveWithCells="1">
                  <from>
                    <xdr:col>28</xdr:col>
                    <xdr:colOff>31750</xdr:colOff>
                    <xdr:row>2</xdr:row>
                    <xdr:rowOff>57150</xdr:rowOff>
                  </from>
                  <to>
                    <xdr:col>29</xdr:col>
                    <xdr:colOff>133350</xdr:colOff>
                    <xdr:row>3</xdr:row>
                    <xdr:rowOff>133350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66"/>
    <pageSetUpPr fitToPage="1"/>
  </sheetPr>
  <dimension ref="A1:BS75"/>
  <sheetViews>
    <sheetView view="pageBreakPreview" topLeftCell="A13" zoomScaleNormal="100" zoomScaleSheetLayoutView="100" workbookViewId="0">
      <selection activeCell="AB43" sqref="AB43:AE43"/>
    </sheetView>
  </sheetViews>
  <sheetFormatPr defaultColWidth="9" defaultRowHeight="13"/>
  <cols>
    <col min="1" max="1" width="1.08984375" style="24" customWidth="1"/>
    <col min="2" max="13" width="2.6328125" style="24" customWidth="1"/>
    <col min="14" max="14" width="4.08984375" style="24" customWidth="1"/>
    <col min="15" max="15" width="2.6328125" style="24" customWidth="1"/>
    <col min="16" max="16" width="3.26953125" style="24" customWidth="1"/>
    <col min="17" max="24" width="2.08984375" style="24" customWidth="1"/>
    <col min="25" max="25" width="2.26953125" style="24" customWidth="1"/>
    <col min="26" max="36" width="2.6328125" style="24" customWidth="1"/>
    <col min="37" max="38" width="3.90625" style="24" customWidth="1"/>
    <col min="39" max="39" width="1.36328125" style="24" hidden="1" customWidth="1"/>
    <col min="40" max="43" width="2.6328125" style="24" hidden="1" customWidth="1"/>
    <col min="44" max="46" width="9" style="24" hidden="1" customWidth="1"/>
    <col min="47" max="47" width="9.453125" style="24" hidden="1" customWidth="1"/>
    <col min="48" max="71" width="9" style="24" hidden="1" customWidth="1"/>
    <col min="72" max="16384" width="9" style="24"/>
  </cols>
  <sheetData>
    <row r="1" spans="1:64" ht="13.5" customHeight="1">
      <c r="A1" s="963" t="s">
        <v>505</v>
      </c>
      <c r="B1" s="964"/>
      <c r="C1" s="964"/>
      <c r="D1" s="964"/>
      <c r="E1" s="964"/>
      <c r="F1" s="964"/>
      <c r="G1" s="964"/>
      <c r="H1" s="964"/>
      <c r="I1" s="964"/>
      <c r="J1" s="964"/>
      <c r="K1" s="965"/>
      <c r="L1" s="1005" t="s">
        <v>499</v>
      </c>
      <c r="M1" s="1006"/>
      <c r="N1" s="1006"/>
      <c r="O1" s="1006"/>
      <c r="P1" s="1006"/>
      <c r="Q1" s="1006"/>
      <c r="R1" s="1006"/>
      <c r="S1" s="1006"/>
      <c r="T1" s="1006"/>
      <c r="U1" s="1009"/>
      <c r="V1" s="1009"/>
      <c r="W1" s="1009"/>
      <c r="X1" s="1009"/>
      <c r="Y1" s="1009"/>
      <c r="Z1" s="1009"/>
      <c r="AA1" s="1009"/>
      <c r="AB1" s="1009"/>
      <c r="AC1" s="1009"/>
      <c r="AD1" s="1009"/>
      <c r="AE1" s="1009"/>
      <c r="AF1" s="1010"/>
      <c r="AG1" s="959" t="s">
        <v>292</v>
      </c>
      <c r="AH1" s="960"/>
      <c r="AI1" s="1017" t="str">
        <f ca="1">RIGHT(CELL("filename",AI1),LEN(CELL("filename",AI1))-FIND("]",CELL("filename",AI1)))</f>
        <v>空調算定(導入前）</v>
      </c>
      <c r="AJ1" s="1018"/>
      <c r="AK1" s="1018"/>
      <c r="AL1" s="1019"/>
      <c r="AX1" s="24" t="s">
        <v>396</v>
      </c>
      <c r="AY1" s="24">
        <v>0.71</v>
      </c>
    </row>
    <row r="2" spans="1:64">
      <c r="A2" s="966"/>
      <c r="B2" s="967"/>
      <c r="C2" s="967"/>
      <c r="D2" s="967"/>
      <c r="E2" s="967"/>
      <c r="F2" s="967"/>
      <c r="G2" s="967"/>
      <c r="H2" s="967"/>
      <c r="I2" s="967"/>
      <c r="J2" s="967"/>
      <c r="K2" s="968"/>
      <c r="L2" s="1007"/>
      <c r="M2" s="1008"/>
      <c r="N2" s="1008"/>
      <c r="O2" s="1008"/>
      <c r="P2" s="1008"/>
      <c r="Q2" s="1008"/>
      <c r="R2" s="1008"/>
      <c r="S2" s="1008"/>
      <c r="T2" s="1008"/>
      <c r="U2" s="1011"/>
      <c r="V2" s="1011"/>
      <c r="W2" s="1011"/>
      <c r="X2" s="1011"/>
      <c r="Y2" s="1011"/>
      <c r="Z2" s="1011"/>
      <c r="AA2" s="1011"/>
      <c r="AB2" s="1011"/>
      <c r="AC2" s="1011"/>
      <c r="AD2" s="1011"/>
      <c r="AE2" s="1011"/>
      <c r="AF2" s="1012"/>
      <c r="AG2" s="961"/>
      <c r="AH2" s="962"/>
      <c r="AI2" s="1020"/>
      <c r="AJ2" s="1021"/>
      <c r="AK2" s="1021"/>
      <c r="AL2" s="1022"/>
      <c r="AX2" s="24" t="s">
        <v>395</v>
      </c>
      <c r="AY2" s="24">
        <v>0.71499999999999997</v>
      </c>
    </row>
    <row r="3" spans="1:64" ht="13.5" customHeight="1">
      <c r="A3" s="439" t="s">
        <v>503</v>
      </c>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1"/>
      <c r="AK3" s="50"/>
      <c r="AL3" s="47"/>
      <c r="AX3" s="24" t="s">
        <v>394</v>
      </c>
      <c r="AY3" s="24">
        <v>0.72</v>
      </c>
    </row>
    <row r="4" spans="1:64" ht="9.75" customHeight="1">
      <c r="A4" s="442"/>
      <c r="B4" s="443"/>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44"/>
      <c r="AK4" s="48"/>
      <c r="AL4" s="49"/>
      <c r="AO4" s="26"/>
      <c r="AX4" s="24" t="s">
        <v>393</v>
      </c>
      <c r="AY4" s="24">
        <v>0.72499999999999998</v>
      </c>
    </row>
    <row r="5" spans="1:64" ht="8.25" customHeight="1">
      <c r="A5" s="28"/>
      <c r="B5" s="28"/>
      <c r="C5" s="28"/>
      <c r="D5" s="28"/>
      <c r="E5" s="28"/>
      <c r="F5" s="29"/>
      <c r="G5" s="28"/>
      <c r="H5" s="28"/>
      <c r="I5" s="28"/>
      <c r="J5" s="28"/>
      <c r="K5" s="29"/>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Q5" s="28"/>
      <c r="AX5" s="29" t="s">
        <v>392</v>
      </c>
      <c r="AY5" s="29">
        <v>0.73</v>
      </c>
    </row>
    <row r="6" spans="1:64" s="29" customFormat="1" ht="24" customHeight="1">
      <c r="A6" s="28"/>
      <c r="B6" s="999" t="s">
        <v>293</v>
      </c>
      <c r="C6" s="1032" t="s">
        <v>563</v>
      </c>
      <c r="D6" s="1032"/>
      <c r="E6" s="1032"/>
      <c r="F6" s="1032"/>
      <c r="G6" s="1032"/>
      <c r="H6" s="1032"/>
      <c r="I6" s="1032"/>
      <c r="J6" s="1032"/>
      <c r="K6" s="1032"/>
      <c r="L6" s="1001" t="s">
        <v>334</v>
      </c>
      <c r="M6" s="1002"/>
      <c r="N6" s="1028" t="s">
        <v>592</v>
      </c>
      <c r="O6" s="1041" t="s">
        <v>562</v>
      </c>
      <c r="P6" s="1042"/>
      <c r="Q6" s="1034" t="s">
        <v>427</v>
      </c>
      <c r="R6" s="1034"/>
      <c r="S6" s="1034"/>
      <c r="T6" s="1035" t="s">
        <v>424</v>
      </c>
      <c r="U6" s="1036"/>
      <c r="V6" s="1037"/>
      <c r="W6" s="1035" t="s">
        <v>294</v>
      </c>
      <c r="X6" s="1036"/>
      <c r="Y6" s="1037"/>
      <c r="Z6" s="1013" t="s">
        <v>425</v>
      </c>
      <c r="AA6" s="1015"/>
      <c r="AB6" s="1013" t="s">
        <v>295</v>
      </c>
      <c r="AC6" s="1014"/>
      <c r="AD6" s="1014"/>
      <c r="AE6" s="1015"/>
      <c r="AF6" s="1023" t="s">
        <v>296</v>
      </c>
      <c r="AG6" s="414"/>
      <c r="AH6" s="414"/>
      <c r="AI6" s="414"/>
      <c r="AJ6" s="414"/>
      <c r="AK6" s="415"/>
      <c r="AL6" s="1030" t="s">
        <v>501</v>
      </c>
      <c r="AM6" s="28"/>
      <c r="AX6" s="29" t="s">
        <v>391</v>
      </c>
      <c r="AY6" s="29">
        <v>0.73499999999999999</v>
      </c>
    </row>
    <row r="7" spans="1:64" s="29" customFormat="1" ht="17.25" customHeight="1">
      <c r="A7" s="28"/>
      <c r="B7" s="1000"/>
      <c r="C7" s="1033"/>
      <c r="D7" s="1033"/>
      <c r="E7" s="1033"/>
      <c r="F7" s="1033"/>
      <c r="G7" s="1033"/>
      <c r="H7" s="1033"/>
      <c r="I7" s="1033"/>
      <c r="J7" s="1033"/>
      <c r="K7" s="1033"/>
      <c r="L7" s="1003"/>
      <c r="M7" s="1004"/>
      <c r="N7" s="1029"/>
      <c r="O7" s="1038" t="s">
        <v>423</v>
      </c>
      <c r="P7" s="1039"/>
      <c r="Q7" s="1016" t="s">
        <v>428</v>
      </c>
      <c r="R7" s="1016"/>
      <c r="S7" s="1016"/>
      <c r="T7" s="1040" t="s">
        <v>297</v>
      </c>
      <c r="U7" s="1040"/>
      <c r="V7" s="1040"/>
      <c r="W7" s="1040" t="s">
        <v>298</v>
      </c>
      <c r="X7" s="1040"/>
      <c r="Y7" s="1040"/>
      <c r="Z7" s="1038" t="s">
        <v>426</v>
      </c>
      <c r="AA7" s="1039"/>
      <c r="AB7" s="1040" t="s">
        <v>299</v>
      </c>
      <c r="AC7" s="1040"/>
      <c r="AD7" s="1040"/>
      <c r="AE7" s="1040"/>
      <c r="AF7" s="1024"/>
      <c r="AG7" s="417"/>
      <c r="AH7" s="417"/>
      <c r="AI7" s="417"/>
      <c r="AJ7" s="417"/>
      <c r="AK7" s="418"/>
      <c r="AL7" s="1031"/>
      <c r="AM7" s="28"/>
      <c r="AO7" s="363"/>
      <c r="AQ7" s="363">
        <v>1</v>
      </c>
      <c r="AR7" s="29" t="s">
        <v>494</v>
      </c>
      <c r="AS7" s="29" t="s">
        <v>491</v>
      </c>
      <c r="AX7" s="29" t="s">
        <v>390</v>
      </c>
      <c r="AY7" s="29">
        <v>0.74</v>
      </c>
      <c r="BB7" s="29" t="s">
        <v>467</v>
      </c>
    </row>
    <row r="8" spans="1:64" s="29" customFormat="1" ht="15" customHeight="1">
      <c r="A8" s="28"/>
      <c r="B8" s="147">
        <v>1</v>
      </c>
      <c r="C8" s="1047"/>
      <c r="D8" s="1047"/>
      <c r="E8" s="1047"/>
      <c r="F8" s="1047"/>
      <c r="G8" s="1047"/>
      <c r="H8" s="1047"/>
      <c r="I8" s="1047"/>
      <c r="J8" s="1047"/>
      <c r="K8" s="1047"/>
      <c r="L8" s="1025"/>
      <c r="M8" s="1048"/>
      <c r="N8" s="136"/>
      <c r="O8" s="1025"/>
      <c r="P8" s="1048"/>
      <c r="Q8" s="1047"/>
      <c r="R8" s="1047"/>
      <c r="S8" s="1047"/>
      <c r="T8" s="1046"/>
      <c r="U8" s="1046"/>
      <c r="V8" s="1046"/>
      <c r="W8" s="1046"/>
      <c r="X8" s="1046"/>
      <c r="Y8" s="1046"/>
      <c r="Z8" s="1044"/>
      <c r="AA8" s="1045"/>
      <c r="AB8" s="1043" t="str">
        <f t="shared" ref="AB8:AB11" si="0">IF(O8="","",IF($AQ$7=1,O8*Q8*T8*W8*AR8/AS8,O8*Q8*T8*W8*Z8))</f>
        <v/>
      </c>
      <c r="AC8" s="1043"/>
      <c r="AD8" s="1043"/>
      <c r="AE8" s="1043"/>
      <c r="AF8" s="1025"/>
      <c r="AG8" s="1026"/>
      <c r="AH8" s="1026"/>
      <c r="AI8" s="1026"/>
      <c r="AJ8" s="1026"/>
      <c r="AK8" s="1027"/>
      <c r="AL8" s="149" t="str">
        <f>IFERROR(IF(O8="","",IF(Z8-AR8&gt;0,"超過","")),"?")</f>
        <v/>
      </c>
      <c r="AM8" s="32"/>
      <c r="AN8" s="32"/>
      <c r="AO8" s="32"/>
      <c r="AP8" s="134" t="str">
        <f>IF(N8="◎",1,"")</f>
        <v/>
      </c>
      <c r="AQ8" s="134" t="e">
        <f>INDEX($BI$10:$BI$21,MATCH(W8,$BI$10:$BI$21,1),1)</f>
        <v>#N/A</v>
      </c>
      <c r="AR8" s="135" t="e">
        <f>VLOOKUP(INDEX($BI$10:$BI$21,MATCH(W8,$BI$10:$BI$21,1),1),$BI$10:$BL$21,3,FALSE)</f>
        <v>#N/A</v>
      </c>
      <c r="AS8" s="133" t="e">
        <f t="shared" ref="AS8:AS39" si="1">IF(AP8=1,VLOOKUP(L8,inv補正COP,7,FALSE)*AR8+VLOOKUP(L8,inv補正COP,12,FALSE),$BO$29*AR8+$BQ$29)</f>
        <v>#N/A</v>
      </c>
      <c r="AX8" s="29" t="s">
        <v>389</v>
      </c>
      <c r="AY8" s="29">
        <v>0.745</v>
      </c>
      <c r="BB8" s="109" t="s">
        <v>456</v>
      </c>
      <c r="BC8" s="110"/>
      <c r="BD8" s="110"/>
      <c r="BJ8" s="29" t="s">
        <v>464</v>
      </c>
    </row>
    <row r="9" spans="1:64" s="29" customFormat="1" ht="15" customHeight="1">
      <c r="A9" s="28"/>
      <c r="B9" s="282">
        <f>IF(B8="","",B8+1)</f>
        <v>2</v>
      </c>
      <c r="C9" s="1046"/>
      <c r="D9" s="1046"/>
      <c r="E9" s="1046"/>
      <c r="F9" s="1046"/>
      <c r="G9" s="1046"/>
      <c r="H9" s="1046"/>
      <c r="I9" s="1046"/>
      <c r="J9" s="1046"/>
      <c r="K9" s="1046"/>
      <c r="L9" s="988"/>
      <c r="M9" s="1051"/>
      <c r="N9" s="136"/>
      <c r="O9" s="988"/>
      <c r="P9" s="1051"/>
      <c r="Q9" s="1046"/>
      <c r="R9" s="1046"/>
      <c r="S9" s="1046"/>
      <c r="T9" s="1046"/>
      <c r="U9" s="1046"/>
      <c r="V9" s="1046"/>
      <c r="W9" s="1046"/>
      <c r="X9" s="1046"/>
      <c r="Y9" s="1046"/>
      <c r="Z9" s="1049"/>
      <c r="AA9" s="1050"/>
      <c r="AB9" s="1043" t="str">
        <f t="shared" si="0"/>
        <v/>
      </c>
      <c r="AC9" s="1043"/>
      <c r="AD9" s="1043"/>
      <c r="AE9" s="1043"/>
      <c r="AF9" s="988"/>
      <c r="AG9" s="989"/>
      <c r="AH9" s="989"/>
      <c r="AI9" s="989"/>
      <c r="AJ9" s="989"/>
      <c r="AK9" s="990"/>
      <c r="AL9" s="150" t="str">
        <f t="shared" ref="AL9:AL57" si="2">IFERROR(IF(O9="","",IF(Z9-AR9&gt;0,"超過","")),"?")</f>
        <v/>
      </c>
      <c r="AM9" s="28"/>
      <c r="AN9" s="28"/>
      <c r="AO9" s="28"/>
      <c r="AP9" s="134" t="str">
        <f t="shared" ref="AP9:AP57" si="3">IF(N9="◎",1,"")</f>
        <v/>
      </c>
      <c r="AQ9" s="134" t="e">
        <f t="shared" ref="AQ9:AQ57" si="4">INDEX($BI$10:$BI$21,MATCH(W9,$BI$10:$BI$21,1),1)</f>
        <v>#N/A</v>
      </c>
      <c r="AR9" s="135" t="e">
        <f>VLOOKUP(INDEX($BI$10:$BI$21,MATCH(W9,$BI$10:$BI$21,1),1),$BI$10:$BL$21,3,FALSE)</f>
        <v>#N/A</v>
      </c>
      <c r="AS9" s="133" t="e">
        <f t="shared" si="1"/>
        <v>#N/A</v>
      </c>
      <c r="AV9" s="107">
        <v>0.5</v>
      </c>
      <c r="AX9" s="29" t="s">
        <v>388</v>
      </c>
      <c r="AY9" s="29">
        <v>0.75</v>
      </c>
      <c r="BB9" s="80" t="s">
        <v>433</v>
      </c>
      <c r="BC9" s="80" t="s">
        <v>435</v>
      </c>
      <c r="BD9" s="80" t="s">
        <v>465</v>
      </c>
      <c r="BE9" s="110" t="s">
        <v>496</v>
      </c>
      <c r="BJ9" s="80" t="s">
        <v>466</v>
      </c>
      <c r="BK9" s="110" t="s">
        <v>496</v>
      </c>
    </row>
    <row r="10" spans="1:64" s="29" customFormat="1" ht="15" customHeight="1">
      <c r="A10" s="28"/>
      <c r="B10" s="282">
        <f t="shared" ref="B10:B37" si="5">IF(B9="","",B9+1)</f>
        <v>3</v>
      </c>
      <c r="C10" s="1046"/>
      <c r="D10" s="1046"/>
      <c r="E10" s="1046"/>
      <c r="F10" s="1046"/>
      <c r="G10" s="1046"/>
      <c r="H10" s="1046"/>
      <c r="I10" s="1046"/>
      <c r="J10" s="1046"/>
      <c r="K10" s="1046"/>
      <c r="L10" s="988"/>
      <c r="M10" s="1051"/>
      <c r="N10" s="136"/>
      <c r="O10" s="988"/>
      <c r="P10" s="1051"/>
      <c r="Q10" s="1046"/>
      <c r="R10" s="1046"/>
      <c r="S10" s="1046"/>
      <c r="T10" s="1046"/>
      <c r="U10" s="1046"/>
      <c r="V10" s="1046"/>
      <c r="W10" s="1046"/>
      <c r="X10" s="1046"/>
      <c r="Y10" s="1046"/>
      <c r="Z10" s="1049"/>
      <c r="AA10" s="1050"/>
      <c r="AB10" s="1043" t="str">
        <f t="shared" si="0"/>
        <v/>
      </c>
      <c r="AC10" s="1043"/>
      <c r="AD10" s="1043"/>
      <c r="AE10" s="1043"/>
      <c r="AF10" s="988"/>
      <c r="AG10" s="989"/>
      <c r="AH10" s="989"/>
      <c r="AI10" s="989"/>
      <c r="AJ10" s="989"/>
      <c r="AK10" s="990"/>
      <c r="AL10" s="150" t="str">
        <f t="shared" si="2"/>
        <v/>
      </c>
      <c r="AM10" s="32"/>
      <c r="AN10" s="32"/>
      <c r="AO10" s="32"/>
      <c r="AP10" s="134" t="str">
        <f t="shared" si="3"/>
        <v/>
      </c>
      <c r="AQ10" s="134" t="e">
        <f t="shared" si="4"/>
        <v>#N/A</v>
      </c>
      <c r="AR10" s="135" t="e">
        <f>VLOOKUP(INDEX($BI$10:$BI$21,MATCH(W10,$BI$10:$BI$21,1),1),$BI$10:$BL$21,3,FALSE)</f>
        <v>#N/A</v>
      </c>
      <c r="AS10" s="133" t="e">
        <f t="shared" si="1"/>
        <v>#N/A</v>
      </c>
      <c r="AV10" s="107">
        <v>0.4</v>
      </c>
      <c r="AX10" s="29" t="s">
        <v>387</v>
      </c>
      <c r="AY10" s="29">
        <v>0.755</v>
      </c>
      <c r="BA10" s="285" t="s">
        <v>442</v>
      </c>
      <c r="BB10" s="108">
        <v>0.59050000000000002</v>
      </c>
      <c r="BC10" s="108">
        <v>0</v>
      </c>
      <c r="BD10" s="108">
        <v>0.59050000000000002</v>
      </c>
      <c r="BE10" s="112">
        <f>AVERAGE(BD$10:BD10)</f>
        <v>0.59050000000000002</v>
      </c>
      <c r="BG10" s="285" t="s">
        <v>442</v>
      </c>
      <c r="BH10" s="285" t="s">
        <v>497</v>
      </c>
      <c r="BI10" s="29">
        <v>24</v>
      </c>
      <c r="BJ10" s="108">
        <v>0.57830912500000009</v>
      </c>
      <c r="BK10" s="112">
        <f>AVERAGE(BJ$10:BJ10)</f>
        <v>0.57830912500000009</v>
      </c>
      <c r="BL10" s="29">
        <v>22</v>
      </c>
    </row>
    <row r="11" spans="1:64" s="29" customFormat="1" ht="15" customHeight="1">
      <c r="A11" s="28"/>
      <c r="B11" s="282">
        <f t="shared" si="5"/>
        <v>4</v>
      </c>
      <c r="C11" s="1046"/>
      <c r="D11" s="1046"/>
      <c r="E11" s="1046"/>
      <c r="F11" s="1046"/>
      <c r="G11" s="1046"/>
      <c r="H11" s="1046"/>
      <c r="I11" s="1046"/>
      <c r="J11" s="1046"/>
      <c r="K11" s="1046"/>
      <c r="L11" s="988"/>
      <c r="M11" s="1051"/>
      <c r="N11" s="136"/>
      <c r="O11" s="988"/>
      <c r="P11" s="1051"/>
      <c r="Q11" s="1046"/>
      <c r="R11" s="1046"/>
      <c r="S11" s="1046"/>
      <c r="T11" s="1046"/>
      <c r="U11" s="1046"/>
      <c r="V11" s="1046"/>
      <c r="W11" s="1046"/>
      <c r="X11" s="1046"/>
      <c r="Y11" s="1046"/>
      <c r="Z11" s="1049"/>
      <c r="AA11" s="1050"/>
      <c r="AB11" s="1043" t="str">
        <f t="shared" si="0"/>
        <v/>
      </c>
      <c r="AC11" s="1043"/>
      <c r="AD11" s="1043"/>
      <c r="AE11" s="1043"/>
      <c r="AF11" s="988"/>
      <c r="AG11" s="989"/>
      <c r="AH11" s="989"/>
      <c r="AI11" s="989"/>
      <c r="AJ11" s="989"/>
      <c r="AK11" s="990"/>
      <c r="AL11" s="150" t="str">
        <f t="shared" si="2"/>
        <v/>
      </c>
      <c r="AM11" s="28"/>
      <c r="AN11" s="28"/>
      <c r="AO11" s="28"/>
      <c r="AP11" s="134" t="str">
        <f t="shared" si="3"/>
        <v/>
      </c>
      <c r="AQ11" s="134" t="e">
        <f t="shared" si="4"/>
        <v>#N/A</v>
      </c>
      <c r="AR11" s="135" t="e">
        <f>VLOOKUP(INDEX($BI$10:$BI$21,MATCH(W11,$BI$10:$BI$21,1),1),$BI$10:$BL$21,3,FALSE)</f>
        <v>#N/A</v>
      </c>
      <c r="AS11" s="133" t="e">
        <f t="shared" si="1"/>
        <v>#N/A</v>
      </c>
      <c r="AV11" s="107">
        <v>0.3</v>
      </c>
      <c r="AX11" s="29" t="s">
        <v>386</v>
      </c>
      <c r="AY11" s="29">
        <v>0.76</v>
      </c>
      <c r="BA11" s="285" t="s">
        <v>441</v>
      </c>
      <c r="BB11" s="108">
        <v>0.5625</v>
      </c>
      <c r="BC11" s="108">
        <v>0</v>
      </c>
      <c r="BD11" s="108">
        <v>0.5625</v>
      </c>
      <c r="BE11" s="112">
        <f>AVERAGE(BD$10:BD11)</f>
        <v>0.57650000000000001</v>
      </c>
      <c r="BG11" s="285" t="s">
        <v>441</v>
      </c>
      <c r="BH11" s="285" t="s">
        <v>497</v>
      </c>
      <c r="BI11" s="29">
        <f>BI10+24</f>
        <v>48</v>
      </c>
      <c r="BJ11" s="108">
        <v>0.53148375000000003</v>
      </c>
      <c r="BK11" s="112">
        <f>AVERAGE(BJ$10:BJ11)</f>
        <v>0.55489643750000006</v>
      </c>
      <c r="BL11" s="29">
        <v>26</v>
      </c>
    </row>
    <row r="12" spans="1:64" s="29" customFormat="1" ht="15" customHeight="1">
      <c r="A12" s="28"/>
      <c r="B12" s="282">
        <f t="shared" si="5"/>
        <v>5</v>
      </c>
      <c r="C12" s="1046"/>
      <c r="D12" s="1046"/>
      <c r="E12" s="1046"/>
      <c r="F12" s="1046"/>
      <c r="G12" s="1046"/>
      <c r="H12" s="1046"/>
      <c r="I12" s="1046"/>
      <c r="J12" s="1046"/>
      <c r="K12" s="1046"/>
      <c r="L12" s="988"/>
      <c r="M12" s="1051"/>
      <c r="N12" s="136"/>
      <c r="O12" s="988"/>
      <c r="P12" s="1051"/>
      <c r="Q12" s="1046"/>
      <c r="R12" s="1046"/>
      <c r="S12" s="1046"/>
      <c r="T12" s="1046"/>
      <c r="U12" s="1046"/>
      <c r="V12" s="1046"/>
      <c r="W12" s="1046"/>
      <c r="X12" s="1046"/>
      <c r="Y12" s="1046"/>
      <c r="Z12" s="1049"/>
      <c r="AA12" s="1050"/>
      <c r="AB12" s="1043" t="str">
        <f t="shared" ref="AB12" si="6">IF(O12="","",IF($AQ$7=1,O12*Q12*T12*W12*AR12/AS12,O12*Q12*T12*W12*Z12))</f>
        <v/>
      </c>
      <c r="AC12" s="1043"/>
      <c r="AD12" s="1043"/>
      <c r="AE12" s="1043"/>
      <c r="AF12" s="988"/>
      <c r="AG12" s="989"/>
      <c r="AH12" s="989"/>
      <c r="AI12" s="989"/>
      <c r="AJ12" s="989"/>
      <c r="AK12" s="990"/>
      <c r="AL12" s="150" t="str">
        <f t="shared" si="2"/>
        <v/>
      </c>
      <c r="AM12" s="32"/>
      <c r="AN12" s="32"/>
      <c r="AO12" s="32"/>
      <c r="AP12" s="134" t="str">
        <f t="shared" si="3"/>
        <v/>
      </c>
      <c r="AQ12" s="134" t="e">
        <f t="shared" si="4"/>
        <v>#N/A</v>
      </c>
      <c r="AR12" s="135" t="e">
        <f t="shared" ref="AR12:AR57" si="7">VLOOKUP(INDEX($BI$10:$BI$21,MATCH(W12,$BI$10:$BI$21,1),1),$BI$10:$BL$21,3,FALSE)</f>
        <v>#N/A</v>
      </c>
      <c r="AS12" s="133" t="e">
        <f t="shared" si="1"/>
        <v>#N/A</v>
      </c>
      <c r="AV12" s="107">
        <v>0.2</v>
      </c>
      <c r="AX12" s="29" t="s">
        <v>385</v>
      </c>
      <c r="AY12" s="29">
        <v>0.76500000000000001</v>
      </c>
      <c r="BA12" s="285" t="s">
        <v>443</v>
      </c>
      <c r="BB12" s="108">
        <v>0.43099999999999999</v>
      </c>
      <c r="BC12" s="108">
        <v>0</v>
      </c>
      <c r="BD12" s="108">
        <v>0.43099999999999999</v>
      </c>
      <c r="BE12" s="112">
        <f>AVERAGE(BD$10:BD12)</f>
        <v>0.52800000000000002</v>
      </c>
      <c r="BG12" s="285" t="s">
        <v>443</v>
      </c>
      <c r="BH12" s="285" t="s">
        <v>497</v>
      </c>
      <c r="BI12" s="29">
        <f>BI11+24</f>
        <v>72</v>
      </c>
      <c r="BJ12" s="108">
        <v>0.39447399999999999</v>
      </c>
      <c r="BK12" s="112">
        <f>AVERAGE(BJ$10:BJ12)</f>
        <v>0.50142229166666674</v>
      </c>
      <c r="BL12" s="29">
        <v>24</v>
      </c>
    </row>
    <row r="13" spans="1:64" s="29" customFormat="1" ht="15" customHeight="1">
      <c r="A13" s="28"/>
      <c r="B13" s="282">
        <f t="shared" si="5"/>
        <v>6</v>
      </c>
      <c r="C13" s="1046"/>
      <c r="D13" s="1046"/>
      <c r="E13" s="1046"/>
      <c r="F13" s="1046"/>
      <c r="G13" s="1046"/>
      <c r="H13" s="1046"/>
      <c r="I13" s="1046"/>
      <c r="J13" s="1046"/>
      <c r="K13" s="1046"/>
      <c r="L13" s="988"/>
      <c r="M13" s="1051"/>
      <c r="N13" s="136"/>
      <c r="O13" s="988"/>
      <c r="P13" s="1051"/>
      <c r="Q13" s="1046"/>
      <c r="R13" s="1046"/>
      <c r="S13" s="1046"/>
      <c r="T13" s="1046"/>
      <c r="U13" s="1046"/>
      <c r="V13" s="1046"/>
      <c r="W13" s="1046"/>
      <c r="X13" s="1046"/>
      <c r="Y13" s="1046"/>
      <c r="Z13" s="1049"/>
      <c r="AA13" s="1050"/>
      <c r="AB13" s="996" t="str">
        <f t="shared" ref="AB13:AB57" si="8">IF(O13="","",IF($AQ$7=1,O13*Q13*T13*W13*AR13/AS13,O13*Q13*T13*W13*Z13))</f>
        <v/>
      </c>
      <c r="AC13" s="997"/>
      <c r="AD13" s="997"/>
      <c r="AE13" s="998"/>
      <c r="AF13" s="988"/>
      <c r="AG13" s="989"/>
      <c r="AH13" s="989"/>
      <c r="AI13" s="989"/>
      <c r="AJ13" s="989"/>
      <c r="AK13" s="990"/>
      <c r="AL13" s="150" t="str">
        <f t="shared" si="2"/>
        <v/>
      </c>
      <c r="AM13" s="28"/>
      <c r="AN13" s="28"/>
      <c r="AO13" s="28"/>
      <c r="AP13" s="134" t="str">
        <f t="shared" si="3"/>
        <v/>
      </c>
      <c r="AQ13" s="134" t="e">
        <f t="shared" si="4"/>
        <v>#N/A</v>
      </c>
      <c r="AR13" s="135" t="e">
        <f t="shared" si="7"/>
        <v>#N/A</v>
      </c>
      <c r="AS13" s="133" t="e">
        <f t="shared" si="1"/>
        <v>#N/A</v>
      </c>
      <c r="AX13" s="29" t="s">
        <v>384</v>
      </c>
      <c r="AY13" s="29">
        <v>0.77</v>
      </c>
      <c r="BA13" s="285" t="s">
        <v>447</v>
      </c>
      <c r="BB13" s="108">
        <v>0</v>
      </c>
      <c r="BC13" s="108">
        <v>0.372</v>
      </c>
      <c r="BD13" s="108">
        <v>0.372</v>
      </c>
      <c r="BE13" s="112">
        <f>AVERAGE(BD$10:BD13)</f>
        <v>0.48899999999999999</v>
      </c>
      <c r="BG13" s="285" t="s">
        <v>447</v>
      </c>
      <c r="BH13" s="285" t="s">
        <v>498</v>
      </c>
      <c r="BI13" s="29">
        <f t="shared" ref="BI13:BI21" si="9">BI12+24</f>
        <v>96</v>
      </c>
      <c r="BJ13" s="108">
        <v>0.36901874999999995</v>
      </c>
      <c r="BK13" s="112">
        <f>AVERAGE(BJ$10:BJ13)</f>
        <v>0.46832140625000002</v>
      </c>
      <c r="BL13" s="29">
        <v>23</v>
      </c>
    </row>
    <row r="14" spans="1:64" s="29" customFormat="1" ht="15" customHeight="1">
      <c r="A14" s="28"/>
      <c r="B14" s="282">
        <f t="shared" si="5"/>
        <v>7</v>
      </c>
      <c r="C14" s="1046"/>
      <c r="D14" s="1046"/>
      <c r="E14" s="1046"/>
      <c r="F14" s="1046"/>
      <c r="G14" s="1046"/>
      <c r="H14" s="1046"/>
      <c r="I14" s="1046"/>
      <c r="J14" s="1046"/>
      <c r="K14" s="1046"/>
      <c r="L14" s="988"/>
      <c r="M14" s="1051"/>
      <c r="N14" s="136"/>
      <c r="O14" s="988"/>
      <c r="P14" s="1051"/>
      <c r="Q14" s="1046"/>
      <c r="R14" s="1046"/>
      <c r="S14" s="1046"/>
      <c r="T14" s="1046"/>
      <c r="U14" s="1046"/>
      <c r="V14" s="1046"/>
      <c r="W14" s="1046"/>
      <c r="X14" s="1046"/>
      <c r="Y14" s="1046"/>
      <c r="Z14" s="1049"/>
      <c r="AA14" s="1050"/>
      <c r="AB14" s="996" t="str">
        <f t="shared" si="8"/>
        <v/>
      </c>
      <c r="AC14" s="997"/>
      <c r="AD14" s="997"/>
      <c r="AE14" s="998"/>
      <c r="AF14" s="988"/>
      <c r="AG14" s="989"/>
      <c r="AH14" s="989"/>
      <c r="AI14" s="989"/>
      <c r="AJ14" s="989"/>
      <c r="AK14" s="990"/>
      <c r="AL14" s="150" t="str">
        <f t="shared" si="2"/>
        <v/>
      </c>
      <c r="AM14" s="32"/>
      <c r="AN14" s="32"/>
      <c r="AO14" s="32"/>
      <c r="AP14" s="134" t="str">
        <f t="shared" si="3"/>
        <v/>
      </c>
      <c r="AQ14" s="134" t="e">
        <f t="shared" si="4"/>
        <v>#N/A</v>
      </c>
      <c r="AR14" s="135" t="e">
        <f t="shared" si="7"/>
        <v>#N/A</v>
      </c>
      <c r="AS14" s="133" t="e">
        <f t="shared" si="1"/>
        <v>#N/A</v>
      </c>
      <c r="AX14" s="29" t="s">
        <v>383</v>
      </c>
      <c r="AY14" s="29">
        <v>0.77500000000000002</v>
      </c>
      <c r="BA14" s="285" t="s">
        <v>448</v>
      </c>
      <c r="BB14" s="108">
        <v>0</v>
      </c>
      <c r="BC14" s="108">
        <v>0.35100000000000003</v>
      </c>
      <c r="BD14" s="108">
        <v>0.35100000000000003</v>
      </c>
      <c r="BE14" s="112">
        <f>AVERAGE(BD$10:BD14)</f>
        <v>0.46139999999999998</v>
      </c>
      <c r="BG14" s="285" t="s">
        <v>448</v>
      </c>
      <c r="BH14" s="285" t="s">
        <v>498</v>
      </c>
      <c r="BI14" s="29">
        <f t="shared" si="9"/>
        <v>120</v>
      </c>
      <c r="BJ14" s="108">
        <v>0.33808300000000002</v>
      </c>
      <c r="BK14" s="112">
        <f>AVERAGE(BJ$10:BJ14)</f>
        <v>0.44227372500000001</v>
      </c>
      <c r="BL14" s="29">
        <v>22</v>
      </c>
    </row>
    <row r="15" spans="1:64" s="29" customFormat="1" ht="15" customHeight="1">
      <c r="A15" s="28"/>
      <c r="B15" s="282">
        <f t="shared" si="5"/>
        <v>8</v>
      </c>
      <c r="C15" s="1046"/>
      <c r="D15" s="1046"/>
      <c r="E15" s="1046"/>
      <c r="F15" s="1046"/>
      <c r="G15" s="1046"/>
      <c r="H15" s="1046"/>
      <c r="I15" s="1046"/>
      <c r="J15" s="1046"/>
      <c r="K15" s="1046"/>
      <c r="L15" s="988"/>
      <c r="M15" s="1051"/>
      <c r="N15" s="136"/>
      <c r="O15" s="988"/>
      <c r="P15" s="1051"/>
      <c r="Q15" s="1046"/>
      <c r="R15" s="1046"/>
      <c r="S15" s="1046"/>
      <c r="T15" s="1046"/>
      <c r="U15" s="1046"/>
      <c r="V15" s="1046"/>
      <c r="W15" s="1046"/>
      <c r="X15" s="1046"/>
      <c r="Y15" s="1046"/>
      <c r="Z15" s="1049"/>
      <c r="AA15" s="1050"/>
      <c r="AB15" s="996" t="str">
        <f t="shared" si="8"/>
        <v/>
      </c>
      <c r="AC15" s="997"/>
      <c r="AD15" s="997"/>
      <c r="AE15" s="998"/>
      <c r="AF15" s="988"/>
      <c r="AG15" s="989"/>
      <c r="AH15" s="989"/>
      <c r="AI15" s="989"/>
      <c r="AJ15" s="989"/>
      <c r="AK15" s="990"/>
      <c r="AL15" s="150" t="str">
        <f t="shared" si="2"/>
        <v/>
      </c>
      <c r="AM15" s="28"/>
      <c r="AN15" s="28"/>
      <c r="AO15" s="28"/>
      <c r="AP15" s="134" t="str">
        <f t="shared" si="3"/>
        <v/>
      </c>
      <c r="AQ15" s="134" t="e">
        <f t="shared" si="4"/>
        <v>#N/A</v>
      </c>
      <c r="AR15" s="135" t="e">
        <f t="shared" si="7"/>
        <v>#N/A</v>
      </c>
      <c r="AS15" s="133" t="e">
        <f t="shared" si="1"/>
        <v>#N/A</v>
      </c>
      <c r="AX15" s="29" t="s">
        <v>382</v>
      </c>
      <c r="AY15" s="29">
        <v>0.78</v>
      </c>
      <c r="BA15" s="285" t="s">
        <v>440</v>
      </c>
      <c r="BB15" s="108">
        <v>0.31225000000000003</v>
      </c>
      <c r="BC15" s="108">
        <v>0</v>
      </c>
      <c r="BD15" s="108">
        <v>0.31225000000000003</v>
      </c>
      <c r="BE15" s="112">
        <f>AVERAGE(BD$10:BD15)</f>
        <v>0.43654166666666666</v>
      </c>
      <c r="BG15" s="285" t="s">
        <v>440</v>
      </c>
      <c r="BH15" s="285" t="s">
        <v>497</v>
      </c>
      <c r="BI15" s="29">
        <f t="shared" si="9"/>
        <v>144</v>
      </c>
      <c r="BJ15" s="108">
        <v>0.26025987500000003</v>
      </c>
      <c r="BK15" s="112">
        <f>AVERAGE(BJ$10:BJ15)</f>
        <v>0.41193808333333332</v>
      </c>
      <c r="BL15" s="29">
        <v>26</v>
      </c>
    </row>
    <row r="16" spans="1:64" s="29" customFormat="1" ht="15" customHeight="1">
      <c r="A16" s="28"/>
      <c r="B16" s="282">
        <f t="shared" si="5"/>
        <v>9</v>
      </c>
      <c r="C16" s="1046"/>
      <c r="D16" s="1046"/>
      <c r="E16" s="1046"/>
      <c r="F16" s="1046"/>
      <c r="G16" s="1046"/>
      <c r="H16" s="1046"/>
      <c r="I16" s="1046"/>
      <c r="J16" s="1046"/>
      <c r="K16" s="1046"/>
      <c r="L16" s="988"/>
      <c r="M16" s="1051"/>
      <c r="N16" s="136"/>
      <c r="O16" s="988"/>
      <c r="P16" s="1051"/>
      <c r="Q16" s="1046"/>
      <c r="R16" s="1046"/>
      <c r="S16" s="1046"/>
      <c r="T16" s="1046"/>
      <c r="U16" s="1046"/>
      <c r="V16" s="1046"/>
      <c r="W16" s="1046"/>
      <c r="X16" s="1046"/>
      <c r="Y16" s="1046"/>
      <c r="Z16" s="1049"/>
      <c r="AA16" s="1050"/>
      <c r="AB16" s="996" t="str">
        <f t="shared" si="8"/>
        <v/>
      </c>
      <c r="AC16" s="997"/>
      <c r="AD16" s="997"/>
      <c r="AE16" s="998"/>
      <c r="AF16" s="988"/>
      <c r="AG16" s="989"/>
      <c r="AH16" s="989"/>
      <c r="AI16" s="989"/>
      <c r="AJ16" s="989"/>
      <c r="AK16" s="990"/>
      <c r="AL16" s="150" t="str">
        <f t="shared" si="2"/>
        <v/>
      </c>
      <c r="AM16" s="32"/>
      <c r="AN16" s="32"/>
      <c r="AO16" s="32"/>
      <c r="AP16" s="134" t="str">
        <f t="shared" si="3"/>
        <v/>
      </c>
      <c r="AQ16" s="134" t="e">
        <f t="shared" si="4"/>
        <v>#N/A</v>
      </c>
      <c r="AR16" s="135" t="e">
        <f t="shared" si="7"/>
        <v>#N/A</v>
      </c>
      <c r="AS16" s="133" t="e">
        <f t="shared" si="1"/>
        <v>#N/A</v>
      </c>
      <c r="AX16" s="29" t="s">
        <v>381</v>
      </c>
      <c r="AY16" s="29">
        <v>0.78500000000000003</v>
      </c>
      <c r="BA16" s="285" t="s">
        <v>446</v>
      </c>
      <c r="BB16" s="108">
        <v>0</v>
      </c>
      <c r="BC16" s="108">
        <v>0.28425</v>
      </c>
      <c r="BD16" s="108">
        <v>0.28425</v>
      </c>
      <c r="BE16" s="112">
        <f>AVERAGE(BD$10:BD16)</f>
        <v>0.41478571428571431</v>
      </c>
      <c r="BG16" s="285" t="s">
        <v>446</v>
      </c>
      <c r="BH16" s="285" t="s">
        <v>498</v>
      </c>
      <c r="BI16" s="29">
        <f t="shared" si="9"/>
        <v>168</v>
      </c>
      <c r="BJ16" s="108">
        <v>0.24758137500000002</v>
      </c>
      <c r="BK16" s="112">
        <f>AVERAGE(BJ$10:BJ16)</f>
        <v>0.38845855357142861</v>
      </c>
      <c r="BL16" s="29">
        <v>25</v>
      </c>
    </row>
    <row r="17" spans="1:70" s="29" customFormat="1" ht="15" customHeight="1">
      <c r="A17" s="28"/>
      <c r="B17" s="282">
        <f t="shared" si="5"/>
        <v>10</v>
      </c>
      <c r="C17" s="1046"/>
      <c r="D17" s="1046"/>
      <c r="E17" s="1046"/>
      <c r="F17" s="1046"/>
      <c r="G17" s="1046"/>
      <c r="H17" s="1046"/>
      <c r="I17" s="1046"/>
      <c r="J17" s="1046"/>
      <c r="K17" s="1046"/>
      <c r="L17" s="988"/>
      <c r="M17" s="1051"/>
      <c r="N17" s="136"/>
      <c r="O17" s="988"/>
      <c r="P17" s="1051"/>
      <c r="Q17" s="1046"/>
      <c r="R17" s="1046"/>
      <c r="S17" s="1046"/>
      <c r="T17" s="1046"/>
      <c r="U17" s="1046"/>
      <c r="V17" s="1046"/>
      <c r="W17" s="1046"/>
      <c r="X17" s="1046"/>
      <c r="Y17" s="1046"/>
      <c r="Z17" s="1049"/>
      <c r="AA17" s="1050"/>
      <c r="AB17" s="996" t="str">
        <f t="shared" si="8"/>
        <v/>
      </c>
      <c r="AC17" s="997"/>
      <c r="AD17" s="997"/>
      <c r="AE17" s="998"/>
      <c r="AF17" s="988"/>
      <c r="AG17" s="989"/>
      <c r="AH17" s="989"/>
      <c r="AI17" s="989"/>
      <c r="AJ17" s="989"/>
      <c r="AK17" s="990"/>
      <c r="AL17" s="150" t="str">
        <f t="shared" si="2"/>
        <v/>
      </c>
      <c r="AM17" s="28"/>
      <c r="AN17" s="28"/>
      <c r="AO17" s="28"/>
      <c r="AP17" s="134" t="str">
        <f t="shared" si="3"/>
        <v/>
      </c>
      <c r="AQ17" s="134" t="e">
        <f t="shared" si="4"/>
        <v>#N/A</v>
      </c>
      <c r="AR17" s="135" t="e">
        <f t="shared" si="7"/>
        <v>#N/A</v>
      </c>
      <c r="AS17" s="133" t="e">
        <f t="shared" si="1"/>
        <v>#N/A</v>
      </c>
      <c r="AX17" s="29" t="s">
        <v>380</v>
      </c>
      <c r="AY17" s="29">
        <v>0.79</v>
      </c>
      <c r="BA17" s="285" t="s">
        <v>449</v>
      </c>
      <c r="BB17" s="108">
        <v>8.8249999999999995E-2</v>
      </c>
      <c r="BC17" s="108">
        <v>0.26524999999999999</v>
      </c>
      <c r="BD17" s="108">
        <v>0.26524999999999999</v>
      </c>
      <c r="BE17" s="112">
        <f>AVERAGE(BD$10:BD17)</f>
        <v>0.39609375000000002</v>
      </c>
      <c r="BG17" s="285" t="s">
        <v>449</v>
      </c>
      <c r="BH17" s="285" t="s">
        <v>498</v>
      </c>
      <c r="BI17" s="29">
        <f t="shared" si="9"/>
        <v>192</v>
      </c>
      <c r="BJ17" s="108">
        <v>0.18655075000000002</v>
      </c>
      <c r="BK17" s="112">
        <f>AVERAGE(BJ$10:BJ17)</f>
        <v>0.36322007812500001</v>
      </c>
      <c r="BL17" s="29">
        <v>25</v>
      </c>
    </row>
    <row r="18" spans="1:70" s="29" customFormat="1" ht="15" customHeight="1">
      <c r="A18" s="28"/>
      <c r="B18" s="282">
        <f t="shared" si="5"/>
        <v>11</v>
      </c>
      <c r="C18" s="1046"/>
      <c r="D18" s="1046"/>
      <c r="E18" s="1046"/>
      <c r="F18" s="1046"/>
      <c r="G18" s="1046"/>
      <c r="H18" s="1046"/>
      <c r="I18" s="1046"/>
      <c r="J18" s="1046"/>
      <c r="K18" s="1046"/>
      <c r="L18" s="988"/>
      <c r="M18" s="1051"/>
      <c r="N18" s="136"/>
      <c r="O18" s="988"/>
      <c r="P18" s="1051"/>
      <c r="Q18" s="1046"/>
      <c r="R18" s="1046"/>
      <c r="S18" s="1046"/>
      <c r="T18" s="1046"/>
      <c r="U18" s="1046"/>
      <c r="V18" s="1046"/>
      <c r="W18" s="1046"/>
      <c r="X18" s="1046"/>
      <c r="Y18" s="1046"/>
      <c r="Z18" s="1049"/>
      <c r="AA18" s="1050"/>
      <c r="AB18" s="996" t="str">
        <f t="shared" si="8"/>
        <v/>
      </c>
      <c r="AC18" s="997"/>
      <c r="AD18" s="997"/>
      <c r="AE18" s="998"/>
      <c r="AF18" s="988"/>
      <c r="AG18" s="989"/>
      <c r="AH18" s="989"/>
      <c r="AI18" s="989"/>
      <c r="AJ18" s="989"/>
      <c r="AK18" s="990"/>
      <c r="AL18" s="150" t="str">
        <f t="shared" si="2"/>
        <v/>
      </c>
      <c r="AM18" s="32"/>
      <c r="AN18" s="32"/>
      <c r="AO18" s="32"/>
      <c r="AP18" s="134" t="str">
        <f t="shared" si="3"/>
        <v/>
      </c>
      <c r="AQ18" s="134" t="e">
        <f t="shared" si="4"/>
        <v>#N/A</v>
      </c>
      <c r="AR18" s="135" t="e">
        <f t="shared" si="7"/>
        <v>#N/A</v>
      </c>
      <c r="AS18" s="133" t="e">
        <f t="shared" si="1"/>
        <v>#N/A</v>
      </c>
      <c r="AX18" s="29" t="s">
        <v>379</v>
      </c>
      <c r="AY18" s="29">
        <v>0.79500000000000004</v>
      </c>
      <c r="BA18" s="285" t="s">
        <v>439</v>
      </c>
      <c r="BB18" s="108">
        <v>0.24475</v>
      </c>
      <c r="BC18" s="108">
        <v>9.9250000000000005E-2</v>
      </c>
      <c r="BD18" s="108">
        <v>0.24475</v>
      </c>
      <c r="BE18" s="112">
        <f>AVERAGE(BD$10:BD18)</f>
        <v>0.37927777777777777</v>
      </c>
      <c r="BG18" s="285" t="s">
        <v>439</v>
      </c>
      <c r="BH18" s="285" t="s">
        <v>497</v>
      </c>
      <c r="BI18" s="29">
        <f t="shared" si="9"/>
        <v>216</v>
      </c>
      <c r="BJ18" s="108">
        <v>0.15887162499999999</v>
      </c>
      <c r="BK18" s="112">
        <f>AVERAGE(BJ$10:BJ18)</f>
        <v>0.34051469444444449</v>
      </c>
      <c r="BL18" s="29">
        <v>22</v>
      </c>
    </row>
    <row r="19" spans="1:70" s="29" customFormat="1" ht="15" customHeight="1">
      <c r="A19" s="28"/>
      <c r="B19" s="282">
        <f t="shared" si="5"/>
        <v>12</v>
      </c>
      <c r="C19" s="1046"/>
      <c r="D19" s="1046"/>
      <c r="E19" s="1046"/>
      <c r="F19" s="1046"/>
      <c r="G19" s="1046"/>
      <c r="H19" s="1046"/>
      <c r="I19" s="1046"/>
      <c r="J19" s="1046"/>
      <c r="K19" s="1046"/>
      <c r="L19" s="988"/>
      <c r="M19" s="1051"/>
      <c r="N19" s="136"/>
      <c r="O19" s="988"/>
      <c r="P19" s="1051"/>
      <c r="Q19" s="1046"/>
      <c r="R19" s="1046"/>
      <c r="S19" s="1046"/>
      <c r="T19" s="1046"/>
      <c r="U19" s="1046"/>
      <c r="V19" s="1046"/>
      <c r="W19" s="1046"/>
      <c r="X19" s="1046"/>
      <c r="Y19" s="1046"/>
      <c r="Z19" s="1049"/>
      <c r="AA19" s="1050"/>
      <c r="AB19" s="996" t="str">
        <f t="shared" si="8"/>
        <v/>
      </c>
      <c r="AC19" s="997"/>
      <c r="AD19" s="997"/>
      <c r="AE19" s="998"/>
      <c r="AF19" s="988"/>
      <c r="AG19" s="989"/>
      <c r="AH19" s="989"/>
      <c r="AI19" s="989"/>
      <c r="AJ19" s="989"/>
      <c r="AK19" s="990"/>
      <c r="AL19" s="150" t="str">
        <f t="shared" si="2"/>
        <v/>
      </c>
      <c r="AM19" s="28"/>
      <c r="AN19" s="28"/>
      <c r="AO19" s="28"/>
      <c r="AP19" s="134" t="str">
        <f t="shared" si="3"/>
        <v/>
      </c>
      <c r="AQ19" s="134" t="e">
        <f t="shared" si="4"/>
        <v>#N/A</v>
      </c>
      <c r="AR19" s="135" t="e">
        <f t="shared" si="7"/>
        <v>#N/A</v>
      </c>
      <c r="AS19" s="133" t="e">
        <f t="shared" si="1"/>
        <v>#N/A</v>
      </c>
      <c r="AX19" s="29" t="s">
        <v>378</v>
      </c>
      <c r="AY19" s="29">
        <v>0.8</v>
      </c>
      <c r="BA19" s="285" t="s">
        <v>444</v>
      </c>
      <c r="BB19" s="108">
        <v>0.20774999999999999</v>
      </c>
      <c r="BC19" s="108">
        <v>6.3750000000000001E-2</v>
      </c>
      <c r="BD19" s="108">
        <v>0.20774999999999999</v>
      </c>
      <c r="BE19" s="112">
        <f>AVERAGE(BD$10:BD19)</f>
        <v>0.36212499999999997</v>
      </c>
      <c r="BG19" s="285" t="s">
        <v>444</v>
      </c>
      <c r="BH19" s="285" t="s">
        <v>497</v>
      </c>
      <c r="BI19" s="29">
        <f t="shared" si="9"/>
        <v>240</v>
      </c>
      <c r="BJ19" s="108">
        <v>0.10243987499999999</v>
      </c>
      <c r="BK19" s="112">
        <f>AVERAGE(BJ$10:BJ19)</f>
        <v>0.3167072125</v>
      </c>
      <c r="BL19" s="29">
        <v>26</v>
      </c>
    </row>
    <row r="20" spans="1:70" s="29" customFormat="1" ht="15" customHeight="1">
      <c r="A20" s="28"/>
      <c r="B20" s="282">
        <f t="shared" si="5"/>
        <v>13</v>
      </c>
      <c r="C20" s="1046"/>
      <c r="D20" s="1046"/>
      <c r="E20" s="1046"/>
      <c r="F20" s="1046"/>
      <c r="G20" s="1046"/>
      <c r="H20" s="1046"/>
      <c r="I20" s="1046"/>
      <c r="J20" s="1046"/>
      <c r="K20" s="1046"/>
      <c r="L20" s="988"/>
      <c r="M20" s="1051"/>
      <c r="N20" s="136"/>
      <c r="O20" s="988"/>
      <c r="P20" s="1051"/>
      <c r="Q20" s="1046"/>
      <c r="R20" s="1046"/>
      <c r="S20" s="1046"/>
      <c r="T20" s="1046"/>
      <c r="U20" s="1046"/>
      <c r="V20" s="1046"/>
      <c r="W20" s="1046"/>
      <c r="X20" s="1046"/>
      <c r="Y20" s="1046"/>
      <c r="Z20" s="1049"/>
      <c r="AA20" s="1050"/>
      <c r="AB20" s="996" t="str">
        <f t="shared" si="8"/>
        <v/>
      </c>
      <c r="AC20" s="997"/>
      <c r="AD20" s="997"/>
      <c r="AE20" s="998"/>
      <c r="AF20" s="988"/>
      <c r="AG20" s="989"/>
      <c r="AH20" s="989"/>
      <c r="AI20" s="989"/>
      <c r="AJ20" s="989"/>
      <c r="AK20" s="990"/>
      <c r="AL20" s="150" t="str">
        <f t="shared" si="2"/>
        <v/>
      </c>
      <c r="AM20" s="32"/>
      <c r="AN20" s="32"/>
      <c r="AO20" s="32"/>
      <c r="AP20" s="134" t="str">
        <f t="shared" si="3"/>
        <v/>
      </c>
      <c r="AQ20" s="134" t="e">
        <f t="shared" si="4"/>
        <v>#N/A</v>
      </c>
      <c r="AR20" s="135" t="e">
        <f t="shared" si="7"/>
        <v>#N/A</v>
      </c>
      <c r="AS20" s="133" t="e">
        <f t="shared" si="1"/>
        <v>#N/A</v>
      </c>
      <c r="AX20" s="29" t="s">
        <v>377</v>
      </c>
      <c r="AY20" s="29">
        <v>0.80500000000000005</v>
      </c>
      <c r="BA20" s="285" t="s">
        <v>445</v>
      </c>
      <c r="BB20" s="108">
        <v>0.12975000000000003</v>
      </c>
      <c r="BC20" s="108">
        <v>0.15925</v>
      </c>
      <c r="BD20" s="108">
        <v>0.15925</v>
      </c>
      <c r="BE20" s="112">
        <f>AVERAGE(BD$10:BD20)</f>
        <v>0.3436818181818182</v>
      </c>
      <c r="BG20" s="285" t="s">
        <v>445</v>
      </c>
      <c r="BH20" s="285" t="s">
        <v>498</v>
      </c>
      <c r="BI20" s="29">
        <f t="shared" si="9"/>
        <v>264</v>
      </c>
      <c r="BJ20" s="108">
        <v>6.8722875000000003E-2</v>
      </c>
      <c r="BK20" s="112">
        <f>AVERAGE(BJ$10:BJ20)</f>
        <v>0.29416318181818185</v>
      </c>
      <c r="BL20" s="29">
        <v>25</v>
      </c>
    </row>
    <row r="21" spans="1:70" s="29" customFormat="1" ht="15" customHeight="1">
      <c r="A21" s="28"/>
      <c r="B21" s="282">
        <f t="shared" si="5"/>
        <v>14</v>
      </c>
      <c r="C21" s="1046"/>
      <c r="D21" s="1046"/>
      <c r="E21" s="1046"/>
      <c r="F21" s="1046"/>
      <c r="G21" s="1046"/>
      <c r="H21" s="1046"/>
      <c r="I21" s="1046"/>
      <c r="J21" s="1046"/>
      <c r="K21" s="1046"/>
      <c r="L21" s="988"/>
      <c r="M21" s="1051"/>
      <c r="N21" s="136"/>
      <c r="O21" s="988"/>
      <c r="P21" s="1051"/>
      <c r="Q21" s="1046"/>
      <c r="R21" s="1046"/>
      <c r="S21" s="1046"/>
      <c r="T21" s="1046"/>
      <c r="U21" s="1046"/>
      <c r="V21" s="1046"/>
      <c r="W21" s="1046"/>
      <c r="X21" s="1046"/>
      <c r="Y21" s="1046"/>
      <c r="Z21" s="1049"/>
      <c r="AA21" s="1050"/>
      <c r="AB21" s="996" t="str">
        <f t="shared" si="8"/>
        <v/>
      </c>
      <c r="AC21" s="997"/>
      <c r="AD21" s="997"/>
      <c r="AE21" s="998"/>
      <c r="AF21" s="988"/>
      <c r="AG21" s="989"/>
      <c r="AH21" s="989"/>
      <c r="AI21" s="989"/>
      <c r="AJ21" s="989"/>
      <c r="AK21" s="990"/>
      <c r="AL21" s="150" t="str">
        <f t="shared" si="2"/>
        <v/>
      </c>
      <c r="AM21" s="28"/>
      <c r="AN21" s="28"/>
      <c r="AO21" s="28"/>
      <c r="AP21" s="134" t="str">
        <f t="shared" si="3"/>
        <v/>
      </c>
      <c r="AQ21" s="134" t="e">
        <f t="shared" si="4"/>
        <v>#N/A</v>
      </c>
      <c r="AR21" s="135" t="e">
        <f t="shared" si="7"/>
        <v>#N/A</v>
      </c>
      <c r="AS21" s="133" t="e">
        <f t="shared" si="1"/>
        <v>#N/A</v>
      </c>
      <c r="AX21" s="29" t="s">
        <v>376</v>
      </c>
      <c r="AY21" s="29">
        <v>0.81</v>
      </c>
      <c r="BA21" s="285" t="s">
        <v>463</v>
      </c>
      <c r="BB21" s="108">
        <v>0.15200000000000002</v>
      </c>
      <c r="BC21" s="108">
        <v>0.13724999999999998</v>
      </c>
      <c r="BD21" s="108">
        <v>0.15200000000000002</v>
      </c>
      <c r="BE21" s="112">
        <f>AVERAGE(BD$10:BD21)</f>
        <v>0.32770833333333332</v>
      </c>
      <c r="BG21" s="285" t="s">
        <v>463</v>
      </c>
      <c r="BH21" s="285" t="s">
        <v>497</v>
      </c>
      <c r="BI21" s="29">
        <f t="shared" si="9"/>
        <v>288</v>
      </c>
      <c r="BJ21" s="108">
        <v>4.6761500000000011E-2</v>
      </c>
      <c r="BK21" s="112">
        <f>AVERAGE(BJ$10:BJ21)</f>
        <v>0.27354637500000006</v>
      </c>
      <c r="BL21" s="29">
        <v>25</v>
      </c>
    </row>
    <row r="22" spans="1:70" s="29" customFormat="1" ht="15" customHeight="1">
      <c r="A22" s="28"/>
      <c r="B22" s="282">
        <f t="shared" si="5"/>
        <v>15</v>
      </c>
      <c r="C22" s="1046"/>
      <c r="D22" s="1046"/>
      <c r="E22" s="1046"/>
      <c r="F22" s="1046"/>
      <c r="G22" s="1046"/>
      <c r="H22" s="1046"/>
      <c r="I22" s="1046"/>
      <c r="J22" s="1046"/>
      <c r="K22" s="1046"/>
      <c r="L22" s="988"/>
      <c r="M22" s="1051"/>
      <c r="N22" s="136"/>
      <c r="O22" s="988"/>
      <c r="P22" s="1051"/>
      <c r="Q22" s="1046"/>
      <c r="R22" s="1046"/>
      <c r="S22" s="1046"/>
      <c r="T22" s="1046"/>
      <c r="U22" s="1046"/>
      <c r="V22" s="1046"/>
      <c r="W22" s="1046"/>
      <c r="X22" s="1046"/>
      <c r="Y22" s="1046"/>
      <c r="Z22" s="1049"/>
      <c r="AA22" s="1050"/>
      <c r="AB22" s="996" t="str">
        <f t="shared" si="8"/>
        <v/>
      </c>
      <c r="AC22" s="997"/>
      <c r="AD22" s="997"/>
      <c r="AE22" s="998"/>
      <c r="AF22" s="988"/>
      <c r="AG22" s="989"/>
      <c r="AH22" s="989"/>
      <c r="AI22" s="989"/>
      <c r="AJ22" s="989"/>
      <c r="AK22" s="990"/>
      <c r="AL22" s="150" t="str">
        <f t="shared" si="2"/>
        <v/>
      </c>
      <c r="AM22" s="32"/>
      <c r="AN22" s="32"/>
      <c r="AO22" s="32"/>
      <c r="AP22" s="134" t="str">
        <f t="shared" si="3"/>
        <v/>
      </c>
      <c r="AQ22" s="134" t="e">
        <f t="shared" si="4"/>
        <v>#N/A</v>
      </c>
      <c r="AR22" s="135" t="e">
        <f t="shared" si="7"/>
        <v>#N/A</v>
      </c>
      <c r="AS22" s="133" t="e">
        <f t="shared" si="1"/>
        <v>#N/A</v>
      </c>
      <c r="AX22" s="29" t="s">
        <v>375</v>
      </c>
      <c r="AY22" s="29">
        <v>0.81499999999999995</v>
      </c>
      <c r="BA22" s="285" t="s">
        <v>458</v>
      </c>
      <c r="BB22" s="108">
        <f>_xlfn.AGGREGATE(1,5,BB10:BB21)</f>
        <v>0.2265625</v>
      </c>
      <c r="BC22" s="108">
        <f>_xlfn.AGGREGATE(1,5,BC10:BC21)</f>
        <v>0.14433333333333331</v>
      </c>
      <c r="BD22" s="108">
        <f>_xlfn.AGGREGATE(1,5,BD10:BD21)</f>
        <v>0.32770833333333332</v>
      </c>
      <c r="BG22" s="285" t="s">
        <v>458</v>
      </c>
      <c r="BI22" s="132">
        <f>_xlfn.AGGREGATE(1,5,BI10:BI21)</f>
        <v>156</v>
      </c>
      <c r="BJ22" s="108">
        <f>_xlfn.AGGREGATE(1,5,BJ10:BJ21)</f>
        <v>0.27354637500000006</v>
      </c>
      <c r="BL22" s="132">
        <f>SUM(BL10:BL21)</f>
        <v>291</v>
      </c>
    </row>
    <row r="23" spans="1:70" s="29" customFormat="1" ht="15" customHeight="1">
      <c r="A23" s="28"/>
      <c r="B23" s="282">
        <f t="shared" si="5"/>
        <v>16</v>
      </c>
      <c r="C23" s="1046"/>
      <c r="D23" s="1046"/>
      <c r="E23" s="1046"/>
      <c r="F23" s="1046"/>
      <c r="G23" s="1046"/>
      <c r="H23" s="1046"/>
      <c r="I23" s="1046"/>
      <c r="J23" s="1046"/>
      <c r="K23" s="1046"/>
      <c r="L23" s="988"/>
      <c r="M23" s="1051"/>
      <c r="N23" s="136"/>
      <c r="O23" s="988"/>
      <c r="P23" s="1051"/>
      <c r="Q23" s="1046"/>
      <c r="R23" s="1046"/>
      <c r="S23" s="1046"/>
      <c r="T23" s="1046"/>
      <c r="U23" s="1046"/>
      <c r="V23" s="1046"/>
      <c r="W23" s="1046"/>
      <c r="X23" s="1046"/>
      <c r="Y23" s="1046"/>
      <c r="Z23" s="1049"/>
      <c r="AA23" s="1050"/>
      <c r="AB23" s="996" t="str">
        <f t="shared" si="8"/>
        <v/>
      </c>
      <c r="AC23" s="997"/>
      <c r="AD23" s="997"/>
      <c r="AE23" s="998"/>
      <c r="AF23" s="988"/>
      <c r="AG23" s="989"/>
      <c r="AH23" s="989"/>
      <c r="AI23" s="989"/>
      <c r="AJ23" s="989"/>
      <c r="AK23" s="990"/>
      <c r="AL23" s="150" t="str">
        <f t="shared" si="2"/>
        <v/>
      </c>
      <c r="AM23" s="28"/>
      <c r="AN23" s="28"/>
      <c r="AO23" s="28"/>
      <c r="AP23" s="134" t="str">
        <f t="shared" si="3"/>
        <v/>
      </c>
      <c r="AQ23" s="134" t="e">
        <f t="shared" si="4"/>
        <v>#N/A</v>
      </c>
      <c r="AR23" s="135" t="e">
        <f t="shared" si="7"/>
        <v>#N/A</v>
      </c>
      <c r="AS23" s="133" t="e">
        <f t="shared" si="1"/>
        <v>#N/A</v>
      </c>
      <c r="AX23" s="29" t="s">
        <v>374</v>
      </c>
      <c r="AY23" s="29">
        <v>0.82</v>
      </c>
    </row>
    <row r="24" spans="1:70" s="29" customFormat="1" ht="15" customHeight="1">
      <c r="A24" s="28"/>
      <c r="B24" s="282">
        <f t="shared" si="5"/>
        <v>17</v>
      </c>
      <c r="C24" s="1046"/>
      <c r="D24" s="1046"/>
      <c r="E24" s="1046"/>
      <c r="F24" s="1046"/>
      <c r="G24" s="1046"/>
      <c r="H24" s="1046"/>
      <c r="I24" s="1046"/>
      <c r="J24" s="1046"/>
      <c r="K24" s="1046"/>
      <c r="L24" s="988"/>
      <c r="M24" s="1051"/>
      <c r="N24" s="136"/>
      <c r="O24" s="988"/>
      <c r="P24" s="1051"/>
      <c r="Q24" s="1046"/>
      <c r="R24" s="1046"/>
      <c r="S24" s="1046"/>
      <c r="T24" s="1046"/>
      <c r="U24" s="1046"/>
      <c r="V24" s="1046"/>
      <c r="W24" s="1046"/>
      <c r="X24" s="1046"/>
      <c r="Y24" s="1046"/>
      <c r="Z24" s="1049"/>
      <c r="AA24" s="1050"/>
      <c r="AB24" s="996" t="str">
        <f t="shared" si="8"/>
        <v/>
      </c>
      <c r="AC24" s="997"/>
      <c r="AD24" s="997"/>
      <c r="AE24" s="998"/>
      <c r="AF24" s="988"/>
      <c r="AG24" s="989"/>
      <c r="AH24" s="989"/>
      <c r="AI24" s="989"/>
      <c r="AJ24" s="989"/>
      <c r="AK24" s="990"/>
      <c r="AL24" s="150" t="str">
        <f t="shared" si="2"/>
        <v/>
      </c>
      <c r="AM24" s="32"/>
      <c r="AN24" s="32"/>
      <c r="AO24" s="28"/>
      <c r="AP24" s="134" t="str">
        <f t="shared" si="3"/>
        <v/>
      </c>
      <c r="AQ24" s="134" t="e">
        <f t="shared" si="4"/>
        <v>#N/A</v>
      </c>
      <c r="AR24" s="135" t="e">
        <f t="shared" si="7"/>
        <v>#N/A</v>
      </c>
      <c r="AS24" s="133" t="e">
        <f t="shared" si="1"/>
        <v>#N/A</v>
      </c>
      <c r="AX24" s="29" t="s">
        <v>373</v>
      </c>
      <c r="AY24" s="29">
        <v>0.82499999999999996</v>
      </c>
    </row>
    <row r="25" spans="1:70" s="29" customFormat="1" ht="15" customHeight="1">
      <c r="A25" s="28"/>
      <c r="B25" s="282">
        <f t="shared" si="5"/>
        <v>18</v>
      </c>
      <c r="C25" s="1046"/>
      <c r="D25" s="1046"/>
      <c r="E25" s="1046"/>
      <c r="F25" s="1046"/>
      <c r="G25" s="1046"/>
      <c r="H25" s="1046"/>
      <c r="I25" s="1046"/>
      <c r="J25" s="1046"/>
      <c r="K25" s="1046"/>
      <c r="L25" s="988"/>
      <c r="M25" s="1051"/>
      <c r="N25" s="136"/>
      <c r="O25" s="988"/>
      <c r="P25" s="1051"/>
      <c r="Q25" s="1046"/>
      <c r="R25" s="1046"/>
      <c r="S25" s="1046"/>
      <c r="T25" s="1046"/>
      <c r="U25" s="1046"/>
      <c r="V25" s="1046"/>
      <c r="W25" s="1046"/>
      <c r="X25" s="1046"/>
      <c r="Y25" s="1046"/>
      <c r="Z25" s="1049"/>
      <c r="AA25" s="1050"/>
      <c r="AB25" s="996" t="str">
        <f t="shared" si="8"/>
        <v/>
      </c>
      <c r="AC25" s="997"/>
      <c r="AD25" s="997"/>
      <c r="AE25" s="998"/>
      <c r="AF25" s="988"/>
      <c r="AG25" s="989"/>
      <c r="AH25" s="989"/>
      <c r="AI25" s="989"/>
      <c r="AJ25" s="989"/>
      <c r="AK25" s="990"/>
      <c r="AL25" s="150" t="str">
        <f t="shared" si="2"/>
        <v/>
      </c>
      <c r="AM25" s="32"/>
      <c r="AN25" s="32"/>
      <c r="AO25" s="28"/>
      <c r="AP25" s="134" t="str">
        <f t="shared" si="3"/>
        <v/>
      </c>
      <c r="AQ25" s="134" t="e">
        <f t="shared" si="4"/>
        <v>#N/A</v>
      </c>
      <c r="AR25" s="135" t="e">
        <f t="shared" si="7"/>
        <v>#N/A</v>
      </c>
      <c r="AS25" s="133" t="e">
        <f t="shared" si="1"/>
        <v>#N/A</v>
      </c>
      <c r="AX25" s="29" t="s">
        <v>372</v>
      </c>
      <c r="AY25" s="29">
        <v>0.83</v>
      </c>
      <c r="BN25" s="29" t="s">
        <v>488</v>
      </c>
    </row>
    <row r="26" spans="1:70" s="29" customFormat="1" ht="15" customHeight="1">
      <c r="A26" s="28"/>
      <c r="B26" s="282">
        <f t="shared" si="5"/>
        <v>19</v>
      </c>
      <c r="C26" s="1046"/>
      <c r="D26" s="1046"/>
      <c r="E26" s="1046"/>
      <c r="F26" s="1046"/>
      <c r="G26" s="1046"/>
      <c r="H26" s="1046"/>
      <c r="I26" s="1046"/>
      <c r="J26" s="1046"/>
      <c r="K26" s="1046"/>
      <c r="L26" s="988"/>
      <c r="M26" s="1051"/>
      <c r="N26" s="136"/>
      <c r="O26" s="988"/>
      <c r="P26" s="1051"/>
      <c r="Q26" s="1046"/>
      <c r="R26" s="1046"/>
      <c r="S26" s="1046"/>
      <c r="T26" s="1046"/>
      <c r="U26" s="1046"/>
      <c r="V26" s="1046"/>
      <c r="W26" s="1046"/>
      <c r="X26" s="1046"/>
      <c r="Y26" s="1046"/>
      <c r="Z26" s="1049"/>
      <c r="AA26" s="1050"/>
      <c r="AB26" s="996" t="str">
        <f t="shared" si="8"/>
        <v/>
      </c>
      <c r="AC26" s="997"/>
      <c r="AD26" s="997"/>
      <c r="AE26" s="998"/>
      <c r="AF26" s="988"/>
      <c r="AG26" s="989"/>
      <c r="AH26" s="989"/>
      <c r="AI26" s="989"/>
      <c r="AJ26" s="989"/>
      <c r="AK26" s="990"/>
      <c r="AL26" s="150" t="str">
        <f t="shared" si="2"/>
        <v/>
      </c>
      <c r="AM26" s="32"/>
      <c r="AN26" s="32"/>
      <c r="AO26" s="28"/>
      <c r="AP26" s="134" t="str">
        <f t="shared" si="3"/>
        <v/>
      </c>
      <c r="AQ26" s="134" t="e">
        <f t="shared" si="4"/>
        <v>#N/A</v>
      </c>
      <c r="AR26" s="135" t="e">
        <f t="shared" si="7"/>
        <v>#N/A</v>
      </c>
      <c r="AS26" s="133" t="e">
        <f t="shared" si="1"/>
        <v>#N/A</v>
      </c>
      <c r="AX26" s="29" t="s">
        <v>371</v>
      </c>
      <c r="AY26" s="29">
        <v>0.83499999999999996</v>
      </c>
      <c r="BC26" s="29" t="s">
        <v>486</v>
      </c>
      <c r="BD26" s="29" t="s">
        <v>473</v>
      </c>
      <c r="BI26" s="29" t="s">
        <v>490</v>
      </c>
      <c r="BO26" s="29" t="s">
        <v>473</v>
      </c>
      <c r="BQ26" s="29" t="s">
        <v>474</v>
      </c>
    </row>
    <row r="27" spans="1:70" s="29" customFormat="1" ht="15" customHeight="1">
      <c r="A27" s="28"/>
      <c r="B27" s="282">
        <f t="shared" si="5"/>
        <v>20</v>
      </c>
      <c r="C27" s="1046"/>
      <c r="D27" s="1046"/>
      <c r="E27" s="1046"/>
      <c r="F27" s="1046"/>
      <c r="G27" s="1046"/>
      <c r="H27" s="1046"/>
      <c r="I27" s="1046"/>
      <c r="J27" s="1046"/>
      <c r="K27" s="1046"/>
      <c r="L27" s="988"/>
      <c r="M27" s="1051"/>
      <c r="N27" s="136"/>
      <c r="O27" s="988"/>
      <c r="P27" s="1051"/>
      <c r="Q27" s="1046"/>
      <c r="R27" s="1046"/>
      <c r="S27" s="1046"/>
      <c r="T27" s="1046"/>
      <c r="U27" s="1046"/>
      <c r="V27" s="1046"/>
      <c r="W27" s="1046"/>
      <c r="X27" s="1046"/>
      <c r="Y27" s="1046"/>
      <c r="Z27" s="1049"/>
      <c r="AA27" s="1050"/>
      <c r="AB27" s="996" t="str">
        <f t="shared" si="8"/>
        <v/>
      </c>
      <c r="AC27" s="997"/>
      <c r="AD27" s="997"/>
      <c r="AE27" s="998"/>
      <c r="AF27" s="988"/>
      <c r="AG27" s="989"/>
      <c r="AH27" s="989"/>
      <c r="AI27" s="989"/>
      <c r="AJ27" s="989"/>
      <c r="AK27" s="990"/>
      <c r="AL27" s="150" t="str">
        <f t="shared" si="2"/>
        <v/>
      </c>
      <c r="AM27" s="32"/>
      <c r="AN27" s="32"/>
      <c r="AO27" s="28"/>
      <c r="AP27" s="134" t="str">
        <f t="shared" si="3"/>
        <v/>
      </c>
      <c r="AQ27" s="134" t="e">
        <f t="shared" si="4"/>
        <v>#N/A</v>
      </c>
      <c r="AR27" s="135" t="e">
        <f t="shared" si="7"/>
        <v>#N/A</v>
      </c>
      <c r="AS27" s="133" t="e">
        <f t="shared" si="1"/>
        <v>#N/A</v>
      </c>
      <c r="AX27" s="29" t="s">
        <v>370</v>
      </c>
      <c r="AY27" s="29">
        <v>0.84</v>
      </c>
      <c r="BD27" s="29" t="s">
        <v>433</v>
      </c>
      <c r="BE27" s="29" t="s">
        <v>435</v>
      </c>
      <c r="BF27" s="29" t="s">
        <v>433</v>
      </c>
      <c r="BG27" s="29" t="s">
        <v>435</v>
      </c>
      <c r="BH27" s="29" t="s">
        <v>500</v>
      </c>
      <c r="BI27" s="29" t="s">
        <v>433</v>
      </c>
      <c r="BJ27" s="29" t="s">
        <v>435</v>
      </c>
      <c r="BK27" s="29" t="s">
        <v>433</v>
      </c>
      <c r="BL27" s="29" t="s">
        <v>435</v>
      </c>
      <c r="BM27" s="29" t="s">
        <v>500</v>
      </c>
      <c r="BO27" s="29" t="s">
        <v>433</v>
      </c>
      <c r="BP27" s="29" t="s">
        <v>435</v>
      </c>
      <c r="BQ27" s="29" t="s">
        <v>433</v>
      </c>
      <c r="BR27" s="29" t="s">
        <v>435</v>
      </c>
    </row>
    <row r="28" spans="1:70" s="29" customFormat="1" ht="15" customHeight="1">
      <c r="A28" s="28"/>
      <c r="B28" s="282">
        <f t="shared" si="5"/>
        <v>21</v>
      </c>
      <c r="C28" s="1046"/>
      <c r="D28" s="1046"/>
      <c r="E28" s="1046"/>
      <c r="F28" s="1046"/>
      <c r="G28" s="1046"/>
      <c r="H28" s="1046"/>
      <c r="I28" s="1046"/>
      <c r="J28" s="1046"/>
      <c r="K28" s="1046"/>
      <c r="L28" s="988"/>
      <c r="M28" s="1051"/>
      <c r="N28" s="136"/>
      <c r="O28" s="988"/>
      <c r="P28" s="1051"/>
      <c r="Q28" s="1046"/>
      <c r="R28" s="1046"/>
      <c r="S28" s="1046"/>
      <c r="T28" s="1046"/>
      <c r="U28" s="1046"/>
      <c r="V28" s="1046"/>
      <c r="W28" s="1046"/>
      <c r="X28" s="1046"/>
      <c r="Y28" s="1046"/>
      <c r="Z28" s="1049"/>
      <c r="AA28" s="1050"/>
      <c r="AB28" s="996" t="str">
        <f t="shared" si="8"/>
        <v/>
      </c>
      <c r="AC28" s="997"/>
      <c r="AD28" s="997"/>
      <c r="AE28" s="998"/>
      <c r="AF28" s="988"/>
      <c r="AG28" s="989"/>
      <c r="AH28" s="989"/>
      <c r="AI28" s="989"/>
      <c r="AJ28" s="989"/>
      <c r="AK28" s="990"/>
      <c r="AL28" s="150" t="str">
        <f t="shared" si="2"/>
        <v/>
      </c>
      <c r="AM28" s="32"/>
      <c r="AN28" s="32"/>
      <c r="AO28" s="28"/>
      <c r="AP28" s="134" t="str">
        <f t="shared" si="3"/>
        <v/>
      </c>
      <c r="AQ28" s="134" t="e">
        <f t="shared" si="4"/>
        <v>#N/A</v>
      </c>
      <c r="AR28" s="135" t="e">
        <f t="shared" si="7"/>
        <v>#N/A</v>
      </c>
      <c r="AS28" s="133" t="e">
        <f t="shared" si="1"/>
        <v>#N/A</v>
      </c>
      <c r="AX28" s="29" t="s">
        <v>369</v>
      </c>
      <c r="AY28" s="29">
        <v>0.84499999999999997</v>
      </c>
      <c r="BD28" s="29" t="s">
        <v>479</v>
      </c>
      <c r="BE28" s="29" t="s">
        <v>479</v>
      </c>
      <c r="BF28" s="29" t="s">
        <v>480</v>
      </c>
      <c r="BG28" s="29" t="s">
        <v>480</v>
      </c>
      <c r="BH28" s="29" t="s">
        <v>480</v>
      </c>
      <c r="BI28" s="29" t="s">
        <v>479</v>
      </c>
      <c r="BJ28" s="29" t="s">
        <v>479</v>
      </c>
      <c r="BK28" s="29" t="s">
        <v>480</v>
      </c>
      <c r="BL28" s="29" t="s">
        <v>480</v>
      </c>
      <c r="BM28" s="29" t="s">
        <v>480</v>
      </c>
      <c r="BO28" s="29" t="s">
        <v>479</v>
      </c>
      <c r="BP28" s="29" t="s">
        <v>480</v>
      </c>
      <c r="BQ28" s="29" t="s">
        <v>479</v>
      </c>
      <c r="BR28" s="29" t="s">
        <v>480</v>
      </c>
    </row>
    <row r="29" spans="1:70" s="29" customFormat="1" ht="15" customHeight="1">
      <c r="A29" s="28"/>
      <c r="B29" s="282">
        <f t="shared" si="5"/>
        <v>22</v>
      </c>
      <c r="C29" s="1046"/>
      <c r="D29" s="1046"/>
      <c r="E29" s="1046"/>
      <c r="F29" s="1046"/>
      <c r="G29" s="1046"/>
      <c r="H29" s="1046"/>
      <c r="I29" s="1046"/>
      <c r="J29" s="1046"/>
      <c r="K29" s="1046"/>
      <c r="L29" s="988"/>
      <c r="M29" s="1051"/>
      <c r="N29" s="136"/>
      <c r="O29" s="988"/>
      <c r="P29" s="1051"/>
      <c r="Q29" s="1046"/>
      <c r="R29" s="1046"/>
      <c r="S29" s="1046"/>
      <c r="T29" s="1046"/>
      <c r="U29" s="1046"/>
      <c r="V29" s="1046"/>
      <c r="W29" s="1046"/>
      <c r="X29" s="1046"/>
      <c r="Y29" s="1046"/>
      <c r="Z29" s="1049"/>
      <c r="AA29" s="1050"/>
      <c r="AB29" s="996" t="str">
        <f t="shared" si="8"/>
        <v/>
      </c>
      <c r="AC29" s="997"/>
      <c r="AD29" s="997"/>
      <c r="AE29" s="998"/>
      <c r="AF29" s="988"/>
      <c r="AG29" s="989"/>
      <c r="AH29" s="989"/>
      <c r="AI29" s="989"/>
      <c r="AJ29" s="989"/>
      <c r="AK29" s="990"/>
      <c r="AL29" s="150" t="str">
        <f t="shared" si="2"/>
        <v/>
      </c>
      <c r="AM29" s="32"/>
      <c r="AN29" s="32"/>
      <c r="AO29" s="28"/>
      <c r="AP29" s="134" t="str">
        <f t="shared" si="3"/>
        <v/>
      </c>
      <c r="AQ29" s="134" t="e">
        <f t="shared" si="4"/>
        <v>#N/A</v>
      </c>
      <c r="AR29" s="135" t="e">
        <f t="shared" si="7"/>
        <v>#N/A</v>
      </c>
      <c r="AS29" s="133" t="e">
        <f t="shared" si="1"/>
        <v>#N/A</v>
      </c>
      <c r="AX29" s="29" t="s">
        <v>368</v>
      </c>
      <c r="AY29" s="29">
        <v>0.85</v>
      </c>
      <c r="BB29" s="29" t="s">
        <v>492</v>
      </c>
      <c r="BC29" s="29">
        <v>1995</v>
      </c>
      <c r="BD29" s="29">
        <v>1.05</v>
      </c>
      <c r="BE29" s="130">
        <v>1.0416666666666667</v>
      </c>
      <c r="BF29" s="130">
        <v>0.03</v>
      </c>
      <c r="BG29" s="130">
        <v>0.15</v>
      </c>
      <c r="BH29" s="130">
        <f>(BF29+BG29)/2</f>
        <v>0.09</v>
      </c>
      <c r="BI29" s="130">
        <v>0.7</v>
      </c>
      <c r="BJ29" s="130">
        <v>0.64</v>
      </c>
      <c r="BK29" s="130">
        <v>0.95499999999999996</v>
      </c>
      <c r="BL29" s="130">
        <v>0.86</v>
      </c>
      <c r="BM29" s="130">
        <f>(BK29+BL29)/2</f>
        <v>0.90749999999999997</v>
      </c>
      <c r="BO29" s="29">
        <v>0.25</v>
      </c>
      <c r="BP29" s="29">
        <v>0.25</v>
      </c>
      <c r="BQ29" s="29">
        <v>0.75</v>
      </c>
      <c r="BR29" s="29">
        <v>0.75</v>
      </c>
    </row>
    <row r="30" spans="1:70" s="29" customFormat="1" ht="15" customHeight="1">
      <c r="A30" s="28"/>
      <c r="B30" s="282">
        <f t="shared" si="5"/>
        <v>23</v>
      </c>
      <c r="C30" s="1046"/>
      <c r="D30" s="1046"/>
      <c r="E30" s="1046"/>
      <c r="F30" s="1046"/>
      <c r="G30" s="1046"/>
      <c r="H30" s="1046"/>
      <c r="I30" s="1046"/>
      <c r="J30" s="1046"/>
      <c r="K30" s="1046"/>
      <c r="L30" s="988"/>
      <c r="M30" s="1051"/>
      <c r="N30" s="136"/>
      <c r="O30" s="988"/>
      <c r="P30" s="1051"/>
      <c r="Q30" s="1046"/>
      <c r="R30" s="1046"/>
      <c r="S30" s="1046"/>
      <c r="T30" s="1046"/>
      <c r="U30" s="1046"/>
      <c r="V30" s="1046"/>
      <c r="W30" s="1046"/>
      <c r="X30" s="1046"/>
      <c r="Y30" s="1046"/>
      <c r="Z30" s="1049"/>
      <c r="AA30" s="1050"/>
      <c r="AB30" s="996" t="str">
        <f t="shared" si="8"/>
        <v/>
      </c>
      <c r="AC30" s="997"/>
      <c r="AD30" s="997"/>
      <c r="AE30" s="998"/>
      <c r="AF30" s="988"/>
      <c r="AG30" s="989"/>
      <c r="AH30" s="989"/>
      <c r="AI30" s="989"/>
      <c r="AJ30" s="989"/>
      <c r="AK30" s="990"/>
      <c r="AL30" s="150" t="str">
        <f t="shared" si="2"/>
        <v/>
      </c>
      <c r="AM30" s="32"/>
      <c r="AN30" s="32"/>
      <c r="AO30" s="28"/>
      <c r="AP30" s="134" t="str">
        <f t="shared" si="3"/>
        <v/>
      </c>
      <c r="AQ30" s="134" t="e">
        <f t="shared" si="4"/>
        <v>#N/A</v>
      </c>
      <c r="AR30" s="135" t="e">
        <f t="shared" si="7"/>
        <v>#N/A</v>
      </c>
      <c r="AS30" s="133" t="e">
        <f t="shared" si="1"/>
        <v>#N/A</v>
      </c>
      <c r="AX30" s="29" t="s">
        <v>367</v>
      </c>
      <c r="AY30" s="29">
        <v>0.85499999999999998</v>
      </c>
      <c r="BB30" s="29" t="s">
        <v>361</v>
      </c>
      <c r="BC30" s="29">
        <v>1996</v>
      </c>
      <c r="BD30" s="29">
        <v>1.05</v>
      </c>
      <c r="BE30" s="130">
        <v>1.0416666666666667</v>
      </c>
      <c r="BF30" s="130">
        <v>-4.9875000000000003E-2</v>
      </c>
      <c r="BG30" s="130">
        <v>7.4999999999999997E-2</v>
      </c>
      <c r="BH30" s="130">
        <f t="shared" ref="BH30:BH53" si="10">(BF30+BG30)/2</f>
        <v>1.2562499999999997E-2</v>
      </c>
      <c r="BI30" s="130">
        <v>0.76100000000000001</v>
      </c>
      <c r="BJ30" s="130">
        <v>0.69550000000000001</v>
      </c>
      <c r="BK30" s="130">
        <v>1.0365</v>
      </c>
      <c r="BL30" s="130">
        <v>0.9345</v>
      </c>
      <c r="BM30" s="130">
        <f t="shared" ref="BM30:BM53" si="11">(BK30+BL30)/2</f>
        <v>0.98550000000000004</v>
      </c>
      <c r="BO30" s="29">
        <v>0.25</v>
      </c>
      <c r="BP30" s="29">
        <v>0.25</v>
      </c>
      <c r="BQ30" s="29">
        <v>0.75</v>
      </c>
      <c r="BR30" s="29">
        <v>0.75</v>
      </c>
    </row>
    <row r="31" spans="1:70" s="29" customFormat="1" ht="15" customHeight="1">
      <c r="A31" s="28"/>
      <c r="B31" s="282">
        <f t="shared" si="5"/>
        <v>24</v>
      </c>
      <c r="C31" s="1046"/>
      <c r="D31" s="1046"/>
      <c r="E31" s="1046"/>
      <c r="F31" s="1046"/>
      <c r="G31" s="1046"/>
      <c r="H31" s="1046"/>
      <c r="I31" s="1046"/>
      <c r="J31" s="1046"/>
      <c r="K31" s="1046"/>
      <c r="L31" s="988"/>
      <c r="M31" s="1051"/>
      <c r="N31" s="136"/>
      <c r="O31" s="988"/>
      <c r="P31" s="1051"/>
      <c r="Q31" s="1046"/>
      <c r="R31" s="1046"/>
      <c r="S31" s="1046"/>
      <c r="T31" s="1046"/>
      <c r="U31" s="1046"/>
      <c r="V31" s="1046"/>
      <c r="W31" s="1046"/>
      <c r="X31" s="1046"/>
      <c r="Y31" s="1046"/>
      <c r="Z31" s="1049"/>
      <c r="AA31" s="1050"/>
      <c r="AB31" s="996" t="str">
        <f t="shared" si="8"/>
        <v/>
      </c>
      <c r="AC31" s="997"/>
      <c r="AD31" s="997"/>
      <c r="AE31" s="998"/>
      <c r="AF31" s="988"/>
      <c r="AG31" s="989"/>
      <c r="AH31" s="989"/>
      <c r="AI31" s="989"/>
      <c r="AJ31" s="989"/>
      <c r="AK31" s="990"/>
      <c r="AL31" s="150" t="str">
        <f t="shared" si="2"/>
        <v/>
      </c>
      <c r="AM31" s="32"/>
      <c r="AN31" s="32"/>
      <c r="AO31" s="28"/>
      <c r="AP31" s="134" t="str">
        <f t="shared" si="3"/>
        <v/>
      </c>
      <c r="AQ31" s="134" t="e">
        <f t="shared" si="4"/>
        <v>#N/A</v>
      </c>
      <c r="AR31" s="135" t="e">
        <f t="shared" si="7"/>
        <v>#N/A</v>
      </c>
      <c r="AS31" s="133" t="e">
        <f t="shared" si="1"/>
        <v>#N/A</v>
      </c>
      <c r="AX31" s="29" t="s">
        <v>366</v>
      </c>
      <c r="AY31" s="29">
        <v>0.86</v>
      </c>
      <c r="BB31" s="29" t="s">
        <v>360</v>
      </c>
      <c r="BC31" s="29">
        <v>1997</v>
      </c>
      <c r="BD31" s="29">
        <v>1.05</v>
      </c>
      <c r="BE31" s="130">
        <v>1.0416666666666667</v>
      </c>
      <c r="BF31" s="130">
        <v>-0.12975</v>
      </c>
      <c r="BG31" s="130">
        <v>0</v>
      </c>
      <c r="BH31" s="130">
        <f t="shared" si="10"/>
        <v>-6.4875000000000002E-2</v>
      </c>
      <c r="BI31" s="130">
        <v>0.82199999999999995</v>
      </c>
      <c r="BJ31" s="130">
        <v>0.751</v>
      </c>
      <c r="BK31" s="130">
        <v>1.1179999999999999</v>
      </c>
      <c r="BL31" s="130">
        <v>1.0089999999999999</v>
      </c>
      <c r="BM31" s="130">
        <f t="shared" si="11"/>
        <v>1.0634999999999999</v>
      </c>
    </row>
    <row r="32" spans="1:70" s="29" customFormat="1" ht="15" customHeight="1">
      <c r="A32" s="28"/>
      <c r="B32" s="282">
        <f t="shared" si="5"/>
        <v>25</v>
      </c>
      <c r="C32" s="1046"/>
      <c r="D32" s="1046"/>
      <c r="E32" s="1046"/>
      <c r="F32" s="1046"/>
      <c r="G32" s="1046"/>
      <c r="H32" s="1046"/>
      <c r="I32" s="1046"/>
      <c r="J32" s="1046"/>
      <c r="K32" s="1046"/>
      <c r="L32" s="988"/>
      <c r="M32" s="1051"/>
      <c r="N32" s="136"/>
      <c r="O32" s="988"/>
      <c r="P32" s="1051"/>
      <c r="Q32" s="1046"/>
      <c r="R32" s="1046"/>
      <c r="S32" s="1046"/>
      <c r="T32" s="1046"/>
      <c r="U32" s="1046"/>
      <c r="V32" s="1046"/>
      <c r="W32" s="1046"/>
      <c r="X32" s="1046"/>
      <c r="Y32" s="1046"/>
      <c r="Z32" s="1049"/>
      <c r="AA32" s="1050"/>
      <c r="AB32" s="996" t="str">
        <f t="shared" si="8"/>
        <v/>
      </c>
      <c r="AC32" s="997"/>
      <c r="AD32" s="997"/>
      <c r="AE32" s="998"/>
      <c r="AF32" s="988"/>
      <c r="AG32" s="989"/>
      <c r="AH32" s="989"/>
      <c r="AI32" s="989"/>
      <c r="AJ32" s="989"/>
      <c r="AK32" s="990"/>
      <c r="AL32" s="150" t="str">
        <f t="shared" si="2"/>
        <v/>
      </c>
      <c r="AM32" s="32"/>
      <c r="AN32" s="32"/>
      <c r="AO32" s="28"/>
      <c r="AP32" s="134" t="str">
        <f t="shared" si="3"/>
        <v/>
      </c>
      <c r="AQ32" s="134" t="e">
        <f t="shared" si="4"/>
        <v>#N/A</v>
      </c>
      <c r="AR32" s="135" t="e">
        <f t="shared" si="7"/>
        <v>#N/A</v>
      </c>
      <c r="AS32" s="133" t="e">
        <f t="shared" si="1"/>
        <v>#N/A</v>
      </c>
      <c r="AX32" s="29" t="s">
        <v>365</v>
      </c>
      <c r="AY32" s="29">
        <v>0.86499999999999999</v>
      </c>
      <c r="BB32" s="29" t="s">
        <v>359</v>
      </c>
      <c r="BC32" s="29">
        <v>1998</v>
      </c>
      <c r="BD32" s="29">
        <v>1.05</v>
      </c>
      <c r="BE32" s="130">
        <v>1.0416666666666667</v>
      </c>
      <c r="BF32" s="130">
        <v>-0.20962500000000001</v>
      </c>
      <c r="BG32" s="130">
        <v>-7.4999999999999983E-2</v>
      </c>
      <c r="BH32" s="130">
        <f t="shared" si="10"/>
        <v>-0.14231250000000001</v>
      </c>
      <c r="BI32" s="130">
        <v>0.88300000000000001</v>
      </c>
      <c r="BJ32" s="130">
        <v>0.80649999999999999</v>
      </c>
      <c r="BK32" s="130">
        <v>1.1995</v>
      </c>
      <c r="BL32" s="130">
        <v>1.0834999999999999</v>
      </c>
      <c r="BM32" s="130">
        <f t="shared" si="11"/>
        <v>1.1415</v>
      </c>
    </row>
    <row r="33" spans="1:65" s="29" customFormat="1" ht="15" customHeight="1">
      <c r="A33" s="28"/>
      <c r="B33" s="282">
        <f t="shared" si="5"/>
        <v>26</v>
      </c>
      <c r="C33" s="1046"/>
      <c r="D33" s="1046"/>
      <c r="E33" s="1046"/>
      <c r="F33" s="1046"/>
      <c r="G33" s="1046"/>
      <c r="H33" s="1046"/>
      <c r="I33" s="1046"/>
      <c r="J33" s="1046"/>
      <c r="K33" s="1046"/>
      <c r="L33" s="988"/>
      <c r="M33" s="1051"/>
      <c r="N33" s="136"/>
      <c r="O33" s="988"/>
      <c r="P33" s="1051"/>
      <c r="Q33" s="1046"/>
      <c r="R33" s="1046"/>
      <c r="S33" s="1046"/>
      <c r="T33" s="1046"/>
      <c r="U33" s="1046"/>
      <c r="V33" s="1046"/>
      <c r="W33" s="1046"/>
      <c r="X33" s="1046"/>
      <c r="Y33" s="1046"/>
      <c r="Z33" s="1049"/>
      <c r="AA33" s="1050"/>
      <c r="AB33" s="996" t="str">
        <f t="shared" si="8"/>
        <v/>
      </c>
      <c r="AC33" s="997"/>
      <c r="AD33" s="997"/>
      <c r="AE33" s="998"/>
      <c r="AF33" s="988"/>
      <c r="AG33" s="989"/>
      <c r="AH33" s="989"/>
      <c r="AI33" s="989"/>
      <c r="AJ33" s="989"/>
      <c r="AK33" s="990"/>
      <c r="AL33" s="150" t="str">
        <f t="shared" si="2"/>
        <v/>
      </c>
      <c r="AM33" s="32"/>
      <c r="AN33" s="32"/>
      <c r="AO33" s="28"/>
      <c r="AP33" s="134" t="str">
        <f t="shared" si="3"/>
        <v/>
      </c>
      <c r="AQ33" s="134" t="e">
        <f t="shared" si="4"/>
        <v>#N/A</v>
      </c>
      <c r="AR33" s="135" t="e">
        <f t="shared" si="7"/>
        <v>#N/A</v>
      </c>
      <c r="AS33" s="133" t="e">
        <f t="shared" si="1"/>
        <v>#N/A</v>
      </c>
      <c r="AX33" s="29" t="s">
        <v>364</v>
      </c>
      <c r="AY33" s="29">
        <v>0.87</v>
      </c>
      <c r="BB33" s="29" t="s">
        <v>358</v>
      </c>
      <c r="BC33" s="29">
        <v>1999</v>
      </c>
      <c r="BD33" s="29">
        <v>1.05</v>
      </c>
      <c r="BE33" s="130">
        <v>1.0416666666666667</v>
      </c>
      <c r="BF33" s="130">
        <v>-0.28949999999999998</v>
      </c>
      <c r="BG33" s="130">
        <v>-0.15</v>
      </c>
      <c r="BH33" s="130">
        <f t="shared" si="10"/>
        <v>-0.21975</v>
      </c>
      <c r="BI33" s="130">
        <v>0.94399999999999995</v>
      </c>
      <c r="BJ33" s="130">
        <v>0.86199999999999988</v>
      </c>
      <c r="BK33" s="130">
        <v>1.2809999999999999</v>
      </c>
      <c r="BL33" s="130">
        <v>1.1579999999999999</v>
      </c>
      <c r="BM33" s="130">
        <f t="shared" si="11"/>
        <v>1.2195</v>
      </c>
    </row>
    <row r="34" spans="1:65" s="29" customFormat="1" ht="15" customHeight="1">
      <c r="A34" s="28"/>
      <c r="B34" s="282">
        <f t="shared" si="5"/>
        <v>27</v>
      </c>
      <c r="C34" s="1046"/>
      <c r="D34" s="1046"/>
      <c r="E34" s="1046"/>
      <c r="F34" s="1046"/>
      <c r="G34" s="1046"/>
      <c r="H34" s="1046"/>
      <c r="I34" s="1046"/>
      <c r="J34" s="1046"/>
      <c r="K34" s="1046"/>
      <c r="L34" s="988"/>
      <c r="M34" s="1051"/>
      <c r="N34" s="136"/>
      <c r="O34" s="988"/>
      <c r="P34" s="1051"/>
      <c r="Q34" s="1046"/>
      <c r="R34" s="1046"/>
      <c r="S34" s="1046"/>
      <c r="T34" s="1046"/>
      <c r="U34" s="1046"/>
      <c r="V34" s="1046"/>
      <c r="W34" s="1046"/>
      <c r="X34" s="1046"/>
      <c r="Y34" s="1046"/>
      <c r="Z34" s="1049"/>
      <c r="AA34" s="1050"/>
      <c r="AB34" s="996" t="str">
        <f t="shared" si="8"/>
        <v/>
      </c>
      <c r="AC34" s="997"/>
      <c r="AD34" s="997"/>
      <c r="AE34" s="998"/>
      <c r="AF34" s="988"/>
      <c r="AG34" s="989"/>
      <c r="AH34" s="989"/>
      <c r="AI34" s="989"/>
      <c r="AJ34" s="989"/>
      <c r="AK34" s="990"/>
      <c r="AL34" s="150" t="str">
        <f t="shared" si="2"/>
        <v/>
      </c>
      <c r="AM34" s="32"/>
      <c r="AN34" s="32"/>
      <c r="AO34" s="28"/>
      <c r="AP34" s="134" t="str">
        <f t="shared" si="3"/>
        <v/>
      </c>
      <c r="AQ34" s="134" t="e">
        <f t="shared" si="4"/>
        <v>#N/A</v>
      </c>
      <c r="AR34" s="135" t="e">
        <f t="shared" si="7"/>
        <v>#N/A</v>
      </c>
      <c r="AS34" s="133" t="e">
        <f t="shared" si="1"/>
        <v>#N/A</v>
      </c>
      <c r="AX34" s="29" t="s">
        <v>363</v>
      </c>
      <c r="AY34" s="29">
        <v>0.875</v>
      </c>
      <c r="BB34" s="29" t="s">
        <v>357</v>
      </c>
      <c r="BC34" s="29">
        <v>2000</v>
      </c>
      <c r="BD34" s="29">
        <v>1.05</v>
      </c>
      <c r="BE34" s="130">
        <v>1.0416666666666667</v>
      </c>
      <c r="BF34" s="130">
        <v>-0.36937500000000001</v>
      </c>
      <c r="BG34" s="130">
        <v>-0.22500000000000001</v>
      </c>
      <c r="BH34" s="130">
        <f t="shared" si="10"/>
        <v>-0.29718749999999999</v>
      </c>
      <c r="BI34" s="130">
        <v>1.0049999999999999</v>
      </c>
      <c r="BJ34" s="130">
        <v>0.91749999999999998</v>
      </c>
      <c r="BK34" s="130">
        <v>1.3625</v>
      </c>
      <c r="BL34" s="130">
        <v>1.2324999999999999</v>
      </c>
      <c r="BM34" s="130">
        <f t="shared" si="11"/>
        <v>1.2974999999999999</v>
      </c>
    </row>
    <row r="35" spans="1:65" s="29" customFormat="1" ht="15" customHeight="1">
      <c r="A35" s="28"/>
      <c r="B35" s="282">
        <f t="shared" si="5"/>
        <v>28</v>
      </c>
      <c r="C35" s="1046"/>
      <c r="D35" s="1046"/>
      <c r="E35" s="1046"/>
      <c r="F35" s="1046"/>
      <c r="G35" s="1046"/>
      <c r="H35" s="1046"/>
      <c r="I35" s="1046"/>
      <c r="J35" s="1046"/>
      <c r="K35" s="1046"/>
      <c r="L35" s="988"/>
      <c r="M35" s="1051"/>
      <c r="N35" s="136"/>
      <c r="O35" s="988"/>
      <c r="P35" s="1051"/>
      <c r="Q35" s="1046"/>
      <c r="R35" s="1046"/>
      <c r="S35" s="1046"/>
      <c r="T35" s="1046"/>
      <c r="U35" s="1046"/>
      <c r="V35" s="1046"/>
      <c r="W35" s="1046"/>
      <c r="X35" s="1046"/>
      <c r="Y35" s="1046"/>
      <c r="Z35" s="1049"/>
      <c r="AA35" s="1050"/>
      <c r="AB35" s="996" t="str">
        <f t="shared" si="8"/>
        <v/>
      </c>
      <c r="AC35" s="997"/>
      <c r="AD35" s="997"/>
      <c r="AE35" s="998"/>
      <c r="AF35" s="988"/>
      <c r="AG35" s="989"/>
      <c r="AH35" s="989"/>
      <c r="AI35" s="989"/>
      <c r="AJ35" s="989"/>
      <c r="AK35" s="990"/>
      <c r="AL35" s="150" t="str">
        <f t="shared" si="2"/>
        <v/>
      </c>
      <c r="AM35" s="32"/>
      <c r="AN35" s="32"/>
      <c r="AO35" s="28"/>
      <c r="AP35" s="134" t="str">
        <f t="shared" si="3"/>
        <v/>
      </c>
      <c r="AQ35" s="134" t="e">
        <f t="shared" si="4"/>
        <v>#N/A</v>
      </c>
      <c r="AR35" s="135" t="e">
        <f t="shared" si="7"/>
        <v>#N/A</v>
      </c>
      <c r="AS35" s="133" t="e">
        <f t="shared" si="1"/>
        <v>#N/A</v>
      </c>
      <c r="AX35" s="29" t="s">
        <v>495</v>
      </c>
      <c r="BB35" s="29" t="s">
        <v>356</v>
      </c>
      <c r="BC35" s="29">
        <v>2001</v>
      </c>
      <c r="BD35" s="29">
        <v>1.05</v>
      </c>
      <c r="BE35" s="130">
        <v>1.0416666666666667</v>
      </c>
      <c r="BF35" s="130">
        <v>-0.44925000000000004</v>
      </c>
      <c r="BG35" s="130">
        <v>-0.29999999999999993</v>
      </c>
      <c r="BH35" s="130">
        <f t="shared" si="10"/>
        <v>-0.37462499999999999</v>
      </c>
      <c r="BI35" s="130">
        <v>1.0660000000000001</v>
      </c>
      <c r="BJ35" s="130">
        <v>0.97299999999999986</v>
      </c>
      <c r="BK35" s="130">
        <v>1.444</v>
      </c>
      <c r="BL35" s="130">
        <v>1.3069999999999999</v>
      </c>
      <c r="BM35" s="130">
        <f t="shared" si="11"/>
        <v>1.3754999999999999</v>
      </c>
    </row>
    <row r="36" spans="1:65" s="29" customFormat="1" ht="15" customHeight="1">
      <c r="A36" s="28"/>
      <c r="B36" s="282">
        <f t="shared" si="5"/>
        <v>29</v>
      </c>
      <c r="C36" s="1046"/>
      <c r="D36" s="1046"/>
      <c r="E36" s="1046"/>
      <c r="F36" s="1046"/>
      <c r="G36" s="1046"/>
      <c r="H36" s="1046"/>
      <c r="I36" s="1046"/>
      <c r="J36" s="1046"/>
      <c r="K36" s="1046"/>
      <c r="L36" s="988"/>
      <c r="M36" s="1051"/>
      <c r="N36" s="136"/>
      <c r="O36" s="988"/>
      <c r="P36" s="1051"/>
      <c r="Q36" s="1046"/>
      <c r="R36" s="1046"/>
      <c r="S36" s="1046"/>
      <c r="T36" s="1046"/>
      <c r="U36" s="1046"/>
      <c r="V36" s="1046"/>
      <c r="W36" s="1046"/>
      <c r="X36" s="1046"/>
      <c r="Y36" s="1046"/>
      <c r="Z36" s="1049"/>
      <c r="AA36" s="1050"/>
      <c r="AB36" s="996" t="str">
        <f t="shared" si="8"/>
        <v/>
      </c>
      <c r="AC36" s="997"/>
      <c r="AD36" s="997"/>
      <c r="AE36" s="998"/>
      <c r="AF36" s="988"/>
      <c r="AG36" s="989"/>
      <c r="AH36" s="989"/>
      <c r="AI36" s="989"/>
      <c r="AJ36" s="989"/>
      <c r="AK36" s="990"/>
      <c r="AL36" s="150" t="str">
        <f t="shared" si="2"/>
        <v/>
      </c>
      <c r="AM36" s="32"/>
      <c r="AN36" s="32"/>
      <c r="AO36" s="28"/>
      <c r="AP36" s="134" t="str">
        <f t="shared" si="3"/>
        <v/>
      </c>
      <c r="AQ36" s="134" t="e">
        <f t="shared" si="4"/>
        <v>#N/A</v>
      </c>
      <c r="AR36" s="135" t="e">
        <f t="shared" si="7"/>
        <v>#N/A</v>
      </c>
      <c r="AS36" s="133" t="e">
        <f t="shared" si="1"/>
        <v>#N/A</v>
      </c>
      <c r="AX36" s="29" t="s">
        <v>492</v>
      </c>
      <c r="AY36" s="29">
        <v>0.88</v>
      </c>
      <c r="BB36" s="29" t="s">
        <v>355</v>
      </c>
      <c r="BC36" s="29">
        <v>2002</v>
      </c>
      <c r="BD36" s="29">
        <v>1.05</v>
      </c>
      <c r="BE36" s="130">
        <v>1.0416666666666667</v>
      </c>
      <c r="BF36" s="130">
        <v>-0.52912499999999996</v>
      </c>
      <c r="BG36" s="130">
        <v>-0.375</v>
      </c>
      <c r="BH36" s="130">
        <f t="shared" si="10"/>
        <v>-0.45206249999999998</v>
      </c>
      <c r="BI36" s="130">
        <v>1.127</v>
      </c>
      <c r="BJ36" s="130">
        <v>1.0284999999999997</v>
      </c>
      <c r="BK36" s="130">
        <v>1.5255000000000001</v>
      </c>
      <c r="BL36" s="130">
        <v>1.3815</v>
      </c>
      <c r="BM36" s="130">
        <f t="shared" si="11"/>
        <v>1.4535</v>
      </c>
    </row>
    <row r="37" spans="1:65" s="29" customFormat="1" ht="15" customHeight="1">
      <c r="A37" s="28"/>
      <c r="B37" s="282">
        <f t="shared" si="5"/>
        <v>30</v>
      </c>
      <c r="C37" s="1046"/>
      <c r="D37" s="1046"/>
      <c r="E37" s="1046"/>
      <c r="F37" s="1046"/>
      <c r="G37" s="1046"/>
      <c r="H37" s="1046"/>
      <c r="I37" s="1046"/>
      <c r="J37" s="1046"/>
      <c r="K37" s="1046"/>
      <c r="L37" s="988"/>
      <c r="M37" s="1051"/>
      <c r="N37" s="136"/>
      <c r="O37" s="988"/>
      <c r="P37" s="1051"/>
      <c r="Q37" s="1046"/>
      <c r="R37" s="1046"/>
      <c r="S37" s="1046"/>
      <c r="T37" s="1046"/>
      <c r="U37" s="1046"/>
      <c r="V37" s="1046"/>
      <c r="W37" s="1046"/>
      <c r="X37" s="1046"/>
      <c r="Y37" s="1046"/>
      <c r="Z37" s="1049"/>
      <c r="AA37" s="1050"/>
      <c r="AB37" s="996" t="str">
        <f t="shared" si="8"/>
        <v/>
      </c>
      <c r="AC37" s="997"/>
      <c r="AD37" s="997"/>
      <c r="AE37" s="998"/>
      <c r="AF37" s="988"/>
      <c r="AG37" s="989"/>
      <c r="AH37" s="989"/>
      <c r="AI37" s="989"/>
      <c r="AJ37" s="989"/>
      <c r="AK37" s="990"/>
      <c r="AL37" s="150" t="str">
        <f t="shared" si="2"/>
        <v/>
      </c>
      <c r="AM37" s="32"/>
      <c r="AN37" s="32"/>
      <c r="AO37" s="28"/>
      <c r="AP37" s="134" t="str">
        <f t="shared" si="3"/>
        <v/>
      </c>
      <c r="AQ37" s="134" t="e">
        <f t="shared" si="4"/>
        <v>#N/A</v>
      </c>
      <c r="AR37" s="135" t="e">
        <f t="shared" si="7"/>
        <v>#N/A</v>
      </c>
      <c r="AS37" s="133" t="e">
        <f t="shared" si="1"/>
        <v>#N/A</v>
      </c>
      <c r="AX37" s="29" t="s">
        <v>361</v>
      </c>
      <c r="AY37" s="29">
        <v>0.88500000000000001</v>
      </c>
      <c r="BB37" s="29" t="s">
        <v>354</v>
      </c>
      <c r="BC37" s="29">
        <v>2003</v>
      </c>
      <c r="BD37" s="29">
        <v>1.05</v>
      </c>
      <c r="BE37" s="130">
        <v>1.0416666666666667</v>
      </c>
      <c r="BF37" s="130">
        <v>-0.60899999999999999</v>
      </c>
      <c r="BG37" s="130">
        <v>-0.44999999999999996</v>
      </c>
      <c r="BH37" s="130">
        <f t="shared" si="10"/>
        <v>-0.52949999999999997</v>
      </c>
      <c r="BI37" s="130">
        <v>1.1880000000000002</v>
      </c>
      <c r="BJ37" s="130">
        <v>1.0839999999999999</v>
      </c>
      <c r="BK37" s="130">
        <v>1.607</v>
      </c>
      <c r="BL37" s="130">
        <v>1.456</v>
      </c>
      <c r="BM37" s="130">
        <f t="shared" si="11"/>
        <v>1.5314999999999999</v>
      </c>
    </row>
    <row r="38" spans="1:65" s="29" customFormat="1" ht="15" customHeight="1">
      <c r="A38" s="28"/>
      <c r="B38" s="282">
        <f>IF(B37="","",B37+1)</f>
        <v>31</v>
      </c>
      <c r="C38" s="1046"/>
      <c r="D38" s="1046"/>
      <c r="E38" s="1046"/>
      <c r="F38" s="1046"/>
      <c r="G38" s="1046"/>
      <c r="H38" s="1046"/>
      <c r="I38" s="1046"/>
      <c r="J38" s="1046"/>
      <c r="K38" s="1046"/>
      <c r="L38" s="988"/>
      <c r="M38" s="1051"/>
      <c r="N38" s="136"/>
      <c r="O38" s="988"/>
      <c r="P38" s="1051"/>
      <c r="Q38" s="1046"/>
      <c r="R38" s="1046"/>
      <c r="S38" s="1046"/>
      <c r="T38" s="1046"/>
      <c r="U38" s="1046"/>
      <c r="V38" s="1046"/>
      <c r="W38" s="1046"/>
      <c r="X38" s="1046"/>
      <c r="Y38" s="1046"/>
      <c r="Z38" s="1049"/>
      <c r="AA38" s="1050"/>
      <c r="AB38" s="996" t="str">
        <f t="shared" si="8"/>
        <v/>
      </c>
      <c r="AC38" s="997"/>
      <c r="AD38" s="997"/>
      <c r="AE38" s="998"/>
      <c r="AF38" s="988"/>
      <c r="AG38" s="989"/>
      <c r="AH38" s="989"/>
      <c r="AI38" s="989"/>
      <c r="AJ38" s="989"/>
      <c r="AK38" s="990"/>
      <c r="AL38" s="150" t="str">
        <f t="shared" si="2"/>
        <v/>
      </c>
      <c r="AM38" s="32"/>
      <c r="AN38" s="32"/>
      <c r="AO38" s="28"/>
      <c r="AP38" s="134" t="str">
        <f t="shared" si="3"/>
        <v/>
      </c>
      <c r="AQ38" s="134" t="e">
        <f t="shared" si="4"/>
        <v>#N/A</v>
      </c>
      <c r="AR38" s="135" t="e">
        <f t="shared" si="7"/>
        <v>#N/A</v>
      </c>
      <c r="AS38" s="133" t="e">
        <f t="shared" si="1"/>
        <v>#N/A</v>
      </c>
      <c r="AX38" s="29" t="s">
        <v>360</v>
      </c>
      <c r="AY38" s="29">
        <v>0.89</v>
      </c>
      <c r="BB38" s="29" t="s">
        <v>353</v>
      </c>
      <c r="BC38" s="29">
        <v>2004</v>
      </c>
      <c r="BD38" s="29">
        <v>1.05</v>
      </c>
      <c r="BE38" s="130">
        <v>1.0416666666666667</v>
      </c>
      <c r="BF38" s="130">
        <v>-0.68887500000000002</v>
      </c>
      <c r="BG38" s="130">
        <v>-0.52499999999999991</v>
      </c>
      <c r="BH38" s="130">
        <f t="shared" si="10"/>
        <v>-0.60693749999999991</v>
      </c>
      <c r="BI38" s="130">
        <v>1.2490000000000001</v>
      </c>
      <c r="BJ38" s="130">
        <v>1.1395</v>
      </c>
      <c r="BK38" s="130">
        <v>1.6884999999999999</v>
      </c>
      <c r="BL38" s="130">
        <v>1.5305</v>
      </c>
      <c r="BM38" s="130">
        <f t="shared" si="11"/>
        <v>1.6094999999999999</v>
      </c>
    </row>
    <row r="39" spans="1:65" s="29" customFormat="1" ht="15" customHeight="1">
      <c r="A39" s="28"/>
      <c r="B39" s="282">
        <f t="shared" ref="B39:B57" si="12">IF(B38="","",B38+1)</f>
        <v>32</v>
      </c>
      <c r="C39" s="1046"/>
      <c r="D39" s="1046"/>
      <c r="E39" s="1046"/>
      <c r="F39" s="1046"/>
      <c r="G39" s="1046"/>
      <c r="H39" s="1046"/>
      <c r="I39" s="1046"/>
      <c r="J39" s="1046"/>
      <c r="K39" s="1046"/>
      <c r="L39" s="988"/>
      <c r="M39" s="1051"/>
      <c r="N39" s="136"/>
      <c r="O39" s="988"/>
      <c r="P39" s="1051"/>
      <c r="Q39" s="1046"/>
      <c r="R39" s="1046"/>
      <c r="S39" s="1046"/>
      <c r="T39" s="1046"/>
      <c r="U39" s="1046"/>
      <c r="V39" s="1046"/>
      <c r="W39" s="1046"/>
      <c r="X39" s="1046"/>
      <c r="Y39" s="1046"/>
      <c r="Z39" s="1049"/>
      <c r="AA39" s="1050"/>
      <c r="AB39" s="996" t="str">
        <f t="shared" si="8"/>
        <v/>
      </c>
      <c r="AC39" s="997"/>
      <c r="AD39" s="997"/>
      <c r="AE39" s="998"/>
      <c r="AF39" s="988"/>
      <c r="AG39" s="989"/>
      <c r="AH39" s="989"/>
      <c r="AI39" s="989"/>
      <c r="AJ39" s="989"/>
      <c r="AK39" s="990"/>
      <c r="AL39" s="150" t="str">
        <f t="shared" si="2"/>
        <v/>
      </c>
      <c r="AM39" s="32"/>
      <c r="AN39" s="32"/>
      <c r="AO39" s="28"/>
      <c r="AP39" s="134" t="str">
        <f t="shared" si="3"/>
        <v/>
      </c>
      <c r="AQ39" s="134" t="e">
        <f t="shared" si="4"/>
        <v>#N/A</v>
      </c>
      <c r="AR39" s="135" t="e">
        <f t="shared" si="7"/>
        <v>#N/A</v>
      </c>
      <c r="AS39" s="133" t="e">
        <f t="shared" si="1"/>
        <v>#N/A</v>
      </c>
      <c r="AX39" s="29" t="s">
        <v>359</v>
      </c>
      <c r="AY39" s="29">
        <v>0.89500000000000002</v>
      </c>
      <c r="BB39" s="29" t="s">
        <v>352</v>
      </c>
      <c r="BC39" s="29">
        <v>2005</v>
      </c>
      <c r="BD39" s="29">
        <v>1.05</v>
      </c>
      <c r="BE39" s="130">
        <v>1.0416666666666667</v>
      </c>
      <c r="BF39" s="130">
        <v>-0.77</v>
      </c>
      <c r="BG39" s="130">
        <v>-0.60499999999999998</v>
      </c>
      <c r="BH39" s="130">
        <f t="shared" si="10"/>
        <v>-0.6875</v>
      </c>
      <c r="BI39" s="130">
        <v>1.31</v>
      </c>
      <c r="BJ39" s="130">
        <v>1.1950000000000001</v>
      </c>
      <c r="BK39" s="130">
        <v>1.77</v>
      </c>
      <c r="BL39" s="130">
        <v>1.605</v>
      </c>
      <c r="BM39" s="130">
        <f t="shared" si="11"/>
        <v>1.6875</v>
      </c>
    </row>
    <row r="40" spans="1:65" s="29" customFormat="1" ht="15" customHeight="1">
      <c r="A40" s="28"/>
      <c r="B40" s="282">
        <f t="shared" si="12"/>
        <v>33</v>
      </c>
      <c r="C40" s="1046"/>
      <c r="D40" s="1046"/>
      <c r="E40" s="1046"/>
      <c r="F40" s="1046"/>
      <c r="G40" s="1046"/>
      <c r="H40" s="1046"/>
      <c r="I40" s="1046"/>
      <c r="J40" s="1046"/>
      <c r="K40" s="1046"/>
      <c r="L40" s="988"/>
      <c r="M40" s="1051"/>
      <c r="N40" s="136"/>
      <c r="O40" s="988"/>
      <c r="P40" s="1051"/>
      <c r="Q40" s="1046"/>
      <c r="R40" s="1046"/>
      <c r="S40" s="1046"/>
      <c r="T40" s="1046"/>
      <c r="U40" s="1046"/>
      <c r="V40" s="1046"/>
      <c r="W40" s="1046"/>
      <c r="X40" s="1046"/>
      <c r="Y40" s="1046"/>
      <c r="Z40" s="1049"/>
      <c r="AA40" s="1050"/>
      <c r="AB40" s="996" t="str">
        <f t="shared" si="8"/>
        <v/>
      </c>
      <c r="AC40" s="997"/>
      <c r="AD40" s="997"/>
      <c r="AE40" s="998"/>
      <c r="AF40" s="988"/>
      <c r="AG40" s="989"/>
      <c r="AH40" s="989"/>
      <c r="AI40" s="989"/>
      <c r="AJ40" s="989"/>
      <c r="AK40" s="990"/>
      <c r="AL40" s="150" t="str">
        <f t="shared" si="2"/>
        <v/>
      </c>
      <c r="AM40" s="32"/>
      <c r="AN40" s="32"/>
      <c r="AO40" s="28"/>
      <c r="AP40" s="134" t="str">
        <f t="shared" si="3"/>
        <v/>
      </c>
      <c r="AQ40" s="134" t="e">
        <f t="shared" si="4"/>
        <v>#N/A</v>
      </c>
      <c r="AR40" s="135" t="e">
        <f t="shared" si="7"/>
        <v>#N/A</v>
      </c>
      <c r="AS40" s="133" t="e">
        <f t="shared" ref="AS40:AS57" si="13">IF(AP40=1,VLOOKUP(L40,inv補正COP,7,FALSE)*AR40+VLOOKUP(L40,inv補正COP,12,FALSE),$BO$29*AR40+$BQ$29)</f>
        <v>#N/A</v>
      </c>
      <c r="AX40" s="29" t="s">
        <v>358</v>
      </c>
      <c r="AY40" s="29">
        <v>0.9</v>
      </c>
      <c r="BB40" s="29" t="s">
        <v>351</v>
      </c>
      <c r="BC40" s="29">
        <v>2006</v>
      </c>
      <c r="BD40" s="29">
        <v>1.05</v>
      </c>
      <c r="BE40" s="130">
        <v>1.0416666666666667</v>
      </c>
      <c r="BF40" s="130">
        <v>-0.84087500000000004</v>
      </c>
      <c r="BG40" s="130">
        <v>-0.63575000000000004</v>
      </c>
      <c r="BH40" s="130">
        <f t="shared" si="10"/>
        <v>-0.73831250000000004</v>
      </c>
      <c r="BI40" s="130">
        <v>1.363</v>
      </c>
      <c r="BJ40" s="130">
        <v>1.218</v>
      </c>
      <c r="BK40" s="130">
        <v>1.841</v>
      </c>
      <c r="BL40" s="130">
        <v>1.6359999999999999</v>
      </c>
      <c r="BM40" s="130">
        <f t="shared" si="11"/>
        <v>1.7384999999999999</v>
      </c>
    </row>
    <row r="41" spans="1:65" s="29" customFormat="1" ht="15" customHeight="1">
      <c r="A41" s="28"/>
      <c r="B41" s="282">
        <f t="shared" si="12"/>
        <v>34</v>
      </c>
      <c r="C41" s="1046"/>
      <c r="D41" s="1046"/>
      <c r="E41" s="1046"/>
      <c r="F41" s="1046"/>
      <c r="G41" s="1046"/>
      <c r="H41" s="1046"/>
      <c r="I41" s="1046"/>
      <c r="J41" s="1046"/>
      <c r="K41" s="1046"/>
      <c r="L41" s="988"/>
      <c r="M41" s="1051"/>
      <c r="N41" s="136"/>
      <c r="O41" s="988"/>
      <c r="P41" s="1051"/>
      <c r="Q41" s="1046"/>
      <c r="R41" s="1046"/>
      <c r="S41" s="1046"/>
      <c r="T41" s="1046"/>
      <c r="U41" s="1046"/>
      <c r="V41" s="1046"/>
      <c r="W41" s="1046"/>
      <c r="X41" s="1046"/>
      <c r="Y41" s="1046"/>
      <c r="Z41" s="1049"/>
      <c r="AA41" s="1050"/>
      <c r="AB41" s="996" t="str">
        <f t="shared" si="8"/>
        <v/>
      </c>
      <c r="AC41" s="997"/>
      <c r="AD41" s="997"/>
      <c r="AE41" s="998"/>
      <c r="AF41" s="988"/>
      <c r="AG41" s="989"/>
      <c r="AH41" s="989"/>
      <c r="AI41" s="989"/>
      <c r="AJ41" s="989"/>
      <c r="AK41" s="990"/>
      <c r="AL41" s="150" t="str">
        <f t="shared" si="2"/>
        <v/>
      </c>
      <c r="AM41" s="32"/>
      <c r="AN41" s="32"/>
      <c r="AO41" s="28"/>
      <c r="AP41" s="134" t="str">
        <f t="shared" si="3"/>
        <v/>
      </c>
      <c r="AQ41" s="134" t="e">
        <f t="shared" si="4"/>
        <v>#N/A</v>
      </c>
      <c r="AR41" s="135" t="e">
        <f t="shared" si="7"/>
        <v>#N/A</v>
      </c>
      <c r="AS41" s="133" t="e">
        <f t="shared" si="13"/>
        <v>#N/A</v>
      </c>
      <c r="AX41" s="29" t="s">
        <v>357</v>
      </c>
      <c r="AY41" s="29">
        <v>0.90500000000000003</v>
      </c>
      <c r="BB41" s="29" t="s">
        <v>350</v>
      </c>
      <c r="BC41" s="29">
        <v>2007</v>
      </c>
      <c r="BD41" s="29">
        <v>1.05</v>
      </c>
      <c r="BE41" s="130">
        <v>1.0416666666666667</v>
      </c>
      <c r="BF41" s="130">
        <v>-0.91175000000000006</v>
      </c>
      <c r="BG41" s="130">
        <v>-0.66649999999999998</v>
      </c>
      <c r="BH41" s="130">
        <f t="shared" si="10"/>
        <v>-0.78912500000000008</v>
      </c>
      <c r="BI41" s="130">
        <v>1.4159999999999999</v>
      </c>
      <c r="BJ41" s="130">
        <v>1.2410000000000001</v>
      </c>
      <c r="BK41" s="130">
        <v>1.9119999999999999</v>
      </c>
      <c r="BL41" s="130">
        <v>1.667</v>
      </c>
      <c r="BM41" s="130">
        <f t="shared" si="11"/>
        <v>1.7894999999999999</v>
      </c>
    </row>
    <row r="42" spans="1:65" s="29" customFormat="1" ht="15" customHeight="1">
      <c r="A42" s="28"/>
      <c r="B42" s="282">
        <f t="shared" si="12"/>
        <v>35</v>
      </c>
      <c r="C42" s="1046"/>
      <c r="D42" s="1046"/>
      <c r="E42" s="1046"/>
      <c r="F42" s="1046"/>
      <c r="G42" s="1046"/>
      <c r="H42" s="1046"/>
      <c r="I42" s="1046"/>
      <c r="J42" s="1046"/>
      <c r="K42" s="1046"/>
      <c r="L42" s="988"/>
      <c r="M42" s="1051"/>
      <c r="N42" s="136"/>
      <c r="O42" s="988"/>
      <c r="P42" s="1051"/>
      <c r="Q42" s="1046"/>
      <c r="R42" s="1046"/>
      <c r="S42" s="1046"/>
      <c r="T42" s="1046"/>
      <c r="U42" s="1046"/>
      <c r="V42" s="1046"/>
      <c r="W42" s="1046"/>
      <c r="X42" s="1046"/>
      <c r="Y42" s="1046"/>
      <c r="Z42" s="1049"/>
      <c r="AA42" s="1050"/>
      <c r="AB42" s="996" t="str">
        <f t="shared" si="8"/>
        <v/>
      </c>
      <c r="AC42" s="997"/>
      <c r="AD42" s="997"/>
      <c r="AE42" s="998"/>
      <c r="AF42" s="988"/>
      <c r="AG42" s="989"/>
      <c r="AH42" s="989"/>
      <c r="AI42" s="989"/>
      <c r="AJ42" s="989"/>
      <c r="AK42" s="990"/>
      <c r="AL42" s="150" t="str">
        <f t="shared" si="2"/>
        <v/>
      </c>
      <c r="AM42" s="32"/>
      <c r="AN42" s="32"/>
      <c r="AO42" s="28"/>
      <c r="AP42" s="134" t="str">
        <f t="shared" si="3"/>
        <v/>
      </c>
      <c r="AQ42" s="134" t="e">
        <f t="shared" si="4"/>
        <v>#N/A</v>
      </c>
      <c r="AR42" s="135" t="e">
        <f t="shared" si="7"/>
        <v>#N/A</v>
      </c>
      <c r="AS42" s="133" t="e">
        <f t="shared" si="13"/>
        <v>#N/A</v>
      </c>
      <c r="AX42" s="29" t="s">
        <v>356</v>
      </c>
      <c r="AY42" s="29">
        <v>0.91</v>
      </c>
      <c r="BB42" s="29" t="s">
        <v>349</v>
      </c>
      <c r="BC42" s="24">
        <v>2008</v>
      </c>
      <c r="BD42" s="24">
        <v>1.05</v>
      </c>
      <c r="BE42" s="131">
        <v>1.0416666666666667</v>
      </c>
      <c r="BF42" s="131">
        <v>-0.98262499999999997</v>
      </c>
      <c r="BG42" s="131">
        <v>-0.69724999999999993</v>
      </c>
      <c r="BH42" s="130">
        <f t="shared" si="10"/>
        <v>-0.8399375</v>
      </c>
      <c r="BI42" s="131">
        <v>1.4689999999999999</v>
      </c>
      <c r="BJ42" s="131">
        <v>1.264</v>
      </c>
      <c r="BK42" s="131">
        <v>1.9830000000000001</v>
      </c>
      <c r="BL42" s="131">
        <v>1.698</v>
      </c>
      <c r="BM42" s="130">
        <f t="shared" si="11"/>
        <v>1.8405</v>
      </c>
    </row>
    <row r="43" spans="1:65" s="29" customFormat="1" ht="15" customHeight="1">
      <c r="A43" s="28"/>
      <c r="B43" s="282">
        <f t="shared" si="12"/>
        <v>36</v>
      </c>
      <c r="C43" s="1046"/>
      <c r="D43" s="1046"/>
      <c r="E43" s="1046"/>
      <c r="F43" s="1046"/>
      <c r="G43" s="1046"/>
      <c r="H43" s="1046"/>
      <c r="I43" s="1046"/>
      <c r="J43" s="1046"/>
      <c r="K43" s="1046"/>
      <c r="L43" s="988"/>
      <c r="M43" s="1051"/>
      <c r="N43" s="136"/>
      <c r="O43" s="988"/>
      <c r="P43" s="1051"/>
      <c r="Q43" s="1046"/>
      <c r="R43" s="1046"/>
      <c r="S43" s="1046"/>
      <c r="T43" s="1046"/>
      <c r="U43" s="1046"/>
      <c r="V43" s="1046"/>
      <c r="W43" s="1046"/>
      <c r="X43" s="1046"/>
      <c r="Y43" s="1046"/>
      <c r="Z43" s="1049"/>
      <c r="AA43" s="1050"/>
      <c r="AB43" s="996" t="str">
        <f t="shared" si="8"/>
        <v/>
      </c>
      <c r="AC43" s="997"/>
      <c r="AD43" s="997"/>
      <c r="AE43" s="998"/>
      <c r="AF43" s="988"/>
      <c r="AG43" s="989"/>
      <c r="AH43" s="989"/>
      <c r="AI43" s="989"/>
      <c r="AJ43" s="989"/>
      <c r="AK43" s="990"/>
      <c r="AL43" s="150" t="str">
        <f t="shared" si="2"/>
        <v/>
      </c>
      <c r="AM43" s="32"/>
      <c r="AN43" s="32"/>
      <c r="AO43" s="28"/>
      <c r="AP43" s="134" t="str">
        <f t="shared" si="3"/>
        <v/>
      </c>
      <c r="AQ43" s="134" t="e">
        <f t="shared" si="4"/>
        <v>#N/A</v>
      </c>
      <c r="AR43" s="135" t="e">
        <f t="shared" si="7"/>
        <v>#N/A</v>
      </c>
      <c r="AS43" s="133" t="e">
        <f t="shared" si="13"/>
        <v>#N/A</v>
      </c>
      <c r="AX43" s="29" t="s">
        <v>355</v>
      </c>
      <c r="AY43" s="29">
        <v>0.91500000000000004</v>
      </c>
      <c r="BB43" s="29" t="s">
        <v>348</v>
      </c>
      <c r="BC43" s="24">
        <v>2009</v>
      </c>
      <c r="BD43" s="24">
        <v>1.05</v>
      </c>
      <c r="BE43" s="131">
        <v>1.0416666666666667</v>
      </c>
      <c r="BF43" s="131">
        <v>-1.0535000000000001</v>
      </c>
      <c r="BG43" s="131">
        <v>-0.72799999999999998</v>
      </c>
      <c r="BH43" s="130">
        <f t="shared" si="10"/>
        <v>-0.89075000000000004</v>
      </c>
      <c r="BI43" s="131">
        <v>1.522</v>
      </c>
      <c r="BJ43" s="131">
        <v>1.2870000000000001</v>
      </c>
      <c r="BK43" s="131">
        <v>2.0539999999999998</v>
      </c>
      <c r="BL43" s="131">
        <v>1.7290000000000001</v>
      </c>
      <c r="BM43" s="130">
        <f t="shared" si="11"/>
        <v>1.8915</v>
      </c>
    </row>
    <row r="44" spans="1:65" s="29" customFormat="1" ht="15" customHeight="1">
      <c r="A44" s="28"/>
      <c r="B44" s="282">
        <f t="shared" si="12"/>
        <v>37</v>
      </c>
      <c r="C44" s="1046"/>
      <c r="D44" s="1046"/>
      <c r="E44" s="1046"/>
      <c r="F44" s="1046"/>
      <c r="G44" s="1046"/>
      <c r="H44" s="1046"/>
      <c r="I44" s="1046"/>
      <c r="J44" s="1046"/>
      <c r="K44" s="1046"/>
      <c r="L44" s="988"/>
      <c r="M44" s="1051"/>
      <c r="N44" s="136"/>
      <c r="O44" s="988"/>
      <c r="P44" s="1051"/>
      <c r="Q44" s="1046"/>
      <c r="R44" s="1046"/>
      <c r="S44" s="1046"/>
      <c r="T44" s="1046"/>
      <c r="U44" s="1046"/>
      <c r="V44" s="1046"/>
      <c r="W44" s="1046"/>
      <c r="X44" s="1046"/>
      <c r="Y44" s="1046"/>
      <c r="Z44" s="1049"/>
      <c r="AA44" s="1050"/>
      <c r="AB44" s="996" t="str">
        <f t="shared" si="8"/>
        <v/>
      </c>
      <c r="AC44" s="997"/>
      <c r="AD44" s="997"/>
      <c r="AE44" s="998"/>
      <c r="AF44" s="988"/>
      <c r="AG44" s="989"/>
      <c r="AH44" s="989"/>
      <c r="AI44" s="989"/>
      <c r="AJ44" s="989"/>
      <c r="AK44" s="990"/>
      <c r="AL44" s="150" t="str">
        <f t="shared" si="2"/>
        <v/>
      </c>
      <c r="AM44" s="32"/>
      <c r="AN44" s="32"/>
      <c r="AO44" s="28"/>
      <c r="AP44" s="134" t="str">
        <f t="shared" si="3"/>
        <v/>
      </c>
      <c r="AQ44" s="134" t="e">
        <f t="shared" si="4"/>
        <v>#N/A</v>
      </c>
      <c r="AR44" s="135" t="e">
        <f t="shared" si="7"/>
        <v>#N/A</v>
      </c>
      <c r="AS44" s="133" t="e">
        <f t="shared" si="13"/>
        <v>#N/A</v>
      </c>
      <c r="AX44" s="29" t="s">
        <v>354</v>
      </c>
      <c r="AY44" s="29">
        <v>0.92</v>
      </c>
      <c r="BB44" s="29" t="s">
        <v>347</v>
      </c>
      <c r="BC44" s="24">
        <v>2010</v>
      </c>
      <c r="BD44" s="24">
        <v>1.05</v>
      </c>
      <c r="BE44" s="131">
        <v>1.0416666666666667</v>
      </c>
      <c r="BF44" s="131">
        <v>-1.1243750000000001</v>
      </c>
      <c r="BG44" s="131">
        <v>-0.75875000000000004</v>
      </c>
      <c r="BH44" s="130">
        <f t="shared" si="10"/>
        <v>-0.94156250000000008</v>
      </c>
      <c r="BI44" s="131">
        <v>1.575</v>
      </c>
      <c r="BJ44" s="131">
        <v>1.31</v>
      </c>
      <c r="BK44" s="131">
        <v>2.125</v>
      </c>
      <c r="BL44" s="131">
        <v>1.76</v>
      </c>
      <c r="BM44" s="130">
        <f t="shared" si="11"/>
        <v>1.9424999999999999</v>
      </c>
    </row>
    <row r="45" spans="1:65" s="29" customFormat="1" ht="15" customHeight="1">
      <c r="A45" s="28"/>
      <c r="B45" s="282">
        <f t="shared" si="12"/>
        <v>38</v>
      </c>
      <c r="C45" s="1046"/>
      <c r="D45" s="1046"/>
      <c r="E45" s="1046"/>
      <c r="F45" s="1046"/>
      <c r="G45" s="1046"/>
      <c r="H45" s="1046"/>
      <c r="I45" s="1046"/>
      <c r="J45" s="1046"/>
      <c r="K45" s="1046"/>
      <c r="L45" s="988"/>
      <c r="M45" s="1051"/>
      <c r="N45" s="136"/>
      <c r="O45" s="988"/>
      <c r="P45" s="1051"/>
      <c r="Q45" s="1046"/>
      <c r="R45" s="1046"/>
      <c r="S45" s="1046"/>
      <c r="T45" s="1046"/>
      <c r="U45" s="1046"/>
      <c r="V45" s="1046"/>
      <c r="W45" s="1046"/>
      <c r="X45" s="1046"/>
      <c r="Y45" s="1046"/>
      <c r="Z45" s="1049"/>
      <c r="AA45" s="1050"/>
      <c r="AB45" s="996" t="str">
        <f t="shared" si="8"/>
        <v/>
      </c>
      <c r="AC45" s="997"/>
      <c r="AD45" s="997"/>
      <c r="AE45" s="998"/>
      <c r="AF45" s="988"/>
      <c r="AG45" s="989"/>
      <c r="AH45" s="989"/>
      <c r="AI45" s="989"/>
      <c r="AJ45" s="989"/>
      <c r="AK45" s="990"/>
      <c r="AL45" s="150" t="str">
        <f t="shared" si="2"/>
        <v/>
      </c>
      <c r="AM45" s="32"/>
      <c r="AN45" s="32"/>
      <c r="AO45" s="28"/>
      <c r="AP45" s="134" t="str">
        <f t="shared" si="3"/>
        <v/>
      </c>
      <c r="AQ45" s="134" t="e">
        <f t="shared" si="4"/>
        <v>#N/A</v>
      </c>
      <c r="AR45" s="135" t="e">
        <f t="shared" si="7"/>
        <v>#N/A</v>
      </c>
      <c r="AS45" s="133" t="e">
        <f t="shared" si="13"/>
        <v>#N/A</v>
      </c>
      <c r="AX45" s="29" t="s">
        <v>353</v>
      </c>
      <c r="AY45" s="29">
        <v>0.92500000000000004</v>
      </c>
      <c r="BB45" s="29" t="s">
        <v>346</v>
      </c>
      <c r="BC45" s="24">
        <v>2011</v>
      </c>
      <c r="BD45" s="24">
        <v>1.05</v>
      </c>
      <c r="BE45" s="131">
        <v>1.0416666666666667</v>
      </c>
      <c r="BF45" s="131">
        <v>-1.1952499999999999</v>
      </c>
      <c r="BG45" s="131">
        <v>-0.78949999999999998</v>
      </c>
      <c r="BH45" s="130">
        <f t="shared" si="10"/>
        <v>-0.99237500000000001</v>
      </c>
      <c r="BI45" s="131">
        <v>1.6279999999999999</v>
      </c>
      <c r="BJ45" s="131">
        <v>1.3330000000000002</v>
      </c>
      <c r="BK45" s="131">
        <v>2.1959999999999997</v>
      </c>
      <c r="BL45" s="131">
        <v>1.7909999999999999</v>
      </c>
      <c r="BM45" s="130">
        <f t="shared" si="11"/>
        <v>1.9934999999999998</v>
      </c>
    </row>
    <row r="46" spans="1:65" s="29" customFormat="1" ht="15" customHeight="1">
      <c r="A46" s="28"/>
      <c r="B46" s="282">
        <f t="shared" si="12"/>
        <v>39</v>
      </c>
      <c r="C46" s="1046"/>
      <c r="D46" s="1046"/>
      <c r="E46" s="1046"/>
      <c r="F46" s="1046"/>
      <c r="G46" s="1046"/>
      <c r="H46" s="1046"/>
      <c r="I46" s="1046"/>
      <c r="J46" s="1046"/>
      <c r="K46" s="1046"/>
      <c r="L46" s="988"/>
      <c r="M46" s="1051"/>
      <c r="N46" s="136"/>
      <c r="O46" s="988"/>
      <c r="P46" s="1051"/>
      <c r="Q46" s="1046"/>
      <c r="R46" s="1046"/>
      <c r="S46" s="1046"/>
      <c r="T46" s="1046"/>
      <c r="U46" s="1046"/>
      <c r="V46" s="1046"/>
      <c r="W46" s="1046"/>
      <c r="X46" s="1046"/>
      <c r="Y46" s="1046"/>
      <c r="Z46" s="1049"/>
      <c r="AA46" s="1050"/>
      <c r="AB46" s="996" t="str">
        <f t="shared" si="8"/>
        <v/>
      </c>
      <c r="AC46" s="997"/>
      <c r="AD46" s="997"/>
      <c r="AE46" s="998"/>
      <c r="AF46" s="988"/>
      <c r="AG46" s="989"/>
      <c r="AH46" s="989"/>
      <c r="AI46" s="989"/>
      <c r="AJ46" s="989"/>
      <c r="AK46" s="990"/>
      <c r="AL46" s="150" t="str">
        <f t="shared" si="2"/>
        <v/>
      </c>
      <c r="AM46" s="32"/>
      <c r="AN46" s="32"/>
      <c r="AO46" s="28"/>
      <c r="AP46" s="134" t="str">
        <f t="shared" si="3"/>
        <v/>
      </c>
      <c r="AQ46" s="134" t="e">
        <f t="shared" si="4"/>
        <v>#N/A</v>
      </c>
      <c r="AR46" s="135" t="e">
        <f t="shared" si="7"/>
        <v>#N/A</v>
      </c>
      <c r="AS46" s="133" t="e">
        <f t="shared" si="13"/>
        <v>#N/A</v>
      </c>
      <c r="AX46" s="29" t="s">
        <v>352</v>
      </c>
      <c r="AY46" s="29">
        <v>0.93</v>
      </c>
      <c r="BB46" s="29" t="s">
        <v>344</v>
      </c>
      <c r="BC46" s="24">
        <v>2012</v>
      </c>
      <c r="BD46" s="24">
        <v>1.05</v>
      </c>
      <c r="BE46" s="131">
        <v>1.0416666666666667</v>
      </c>
      <c r="BF46" s="131">
        <v>-1.2661249999999999</v>
      </c>
      <c r="BG46" s="131">
        <v>-0.82024999999999992</v>
      </c>
      <c r="BH46" s="130">
        <f t="shared" si="10"/>
        <v>-1.0431874999999999</v>
      </c>
      <c r="BI46" s="131">
        <v>1.6809999999999998</v>
      </c>
      <c r="BJ46" s="131">
        <v>1.3560000000000001</v>
      </c>
      <c r="BK46" s="131">
        <v>2.2669999999999999</v>
      </c>
      <c r="BL46" s="131">
        <v>1.8220000000000001</v>
      </c>
      <c r="BM46" s="130">
        <f t="shared" si="11"/>
        <v>2.0445000000000002</v>
      </c>
    </row>
    <row r="47" spans="1:65" s="29" customFormat="1" ht="15" customHeight="1">
      <c r="A47" s="28"/>
      <c r="B47" s="281">
        <f t="shared" si="12"/>
        <v>40</v>
      </c>
      <c r="C47" s="1052"/>
      <c r="D47" s="1052"/>
      <c r="E47" s="1052"/>
      <c r="F47" s="1052"/>
      <c r="G47" s="1052"/>
      <c r="H47" s="1052"/>
      <c r="I47" s="1052"/>
      <c r="J47" s="1052"/>
      <c r="K47" s="1052"/>
      <c r="L47" s="1053"/>
      <c r="M47" s="1054"/>
      <c r="N47" s="157"/>
      <c r="O47" s="1053"/>
      <c r="P47" s="1054"/>
      <c r="Q47" s="1052"/>
      <c r="R47" s="1052"/>
      <c r="S47" s="1052"/>
      <c r="T47" s="1052"/>
      <c r="U47" s="1052"/>
      <c r="V47" s="1052"/>
      <c r="W47" s="1052"/>
      <c r="X47" s="1052"/>
      <c r="Y47" s="1052"/>
      <c r="Z47" s="1049"/>
      <c r="AA47" s="1050"/>
      <c r="AB47" s="996" t="str">
        <f t="shared" si="8"/>
        <v/>
      </c>
      <c r="AC47" s="997"/>
      <c r="AD47" s="997"/>
      <c r="AE47" s="998"/>
      <c r="AF47" s="988"/>
      <c r="AG47" s="989"/>
      <c r="AH47" s="989"/>
      <c r="AI47" s="989"/>
      <c r="AJ47" s="989"/>
      <c r="AK47" s="990"/>
      <c r="AL47" s="150" t="str">
        <f t="shared" si="2"/>
        <v/>
      </c>
      <c r="AM47" s="32"/>
      <c r="AN47" s="32"/>
      <c r="AO47" s="28"/>
      <c r="AP47" s="134" t="str">
        <f t="shared" si="3"/>
        <v/>
      </c>
      <c r="AQ47" s="134" t="e">
        <f t="shared" si="4"/>
        <v>#N/A</v>
      </c>
      <c r="AR47" s="135" t="e">
        <f t="shared" si="7"/>
        <v>#N/A</v>
      </c>
      <c r="AS47" s="133" t="e">
        <f t="shared" si="13"/>
        <v>#N/A</v>
      </c>
      <c r="AX47" s="29" t="s">
        <v>351</v>
      </c>
      <c r="AY47" s="29">
        <v>0.93500000000000005</v>
      </c>
      <c r="BB47" s="29" t="s">
        <v>342</v>
      </c>
      <c r="BC47" s="24">
        <v>2013</v>
      </c>
      <c r="BD47" s="24">
        <v>1.05</v>
      </c>
      <c r="BE47" s="131">
        <v>1.0416666666666667</v>
      </c>
      <c r="BF47" s="131">
        <v>-1.337</v>
      </c>
      <c r="BG47" s="131">
        <v>-0.85099999999999998</v>
      </c>
      <c r="BH47" s="130">
        <f t="shared" si="10"/>
        <v>-1.0939999999999999</v>
      </c>
      <c r="BI47" s="131">
        <v>1.734</v>
      </c>
      <c r="BJ47" s="131">
        <v>1.379</v>
      </c>
      <c r="BK47" s="131">
        <v>2.3380000000000001</v>
      </c>
      <c r="BL47" s="131">
        <v>1.853</v>
      </c>
      <c r="BM47" s="130">
        <f t="shared" si="11"/>
        <v>2.0954999999999999</v>
      </c>
    </row>
    <row r="48" spans="1:65" s="29" customFormat="1" ht="15" hidden="1" customHeight="1">
      <c r="A48" s="28"/>
      <c r="B48" s="147">
        <f t="shared" si="12"/>
        <v>41</v>
      </c>
      <c r="C48" s="1058"/>
      <c r="D48" s="1058"/>
      <c r="E48" s="1058"/>
      <c r="F48" s="1058"/>
      <c r="G48" s="1058"/>
      <c r="H48" s="1058"/>
      <c r="I48" s="1058"/>
      <c r="J48" s="1058"/>
      <c r="K48" s="1058"/>
      <c r="L48" s="1059"/>
      <c r="M48" s="1060"/>
      <c r="N48" s="148"/>
      <c r="O48" s="1059"/>
      <c r="P48" s="1060"/>
      <c r="Q48" s="1058"/>
      <c r="R48" s="1058"/>
      <c r="S48" s="1058"/>
      <c r="T48" s="1058"/>
      <c r="U48" s="1058"/>
      <c r="V48" s="1058"/>
      <c r="W48" s="1058"/>
      <c r="X48" s="1058"/>
      <c r="Y48" s="1058"/>
      <c r="Z48" s="1055"/>
      <c r="AA48" s="1056"/>
      <c r="AB48" s="996" t="str">
        <f t="shared" si="8"/>
        <v/>
      </c>
      <c r="AC48" s="997"/>
      <c r="AD48" s="997"/>
      <c r="AE48" s="998"/>
      <c r="AF48" s="993"/>
      <c r="AG48" s="994"/>
      <c r="AH48" s="994"/>
      <c r="AI48" s="994"/>
      <c r="AJ48" s="994"/>
      <c r="AK48" s="995"/>
      <c r="AL48" s="150" t="str">
        <f t="shared" si="2"/>
        <v/>
      </c>
      <c r="AM48" s="32"/>
      <c r="AN48" s="32"/>
      <c r="AO48" s="28"/>
      <c r="AP48" s="134" t="str">
        <f t="shared" si="3"/>
        <v/>
      </c>
      <c r="AQ48" s="134" t="e">
        <f t="shared" si="4"/>
        <v>#N/A</v>
      </c>
      <c r="AR48" s="135" t="e">
        <f t="shared" si="7"/>
        <v>#N/A</v>
      </c>
      <c r="AS48" s="133" t="e">
        <f t="shared" si="13"/>
        <v>#N/A</v>
      </c>
      <c r="AX48" s="29" t="s">
        <v>350</v>
      </c>
      <c r="AY48" s="29">
        <v>0.94</v>
      </c>
      <c r="BB48" s="29" t="s">
        <v>340</v>
      </c>
      <c r="BC48" s="24">
        <v>2014</v>
      </c>
      <c r="BD48" s="24">
        <v>1.05</v>
      </c>
      <c r="BE48" s="131">
        <v>1.0416666666666667</v>
      </c>
      <c r="BF48" s="131">
        <v>-1.407875</v>
      </c>
      <c r="BG48" s="131">
        <v>-0.88175000000000003</v>
      </c>
      <c r="BH48" s="130">
        <f t="shared" si="10"/>
        <v>-1.1448125</v>
      </c>
      <c r="BI48" s="131">
        <v>1.7869999999999999</v>
      </c>
      <c r="BJ48" s="131">
        <v>1.4020000000000001</v>
      </c>
      <c r="BK48" s="131">
        <v>2.4089999999999998</v>
      </c>
      <c r="BL48" s="131">
        <v>1.8840000000000001</v>
      </c>
      <c r="BM48" s="130">
        <f t="shared" si="11"/>
        <v>2.1465000000000001</v>
      </c>
    </row>
    <row r="49" spans="1:65" s="29" customFormat="1" ht="15" hidden="1" customHeight="1">
      <c r="A49" s="28"/>
      <c r="B49" s="282">
        <f t="shared" si="12"/>
        <v>42</v>
      </c>
      <c r="C49" s="1057"/>
      <c r="D49" s="1057"/>
      <c r="E49" s="1057"/>
      <c r="F49" s="1057"/>
      <c r="G49" s="1057"/>
      <c r="H49" s="1057"/>
      <c r="I49" s="1057"/>
      <c r="J49" s="1057"/>
      <c r="K49" s="1057"/>
      <c r="L49" s="993"/>
      <c r="M49" s="1061"/>
      <c r="N49" s="148"/>
      <c r="O49" s="993"/>
      <c r="P49" s="1061"/>
      <c r="Q49" s="1057"/>
      <c r="R49" s="1057"/>
      <c r="S49" s="1057"/>
      <c r="T49" s="1057"/>
      <c r="U49" s="1057"/>
      <c r="V49" s="1057"/>
      <c r="W49" s="1057"/>
      <c r="X49" s="1057"/>
      <c r="Y49" s="1057"/>
      <c r="Z49" s="1055"/>
      <c r="AA49" s="1056"/>
      <c r="AB49" s="996" t="str">
        <f t="shared" si="8"/>
        <v/>
      </c>
      <c r="AC49" s="997"/>
      <c r="AD49" s="997"/>
      <c r="AE49" s="998"/>
      <c r="AF49" s="993"/>
      <c r="AG49" s="994"/>
      <c r="AH49" s="994"/>
      <c r="AI49" s="994"/>
      <c r="AJ49" s="994"/>
      <c r="AK49" s="995"/>
      <c r="AL49" s="150" t="str">
        <f t="shared" si="2"/>
        <v/>
      </c>
      <c r="AM49" s="32"/>
      <c r="AN49" s="32"/>
      <c r="AO49" s="28"/>
      <c r="AP49" s="134" t="str">
        <f t="shared" si="3"/>
        <v/>
      </c>
      <c r="AQ49" s="134" t="e">
        <f t="shared" si="4"/>
        <v>#N/A</v>
      </c>
      <c r="AR49" s="135" t="e">
        <f t="shared" si="7"/>
        <v>#N/A</v>
      </c>
      <c r="AS49" s="133" t="e">
        <f t="shared" si="13"/>
        <v>#N/A</v>
      </c>
      <c r="AX49" s="29" t="s">
        <v>349</v>
      </c>
      <c r="AY49" s="29">
        <v>0.94499999999999995</v>
      </c>
      <c r="BB49" s="29" t="s">
        <v>493</v>
      </c>
      <c r="BC49" s="24">
        <v>2015</v>
      </c>
      <c r="BD49" s="24">
        <v>1.05</v>
      </c>
      <c r="BE49" s="131">
        <v>1.0416666666666667</v>
      </c>
      <c r="BF49" s="131">
        <v>-1.47875</v>
      </c>
      <c r="BG49" s="131">
        <v>-0.91249999999999998</v>
      </c>
      <c r="BH49" s="130">
        <f t="shared" si="10"/>
        <v>-1.1956249999999999</v>
      </c>
      <c r="BI49" s="131">
        <v>1.8399999999999999</v>
      </c>
      <c r="BJ49" s="131">
        <v>1.425</v>
      </c>
      <c r="BK49" s="131">
        <v>2.48</v>
      </c>
      <c r="BL49" s="131">
        <v>1.915</v>
      </c>
      <c r="BM49" s="130">
        <f t="shared" si="11"/>
        <v>2.1974999999999998</v>
      </c>
    </row>
    <row r="50" spans="1:65" s="29" customFormat="1" ht="15" hidden="1" customHeight="1">
      <c r="A50" s="28"/>
      <c r="B50" s="282">
        <f t="shared" si="12"/>
        <v>43</v>
      </c>
      <c r="C50" s="1057"/>
      <c r="D50" s="1057"/>
      <c r="E50" s="1057"/>
      <c r="F50" s="1057"/>
      <c r="G50" s="1057"/>
      <c r="H50" s="1057"/>
      <c r="I50" s="1057"/>
      <c r="J50" s="1057"/>
      <c r="K50" s="1057"/>
      <c r="L50" s="993"/>
      <c r="M50" s="1061"/>
      <c r="N50" s="148"/>
      <c r="O50" s="993"/>
      <c r="P50" s="1061"/>
      <c r="Q50" s="1057"/>
      <c r="R50" s="1057"/>
      <c r="S50" s="1057"/>
      <c r="T50" s="1057"/>
      <c r="U50" s="1057"/>
      <c r="V50" s="1057"/>
      <c r="W50" s="1057"/>
      <c r="X50" s="1057"/>
      <c r="Y50" s="1057"/>
      <c r="Z50" s="1055"/>
      <c r="AA50" s="1056"/>
      <c r="AB50" s="996" t="str">
        <f t="shared" si="8"/>
        <v/>
      </c>
      <c r="AC50" s="997"/>
      <c r="AD50" s="997"/>
      <c r="AE50" s="998"/>
      <c r="AF50" s="993"/>
      <c r="AG50" s="994"/>
      <c r="AH50" s="994"/>
      <c r="AI50" s="994"/>
      <c r="AJ50" s="994"/>
      <c r="AK50" s="995"/>
      <c r="AL50" s="150" t="str">
        <f t="shared" si="2"/>
        <v/>
      </c>
      <c r="AM50" s="32"/>
      <c r="AN50" s="32"/>
      <c r="AO50" s="28"/>
      <c r="AP50" s="134" t="str">
        <f t="shared" si="3"/>
        <v/>
      </c>
      <c r="AQ50" s="134" t="e">
        <f t="shared" si="4"/>
        <v>#N/A</v>
      </c>
      <c r="AR50" s="135" t="e">
        <f t="shared" si="7"/>
        <v>#N/A</v>
      </c>
      <c r="AS50" s="133" t="e">
        <f t="shared" si="13"/>
        <v>#N/A</v>
      </c>
      <c r="AX50" s="29" t="s">
        <v>348</v>
      </c>
      <c r="AY50" s="29">
        <v>0.95</v>
      </c>
      <c r="BB50" s="137" t="s">
        <v>495</v>
      </c>
      <c r="BC50" s="137">
        <v>2009</v>
      </c>
      <c r="BD50" s="137">
        <v>1.05</v>
      </c>
      <c r="BE50" s="137">
        <v>1.0416666666666667</v>
      </c>
      <c r="BF50" s="137">
        <v>-1.5496249999999998</v>
      </c>
      <c r="BG50" s="137">
        <v>-0.94324999999999992</v>
      </c>
      <c r="BH50" s="130">
        <f t="shared" si="10"/>
        <v>-1.2464374999999999</v>
      </c>
      <c r="BI50" s="137">
        <v>1.8929999999999998</v>
      </c>
      <c r="BJ50" s="137">
        <v>1.448</v>
      </c>
      <c r="BK50" s="137">
        <v>2.5510000000000002</v>
      </c>
      <c r="BL50" s="137">
        <v>1.9460000000000002</v>
      </c>
      <c r="BM50" s="130">
        <f t="shared" si="11"/>
        <v>2.2484999999999999</v>
      </c>
    </row>
    <row r="51" spans="1:65" s="29" customFormat="1" ht="15" hidden="1" customHeight="1">
      <c r="A51" s="28"/>
      <c r="B51" s="282">
        <f t="shared" si="12"/>
        <v>44</v>
      </c>
      <c r="C51" s="1057"/>
      <c r="D51" s="1057"/>
      <c r="E51" s="1057"/>
      <c r="F51" s="1057"/>
      <c r="G51" s="1057"/>
      <c r="H51" s="1057"/>
      <c r="I51" s="1057"/>
      <c r="J51" s="1057"/>
      <c r="K51" s="1057"/>
      <c r="L51" s="993"/>
      <c r="M51" s="1061"/>
      <c r="N51" s="148"/>
      <c r="O51" s="993"/>
      <c r="P51" s="1061"/>
      <c r="Q51" s="1057"/>
      <c r="R51" s="1057"/>
      <c r="S51" s="1057"/>
      <c r="T51" s="1057"/>
      <c r="U51" s="1057"/>
      <c r="V51" s="1057"/>
      <c r="W51" s="1057"/>
      <c r="X51" s="1057"/>
      <c r="Y51" s="1057"/>
      <c r="Z51" s="1055"/>
      <c r="AA51" s="1056"/>
      <c r="AB51" s="996" t="str">
        <f t="shared" si="8"/>
        <v/>
      </c>
      <c r="AC51" s="997"/>
      <c r="AD51" s="997"/>
      <c r="AE51" s="998"/>
      <c r="AF51" s="993"/>
      <c r="AG51" s="994"/>
      <c r="AH51" s="994"/>
      <c r="AI51" s="994"/>
      <c r="AJ51" s="994"/>
      <c r="AK51" s="995"/>
      <c r="AL51" s="150" t="str">
        <f t="shared" si="2"/>
        <v/>
      </c>
      <c r="AM51" s="32"/>
      <c r="AN51" s="32"/>
      <c r="AO51" s="28"/>
      <c r="AP51" s="134" t="str">
        <f t="shared" si="3"/>
        <v/>
      </c>
      <c r="AQ51" s="134" t="e">
        <f t="shared" si="4"/>
        <v>#N/A</v>
      </c>
      <c r="AR51" s="135" t="e">
        <f t="shared" si="7"/>
        <v>#N/A</v>
      </c>
      <c r="AS51" s="133" t="e">
        <f t="shared" si="13"/>
        <v>#N/A</v>
      </c>
      <c r="AX51" s="29" t="s">
        <v>347</v>
      </c>
      <c r="AY51" s="29">
        <v>0.95499999999999996</v>
      </c>
      <c r="BC51" s="24">
        <v>2016</v>
      </c>
      <c r="BD51" s="24">
        <v>1.05</v>
      </c>
      <c r="BE51" s="131">
        <v>1.0416666666666667</v>
      </c>
      <c r="BF51" s="131">
        <v>-1.6204999999999998</v>
      </c>
      <c r="BG51" s="131">
        <v>-0.97399999999999998</v>
      </c>
      <c r="BH51" s="130">
        <f t="shared" si="10"/>
        <v>-1.29725</v>
      </c>
      <c r="BI51" s="131">
        <v>1.9459999999999997</v>
      </c>
      <c r="BJ51" s="131">
        <v>1.4710000000000001</v>
      </c>
      <c r="BK51" s="131">
        <v>2.6219999999999999</v>
      </c>
      <c r="BL51" s="131">
        <v>1.9770000000000001</v>
      </c>
      <c r="BM51" s="130">
        <f t="shared" si="11"/>
        <v>2.2995000000000001</v>
      </c>
    </row>
    <row r="52" spans="1:65" s="29" customFormat="1" ht="15" hidden="1" customHeight="1">
      <c r="A52" s="28"/>
      <c r="B52" s="282">
        <f t="shared" si="12"/>
        <v>45</v>
      </c>
      <c r="C52" s="1057"/>
      <c r="D52" s="1057"/>
      <c r="E52" s="1057"/>
      <c r="F52" s="1057"/>
      <c r="G52" s="1057"/>
      <c r="H52" s="1057"/>
      <c r="I52" s="1057"/>
      <c r="J52" s="1057"/>
      <c r="K52" s="1057"/>
      <c r="L52" s="993"/>
      <c r="M52" s="1061"/>
      <c r="N52" s="148"/>
      <c r="O52" s="993"/>
      <c r="P52" s="1061"/>
      <c r="Q52" s="1057"/>
      <c r="R52" s="1057"/>
      <c r="S52" s="1057"/>
      <c r="T52" s="1057"/>
      <c r="U52" s="1057"/>
      <c r="V52" s="1057"/>
      <c r="W52" s="1057"/>
      <c r="X52" s="1057"/>
      <c r="Y52" s="1057"/>
      <c r="Z52" s="1055"/>
      <c r="AA52" s="1056"/>
      <c r="AB52" s="996" t="str">
        <f t="shared" si="8"/>
        <v/>
      </c>
      <c r="AC52" s="997"/>
      <c r="AD52" s="997"/>
      <c r="AE52" s="998"/>
      <c r="AF52" s="993"/>
      <c r="AG52" s="994"/>
      <c r="AH52" s="994"/>
      <c r="AI52" s="994"/>
      <c r="AJ52" s="994"/>
      <c r="AK52" s="995"/>
      <c r="AL52" s="150" t="str">
        <f t="shared" si="2"/>
        <v/>
      </c>
      <c r="AM52" s="32"/>
      <c r="AN52" s="32"/>
      <c r="AO52" s="28"/>
      <c r="AP52" s="134" t="str">
        <f t="shared" si="3"/>
        <v/>
      </c>
      <c r="AQ52" s="134" t="e">
        <f t="shared" si="4"/>
        <v>#N/A</v>
      </c>
      <c r="AR52" s="135" t="e">
        <f t="shared" si="7"/>
        <v>#N/A</v>
      </c>
      <c r="AS52" s="133" t="e">
        <f t="shared" si="13"/>
        <v>#N/A</v>
      </c>
      <c r="AX52" s="29" t="s">
        <v>346</v>
      </c>
      <c r="AY52" s="29">
        <v>0.96</v>
      </c>
      <c r="BC52" s="24">
        <v>2017</v>
      </c>
      <c r="BD52" s="24">
        <v>1.05</v>
      </c>
      <c r="BE52" s="131">
        <v>1.0416666666666667</v>
      </c>
      <c r="BF52" s="131">
        <v>-1.6913749999999999</v>
      </c>
      <c r="BG52" s="131">
        <v>-1.00475</v>
      </c>
      <c r="BH52" s="130">
        <f t="shared" si="10"/>
        <v>-1.3480624999999999</v>
      </c>
      <c r="BI52" s="131">
        <v>1.9989999999999997</v>
      </c>
      <c r="BJ52" s="131">
        <v>1.494</v>
      </c>
      <c r="BK52" s="131">
        <v>2.6930000000000001</v>
      </c>
      <c r="BL52" s="131">
        <v>2.008</v>
      </c>
      <c r="BM52" s="130">
        <f t="shared" si="11"/>
        <v>2.3505000000000003</v>
      </c>
    </row>
    <row r="53" spans="1:65" s="29" customFormat="1" ht="15" hidden="1" customHeight="1">
      <c r="A53" s="28"/>
      <c r="B53" s="282">
        <f t="shared" si="12"/>
        <v>46</v>
      </c>
      <c r="C53" s="1057"/>
      <c r="D53" s="1057"/>
      <c r="E53" s="1057"/>
      <c r="F53" s="1057"/>
      <c r="G53" s="1057"/>
      <c r="H53" s="1057"/>
      <c r="I53" s="1057"/>
      <c r="J53" s="1057"/>
      <c r="K53" s="1057"/>
      <c r="L53" s="993"/>
      <c r="M53" s="1061"/>
      <c r="N53" s="148"/>
      <c r="O53" s="993"/>
      <c r="P53" s="1061"/>
      <c r="Q53" s="1057"/>
      <c r="R53" s="1057"/>
      <c r="S53" s="1057"/>
      <c r="T53" s="1057"/>
      <c r="U53" s="1057"/>
      <c r="V53" s="1057"/>
      <c r="W53" s="1057"/>
      <c r="X53" s="1057"/>
      <c r="Y53" s="1057"/>
      <c r="Z53" s="1055"/>
      <c r="AA53" s="1056"/>
      <c r="AB53" s="996" t="str">
        <f t="shared" si="8"/>
        <v/>
      </c>
      <c r="AC53" s="997"/>
      <c r="AD53" s="997"/>
      <c r="AE53" s="998"/>
      <c r="AF53" s="993"/>
      <c r="AG53" s="994"/>
      <c r="AH53" s="994"/>
      <c r="AI53" s="994"/>
      <c r="AJ53" s="994"/>
      <c r="AK53" s="995"/>
      <c r="AL53" s="150" t="str">
        <f t="shared" si="2"/>
        <v/>
      </c>
      <c r="AM53" s="32"/>
      <c r="AN53" s="32"/>
      <c r="AO53" s="28"/>
      <c r="AP53" s="134" t="str">
        <f t="shared" si="3"/>
        <v/>
      </c>
      <c r="AQ53" s="134" t="e">
        <f t="shared" si="4"/>
        <v>#N/A</v>
      </c>
      <c r="AR53" s="135" t="e">
        <f t="shared" si="7"/>
        <v>#N/A</v>
      </c>
      <c r="AS53" s="133" t="e">
        <f t="shared" si="13"/>
        <v>#N/A</v>
      </c>
      <c r="AX53" s="29" t="s">
        <v>344</v>
      </c>
      <c r="AY53" s="29">
        <v>0.96499999999999997</v>
      </c>
      <c r="BC53" s="24">
        <v>2018</v>
      </c>
      <c r="BD53" s="24">
        <v>1.05</v>
      </c>
      <c r="BE53" s="131">
        <v>1.0416666666666667</v>
      </c>
      <c r="BF53" s="131">
        <v>-1.7036249999999999</v>
      </c>
      <c r="BG53" s="131">
        <v>-1.0661250000000002</v>
      </c>
      <c r="BH53" s="130">
        <f t="shared" si="10"/>
        <v>-1.3848750000000001</v>
      </c>
      <c r="BI53" s="131">
        <v>2.0110000000000001</v>
      </c>
      <c r="BJ53" s="131">
        <v>1.5427499999999998</v>
      </c>
      <c r="BK53" s="131">
        <v>2.7087499999999998</v>
      </c>
      <c r="BL53" s="131">
        <v>2.0732499999999998</v>
      </c>
      <c r="BM53" s="130">
        <f t="shared" si="11"/>
        <v>2.391</v>
      </c>
    </row>
    <row r="54" spans="1:65" s="29" customFormat="1" ht="15" hidden="1" customHeight="1">
      <c r="A54" s="28"/>
      <c r="B54" s="282">
        <f t="shared" si="12"/>
        <v>47</v>
      </c>
      <c r="C54" s="1057"/>
      <c r="D54" s="1057"/>
      <c r="E54" s="1057"/>
      <c r="F54" s="1057"/>
      <c r="G54" s="1057"/>
      <c r="H54" s="1057"/>
      <c r="I54" s="1057"/>
      <c r="J54" s="1057"/>
      <c r="K54" s="1057"/>
      <c r="L54" s="993"/>
      <c r="M54" s="1061"/>
      <c r="N54" s="148"/>
      <c r="O54" s="993"/>
      <c r="P54" s="1061"/>
      <c r="Q54" s="1057"/>
      <c r="R54" s="1057"/>
      <c r="S54" s="1057"/>
      <c r="T54" s="1057"/>
      <c r="U54" s="1057"/>
      <c r="V54" s="1057"/>
      <c r="W54" s="1057"/>
      <c r="X54" s="1057"/>
      <c r="Y54" s="1057"/>
      <c r="Z54" s="1055"/>
      <c r="AA54" s="1056"/>
      <c r="AB54" s="996" t="str">
        <f t="shared" si="8"/>
        <v/>
      </c>
      <c r="AC54" s="997"/>
      <c r="AD54" s="997"/>
      <c r="AE54" s="998"/>
      <c r="AF54" s="993"/>
      <c r="AG54" s="994"/>
      <c r="AH54" s="994"/>
      <c r="AI54" s="994"/>
      <c r="AJ54" s="994"/>
      <c r="AK54" s="995"/>
      <c r="AL54" s="150" t="str">
        <f t="shared" si="2"/>
        <v/>
      </c>
      <c r="AM54" s="32"/>
      <c r="AN54" s="32"/>
      <c r="AO54" s="28"/>
      <c r="AP54" s="134" t="str">
        <f t="shared" si="3"/>
        <v/>
      </c>
      <c r="AQ54" s="134" t="e">
        <f t="shared" si="4"/>
        <v>#N/A</v>
      </c>
      <c r="AR54" s="135" t="e">
        <f t="shared" si="7"/>
        <v>#N/A</v>
      </c>
      <c r="AS54" s="133" t="e">
        <f t="shared" si="13"/>
        <v>#N/A</v>
      </c>
      <c r="AX54" s="29" t="s">
        <v>342</v>
      </c>
      <c r="AY54" s="29">
        <v>0.97</v>
      </c>
      <c r="BC54" s="24"/>
      <c r="BD54" s="24"/>
      <c r="BE54" s="24"/>
      <c r="BF54" s="24"/>
      <c r="BG54" s="24"/>
      <c r="BH54" s="24"/>
      <c r="BI54" s="24"/>
      <c r="BJ54" s="24"/>
      <c r="BK54" s="24"/>
    </row>
    <row r="55" spans="1:65" s="29" customFormat="1" ht="15" hidden="1" customHeight="1">
      <c r="A55" s="28"/>
      <c r="B55" s="282">
        <f t="shared" si="12"/>
        <v>48</v>
      </c>
      <c r="C55" s="1057"/>
      <c r="D55" s="1057"/>
      <c r="E55" s="1057"/>
      <c r="F55" s="1057"/>
      <c r="G55" s="1057"/>
      <c r="H55" s="1057"/>
      <c r="I55" s="1057"/>
      <c r="J55" s="1057"/>
      <c r="K55" s="1057"/>
      <c r="L55" s="993"/>
      <c r="M55" s="1061"/>
      <c r="N55" s="148"/>
      <c r="O55" s="993"/>
      <c r="P55" s="1061"/>
      <c r="Q55" s="1057"/>
      <c r="R55" s="1057"/>
      <c r="S55" s="1057"/>
      <c r="T55" s="1057"/>
      <c r="U55" s="1057"/>
      <c r="V55" s="1057"/>
      <c r="W55" s="1057"/>
      <c r="X55" s="1057"/>
      <c r="Y55" s="1057"/>
      <c r="Z55" s="1055"/>
      <c r="AA55" s="1056"/>
      <c r="AB55" s="996" t="str">
        <f t="shared" si="8"/>
        <v/>
      </c>
      <c r="AC55" s="997"/>
      <c r="AD55" s="997"/>
      <c r="AE55" s="998"/>
      <c r="AF55" s="993"/>
      <c r="AG55" s="994"/>
      <c r="AH55" s="994"/>
      <c r="AI55" s="994"/>
      <c r="AJ55" s="994"/>
      <c r="AK55" s="995"/>
      <c r="AL55" s="150" t="str">
        <f t="shared" si="2"/>
        <v/>
      </c>
      <c r="AM55" s="32"/>
      <c r="AN55" s="32"/>
      <c r="AO55" s="28"/>
      <c r="AP55" s="134" t="str">
        <f t="shared" si="3"/>
        <v/>
      </c>
      <c r="AQ55" s="134" t="e">
        <f t="shared" si="4"/>
        <v>#N/A</v>
      </c>
      <c r="AR55" s="135" t="e">
        <f t="shared" si="7"/>
        <v>#N/A</v>
      </c>
      <c r="AS55" s="133" t="e">
        <f t="shared" si="13"/>
        <v>#N/A</v>
      </c>
      <c r="AX55" s="29" t="s">
        <v>340</v>
      </c>
      <c r="AY55" s="29">
        <v>0.97499999999999998</v>
      </c>
      <c r="BC55" s="24"/>
      <c r="BD55" s="24"/>
      <c r="BE55" s="24"/>
      <c r="BF55" s="24"/>
      <c r="BG55" s="24"/>
      <c r="BH55" s="24"/>
      <c r="BI55" s="24"/>
      <c r="BJ55" s="24"/>
      <c r="BK55" s="24"/>
    </row>
    <row r="56" spans="1:65" ht="15" hidden="1" customHeight="1">
      <c r="A56" s="28"/>
      <c r="B56" s="282">
        <f t="shared" si="12"/>
        <v>49</v>
      </c>
      <c r="C56" s="1057"/>
      <c r="D56" s="1057"/>
      <c r="E56" s="1057"/>
      <c r="F56" s="1057"/>
      <c r="G56" s="1057"/>
      <c r="H56" s="1057"/>
      <c r="I56" s="1057"/>
      <c r="J56" s="1057"/>
      <c r="K56" s="1057"/>
      <c r="L56" s="993"/>
      <c r="M56" s="1061"/>
      <c r="N56" s="148"/>
      <c r="O56" s="993"/>
      <c r="P56" s="1061"/>
      <c r="Q56" s="1057"/>
      <c r="R56" s="1057"/>
      <c r="S56" s="1057"/>
      <c r="T56" s="1057"/>
      <c r="U56" s="1057"/>
      <c r="V56" s="1057"/>
      <c r="W56" s="1057"/>
      <c r="X56" s="1057"/>
      <c r="Y56" s="1057"/>
      <c r="Z56" s="1055"/>
      <c r="AA56" s="1056"/>
      <c r="AB56" s="996" t="str">
        <f t="shared" si="8"/>
        <v/>
      </c>
      <c r="AC56" s="997"/>
      <c r="AD56" s="997"/>
      <c r="AE56" s="998"/>
      <c r="AF56" s="993"/>
      <c r="AG56" s="994"/>
      <c r="AH56" s="994"/>
      <c r="AI56" s="994"/>
      <c r="AJ56" s="994"/>
      <c r="AK56" s="995"/>
      <c r="AL56" s="150" t="str">
        <f t="shared" si="2"/>
        <v/>
      </c>
      <c r="AP56" s="134" t="str">
        <f t="shared" si="3"/>
        <v/>
      </c>
      <c r="AQ56" s="134" t="e">
        <f t="shared" si="4"/>
        <v>#N/A</v>
      </c>
      <c r="AR56" s="135" t="e">
        <f t="shared" si="7"/>
        <v>#N/A</v>
      </c>
      <c r="AS56" s="133" t="e">
        <f t="shared" si="13"/>
        <v>#N/A</v>
      </c>
      <c r="AT56" s="29"/>
      <c r="AU56" s="29"/>
      <c r="AV56" s="29"/>
      <c r="AX56" s="24" t="s">
        <v>493</v>
      </c>
      <c r="AY56" s="24">
        <v>0.98</v>
      </c>
    </row>
    <row r="57" spans="1:65" ht="13.5" hidden="1" thickBot="1">
      <c r="A57" s="28"/>
      <c r="B57" s="281">
        <f t="shared" si="12"/>
        <v>50</v>
      </c>
      <c r="C57" s="1073"/>
      <c r="D57" s="1073"/>
      <c r="E57" s="1073"/>
      <c r="F57" s="1073"/>
      <c r="G57" s="1073"/>
      <c r="H57" s="1073"/>
      <c r="I57" s="1073"/>
      <c r="J57" s="1074"/>
      <c r="K57" s="1074"/>
      <c r="L57" s="1101"/>
      <c r="M57" s="1102"/>
      <c r="N57" s="148"/>
      <c r="O57" s="1078"/>
      <c r="P57" s="1079"/>
      <c r="Q57" s="1073"/>
      <c r="R57" s="1073"/>
      <c r="S57" s="1073"/>
      <c r="T57" s="1073"/>
      <c r="U57" s="1073"/>
      <c r="V57" s="1073"/>
      <c r="W57" s="1073"/>
      <c r="X57" s="1073"/>
      <c r="Y57" s="1073"/>
      <c r="Z57" s="1099"/>
      <c r="AA57" s="1100"/>
      <c r="AB57" s="1075" t="str">
        <f t="shared" si="8"/>
        <v/>
      </c>
      <c r="AC57" s="1076"/>
      <c r="AD57" s="1076"/>
      <c r="AE57" s="1077"/>
      <c r="AF57" s="1103"/>
      <c r="AG57" s="1104"/>
      <c r="AH57" s="1104"/>
      <c r="AI57" s="1104"/>
      <c r="AJ57" s="1104"/>
      <c r="AK57" s="1105"/>
      <c r="AL57" s="151" t="str">
        <f t="shared" si="2"/>
        <v/>
      </c>
      <c r="AP57" s="134" t="str">
        <f t="shared" si="3"/>
        <v/>
      </c>
      <c r="AQ57" s="134" t="e">
        <f t="shared" si="4"/>
        <v>#N/A</v>
      </c>
      <c r="AR57" s="135" t="e">
        <f t="shared" si="7"/>
        <v>#N/A</v>
      </c>
      <c r="AS57" s="133" t="e">
        <f t="shared" si="13"/>
        <v>#N/A</v>
      </c>
      <c r="AT57" s="29"/>
      <c r="AU57" s="29"/>
      <c r="AX57" s="24" t="s">
        <v>330</v>
      </c>
      <c r="AY57" s="24">
        <v>0.98499999999999999</v>
      </c>
    </row>
    <row r="58" spans="1:65" ht="16.5" customHeight="1" thickBot="1">
      <c r="A58" s="28"/>
      <c r="B58" s="28"/>
      <c r="C58" s="28"/>
      <c r="I58" s="144"/>
      <c r="J58" s="144"/>
      <c r="K58" s="144"/>
      <c r="L58" s="144"/>
      <c r="M58" s="144"/>
      <c r="X58" s="67"/>
      <c r="Y58" s="60"/>
      <c r="Z58" s="60"/>
      <c r="AA58" s="144" t="s">
        <v>300</v>
      </c>
      <c r="AB58" s="991">
        <f>SUM(AB8:AE57)</f>
        <v>0</v>
      </c>
      <c r="AC58" s="992"/>
      <c r="AD58" s="992"/>
      <c r="AE58" s="992"/>
      <c r="AF58" s="67" t="s">
        <v>400</v>
      </c>
      <c r="AG58" s="146"/>
      <c r="AH58" s="60"/>
      <c r="AI58" s="26"/>
      <c r="AJ58" s="279"/>
      <c r="AK58" s="60"/>
      <c r="AL58" s="153" t="str">
        <f>IFERROR(IF(AN58&lt;1,"","負荷率超過有"),"?")</f>
        <v/>
      </c>
      <c r="AN58" s="36">
        <f>COUNTIF(AL8:AL57,"超過")</f>
        <v>0</v>
      </c>
      <c r="AR58" s="36"/>
      <c r="AU58" s="37"/>
      <c r="AX58" s="24" t="s">
        <v>328</v>
      </c>
      <c r="AY58" s="24">
        <v>0.99</v>
      </c>
    </row>
    <row r="59" spans="1:65" ht="13.5" customHeight="1" thickTop="1">
      <c r="A59" s="28"/>
      <c r="B59" s="28"/>
      <c r="C59" s="1096" t="s">
        <v>398</v>
      </c>
      <c r="D59" s="1097"/>
      <c r="E59" s="1097"/>
      <c r="F59" s="1097"/>
      <c r="G59" s="1097"/>
      <c r="H59" s="1097"/>
      <c r="I59" s="1097"/>
      <c r="J59" s="1097"/>
      <c r="K59" s="1097"/>
      <c r="L59" s="1098"/>
      <c r="M59" s="28"/>
      <c r="N59" s="28"/>
      <c r="O59" s="626" t="s">
        <v>399</v>
      </c>
      <c r="P59" s="627"/>
      <c r="Q59" s="627"/>
      <c r="R59" s="627"/>
      <c r="S59" s="627"/>
      <c r="T59" s="627"/>
      <c r="U59" s="627"/>
      <c r="V59" s="627"/>
      <c r="W59" s="627"/>
      <c r="X59" s="628"/>
      <c r="AA59" s="854" t="s">
        <v>401</v>
      </c>
      <c r="AB59" s="855"/>
      <c r="AC59" s="855"/>
      <c r="AD59" s="855"/>
      <c r="AE59" s="855"/>
      <c r="AF59" s="855"/>
      <c r="AG59" s="855"/>
      <c r="AH59" s="855"/>
      <c r="AI59" s="855"/>
      <c r="AJ59" s="855"/>
      <c r="AK59" s="855"/>
      <c r="AL59" s="856"/>
      <c r="AX59" s="24" t="s">
        <v>326</v>
      </c>
      <c r="AY59" s="24">
        <v>0.995</v>
      </c>
    </row>
    <row r="60" spans="1:65" ht="13.5" customHeight="1">
      <c r="A60" s="28"/>
      <c r="B60" s="28"/>
      <c r="C60" s="1062">
        <f>SUM(AB8:AE57)</f>
        <v>0</v>
      </c>
      <c r="D60" s="1063"/>
      <c r="E60" s="1063"/>
      <c r="F60" s="1063"/>
      <c r="G60" s="1063"/>
      <c r="H60" s="1063"/>
      <c r="I60" s="400" t="s">
        <v>400</v>
      </c>
      <c r="J60" s="400"/>
      <c r="K60" s="400"/>
      <c r="L60" s="1066"/>
      <c r="M60" s="28"/>
      <c r="N60" s="28"/>
      <c r="O60" s="1069">
        <f>'空調算定（導入後）'!AB58</f>
        <v>0</v>
      </c>
      <c r="P60" s="1070"/>
      <c r="Q60" s="1070"/>
      <c r="R60" s="1070"/>
      <c r="S60" s="1070"/>
      <c r="T60" s="1070"/>
      <c r="U60" s="420" t="s">
        <v>400</v>
      </c>
      <c r="V60" s="420"/>
      <c r="W60" s="420"/>
      <c r="X60" s="857"/>
      <c r="Y60" s="623" t="s">
        <v>22</v>
      </c>
      <c r="Z60" s="623"/>
      <c r="AA60" s="1093">
        <f>C60-O60</f>
        <v>0</v>
      </c>
      <c r="AB60" s="1070"/>
      <c r="AC60" s="1070"/>
      <c r="AD60" s="1070"/>
      <c r="AE60" s="1070"/>
      <c r="AF60" s="1070"/>
      <c r="AG60" s="1070"/>
      <c r="AH60" s="1070"/>
      <c r="AI60" s="420" t="s">
        <v>400</v>
      </c>
      <c r="AJ60" s="420"/>
      <c r="AK60" s="420"/>
      <c r="AL60" s="851"/>
    </row>
    <row r="61" spans="1:65" ht="13.5" customHeight="1" thickBot="1">
      <c r="A61" s="28"/>
      <c r="B61" s="28"/>
      <c r="C61" s="1064"/>
      <c r="D61" s="1065"/>
      <c r="E61" s="1065"/>
      <c r="F61" s="1065"/>
      <c r="G61" s="1065"/>
      <c r="H61" s="1065"/>
      <c r="I61" s="1067"/>
      <c r="J61" s="1067"/>
      <c r="K61" s="1067"/>
      <c r="L61" s="1068"/>
      <c r="M61" s="28"/>
      <c r="N61" s="28"/>
      <c r="O61" s="1071"/>
      <c r="P61" s="1072"/>
      <c r="Q61" s="1072"/>
      <c r="R61" s="1072"/>
      <c r="S61" s="1072"/>
      <c r="T61" s="1072"/>
      <c r="U61" s="867"/>
      <c r="V61" s="867"/>
      <c r="W61" s="867"/>
      <c r="X61" s="859"/>
      <c r="Y61" s="623"/>
      <c r="Z61" s="623"/>
      <c r="AA61" s="1094"/>
      <c r="AB61" s="1095"/>
      <c r="AC61" s="1095"/>
      <c r="AD61" s="1095"/>
      <c r="AE61" s="1095"/>
      <c r="AF61" s="1095"/>
      <c r="AG61" s="1095"/>
      <c r="AH61" s="1095"/>
      <c r="AI61" s="852"/>
      <c r="AJ61" s="852"/>
      <c r="AK61" s="852"/>
      <c r="AL61" s="853"/>
    </row>
    <row r="62" spans="1:65" ht="13.5" customHeight="1" thickBot="1">
      <c r="A62" s="28"/>
      <c r="B62" s="28"/>
      <c r="C62" s="28"/>
      <c r="D62" s="283"/>
      <c r="E62" s="283"/>
      <c r="F62" s="283"/>
      <c r="G62" s="81"/>
      <c r="H62" s="152"/>
      <c r="I62" s="152"/>
      <c r="J62" s="152"/>
      <c r="K62" s="152"/>
      <c r="L62" s="152"/>
      <c r="M62" s="28"/>
      <c r="N62" s="28"/>
      <c r="O62" s="29"/>
      <c r="P62" s="28"/>
      <c r="Q62" s="28"/>
      <c r="R62" s="28"/>
      <c r="S62" s="28"/>
      <c r="T62" s="28"/>
      <c r="U62" s="283"/>
      <c r="V62" s="283"/>
      <c r="W62" s="283"/>
      <c r="X62" s="283"/>
      <c r="Y62" s="38"/>
      <c r="Z62" s="38"/>
      <c r="AA62" s="38"/>
      <c r="AB62" s="38"/>
      <c r="AC62" s="38"/>
      <c r="AD62" s="38"/>
      <c r="AE62" s="39"/>
      <c r="AF62" s="28"/>
      <c r="AG62" s="28"/>
      <c r="AH62" s="143"/>
      <c r="AI62" s="143"/>
      <c r="AJ62" s="143"/>
      <c r="AK62" s="143"/>
      <c r="AL62" s="28"/>
    </row>
    <row r="63" spans="1:65" ht="13.5" customHeight="1" thickTop="1">
      <c r="A63" s="40"/>
      <c r="B63" s="145"/>
      <c r="C63" s="1096" t="s">
        <v>23</v>
      </c>
      <c r="D63" s="1097"/>
      <c r="E63" s="1097"/>
      <c r="F63" s="1097"/>
      <c r="G63" s="1097"/>
      <c r="H63" s="1097"/>
      <c r="I63" s="1097"/>
      <c r="J63" s="1097"/>
      <c r="K63" s="1097"/>
      <c r="L63" s="1098"/>
      <c r="O63" s="626" t="s">
        <v>24</v>
      </c>
      <c r="P63" s="627"/>
      <c r="Q63" s="627"/>
      <c r="R63" s="627"/>
      <c r="S63" s="627"/>
      <c r="T63" s="627"/>
      <c r="U63" s="627"/>
      <c r="V63" s="627"/>
      <c r="W63" s="627"/>
      <c r="X63" s="628"/>
      <c r="AA63" s="854" t="s">
        <v>21</v>
      </c>
      <c r="AB63" s="855"/>
      <c r="AC63" s="855"/>
      <c r="AD63" s="855"/>
      <c r="AE63" s="855"/>
      <c r="AF63" s="855"/>
      <c r="AG63" s="855"/>
      <c r="AH63" s="855"/>
      <c r="AI63" s="855"/>
      <c r="AJ63" s="855"/>
      <c r="AK63" s="855"/>
      <c r="AL63" s="856"/>
      <c r="AX63" s="24" t="s">
        <v>397</v>
      </c>
      <c r="AY63" s="24">
        <v>0.70499999999999996</v>
      </c>
    </row>
    <row r="64" spans="1:65" ht="13.5" customHeight="1">
      <c r="A64" s="40"/>
      <c r="B64" s="41"/>
      <c r="C64" s="863">
        <f>C60*0.495*0.001</f>
        <v>0</v>
      </c>
      <c r="D64" s="864"/>
      <c r="E64" s="864"/>
      <c r="F64" s="864"/>
      <c r="G64" s="864"/>
      <c r="H64" s="864"/>
      <c r="I64" s="842" t="s">
        <v>19</v>
      </c>
      <c r="J64" s="842"/>
      <c r="K64" s="842"/>
      <c r="L64" s="1087"/>
      <c r="M64" s="623" t="s">
        <v>25</v>
      </c>
      <c r="N64" s="623"/>
      <c r="O64" s="868">
        <f>'空調算定（導入後）'!C61</f>
        <v>0</v>
      </c>
      <c r="P64" s="869"/>
      <c r="Q64" s="869"/>
      <c r="R64" s="869"/>
      <c r="S64" s="869"/>
      <c r="T64" s="869"/>
      <c r="U64" s="1080" t="s">
        <v>19</v>
      </c>
      <c r="V64" s="1080"/>
      <c r="W64" s="1080"/>
      <c r="X64" s="1090"/>
      <c r="Y64" s="623" t="s">
        <v>22</v>
      </c>
      <c r="Z64" s="623"/>
      <c r="AA64" s="847">
        <f>C64-O64</f>
        <v>0</v>
      </c>
      <c r="AB64" s="848"/>
      <c r="AC64" s="848"/>
      <c r="AD64" s="848"/>
      <c r="AE64" s="848"/>
      <c r="AF64" s="848"/>
      <c r="AG64" s="848"/>
      <c r="AH64" s="848"/>
      <c r="AI64" s="1080" t="s">
        <v>19</v>
      </c>
      <c r="AJ64" s="1080"/>
      <c r="AK64" s="1080"/>
      <c r="AL64" s="1081"/>
    </row>
    <row r="65" spans="1:51" ht="13.5" customHeight="1" thickBot="1">
      <c r="A65" s="42"/>
      <c r="B65" s="42"/>
      <c r="C65" s="865"/>
      <c r="D65" s="866"/>
      <c r="E65" s="866"/>
      <c r="F65" s="866"/>
      <c r="G65" s="866"/>
      <c r="H65" s="866"/>
      <c r="I65" s="1088"/>
      <c r="J65" s="1088"/>
      <c r="K65" s="1088"/>
      <c r="L65" s="1089"/>
      <c r="M65" s="623"/>
      <c r="N65" s="623"/>
      <c r="O65" s="870"/>
      <c r="P65" s="871"/>
      <c r="Q65" s="871"/>
      <c r="R65" s="871"/>
      <c r="S65" s="871"/>
      <c r="T65" s="871"/>
      <c r="U65" s="1091"/>
      <c r="V65" s="1091"/>
      <c r="W65" s="1091"/>
      <c r="X65" s="1092"/>
      <c r="Y65" s="623"/>
      <c r="Z65" s="623"/>
      <c r="AA65" s="849"/>
      <c r="AB65" s="850"/>
      <c r="AC65" s="850"/>
      <c r="AD65" s="850"/>
      <c r="AE65" s="850"/>
      <c r="AF65" s="850"/>
      <c r="AG65" s="850"/>
      <c r="AH65" s="850"/>
      <c r="AI65" s="1082"/>
      <c r="AJ65" s="1082"/>
      <c r="AK65" s="1082"/>
      <c r="AL65" s="1083"/>
    </row>
    <row r="66" spans="1:51" ht="13.5" customHeight="1" thickBot="1">
      <c r="A66" s="29"/>
      <c r="B66" s="39"/>
    </row>
    <row r="67" spans="1:51" ht="13.5" customHeight="1" thickTop="1">
      <c r="O67" s="1084" t="s">
        <v>555</v>
      </c>
      <c r="P67" s="1085"/>
      <c r="Q67" s="1085"/>
      <c r="R67" s="1085"/>
      <c r="S67" s="1085"/>
      <c r="T67" s="1085"/>
      <c r="U67" s="1086"/>
      <c r="AA67" s="854" t="s">
        <v>583</v>
      </c>
      <c r="AB67" s="855"/>
      <c r="AC67" s="855"/>
      <c r="AD67" s="855"/>
      <c r="AE67" s="855"/>
      <c r="AF67" s="855"/>
      <c r="AG67" s="855"/>
      <c r="AH67" s="855"/>
      <c r="AI67" s="855"/>
      <c r="AJ67" s="855"/>
      <c r="AK67" s="855"/>
      <c r="AL67" s="856"/>
    </row>
    <row r="68" spans="1:51" ht="13.5" customHeight="1">
      <c r="N68" s="158"/>
      <c r="O68" s="875" t="str">
        <f>IF('空調算定（導入後）'!I3="","",'空調算定（導入後）'!I3)</f>
        <v/>
      </c>
      <c r="P68" s="848"/>
      <c r="Q68" s="848"/>
      <c r="R68" s="848"/>
      <c r="S68" s="876"/>
      <c r="T68" s="732" t="s">
        <v>12</v>
      </c>
      <c r="U68" s="857"/>
      <c r="AA68" s="847" t="str">
        <f>IFERROR(AA64*O68,"")</f>
        <v/>
      </c>
      <c r="AB68" s="848"/>
      <c r="AC68" s="848"/>
      <c r="AD68" s="848"/>
      <c r="AE68" s="848"/>
      <c r="AF68" s="848"/>
      <c r="AG68" s="848"/>
      <c r="AH68" s="848"/>
      <c r="AI68" s="480" t="s">
        <v>564</v>
      </c>
      <c r="AJ68" s="712"/>
      <c r="AK68" s="712"/>
      <c r="AL68" s="860"/>
    </row>
    <row r="69" spans="1:51" ht="13.5" customHeight="1" thickBot="1">
      <c r="O69" s="877"/>
      <c r="P69" s="878"/>
      <c r="Q69" s="878"/>
      <c r="R69" s="878"/>
      <c r="S69" s="879"/>
      <c r="T69" s="858"/>
      <c r="U69" s="859"/>
      <c r="AA69" s="849"/>
      <c r="AB69" s="850"/>
      <c r="AC69" s="850"/>
      <c r="AD69" s="850"/>
      <c r="AE69" s="850"/>
      <c r="AF69" s="850"/>
      <c r="AG69" s="850"/>
      <c r="AH69" s="850"/>
      <c r="AI69" s="861"/>
      <c r="AJ69" s="861"/>
      <c r="AK69" s="861"/>
      <c r="AL69" s="862"/>
    </row>
    <row r="70" spans="1:51" ht="14">
      <c r="O70" s="315" t="s">
        <v>623</v>
      </c>
      <c r="Q70" s="44"/>
    </row>
    <row r="71" spans="1:51" ht="13.5" customHeight="1"/>
    <row r="72" spans="1:51" ht="14.25" customHeight="1"/>
    <row r="75" spans="1:51">
      <c r="AX75" s="24" t="s">
        <v>324</v>
      </c>
      <c r="AY75" s="24">
        <v>1</v>
      </c>
    </row>
  </sheetData>
  <sheetProtection algorithmName="SHA-512" hashValue="du90fTrBQBtApSB4ZRidDajA0RNIAatHdiN5IQC0+k6X8MZBLBI4nAXyg9i9MmgZZ0WshDK1tD6kcrgTRQTloQ==" saltValue="EkTfwajfzC67UcPDx7EdcQ==" spinCount="100000" sheet="1" objects="1" formatCells="0"/>
  <sortState ref="AX2:AY59">
    <sortCondition ref="AX1:AX59"/>
  </sortState>
  <mergeCells count="502">
    <mergeCell ref="A3:AJ4"/>
    <mergeCell ref="AA64:AH65"/>
    <mergeCell ref="AI64:AL65"/>
    <mergeCell ref="O67:U67"/>
    <mergeCell ref="AA67:AL67"/>
    <mergeCell ref="O68:S69"/>
    <mergeCell ref="T68:U69"/>
    <mergeCell ref="AA68:AH69"/>
    <mergeCell ref="AI68:AL69"/>
    <mergeCell ref="C64:H65"/>
    <mergeCell ref="I64:L65"/>
    <mergeCell ref="M64:N65"/>
    <mergeCell ref="O64:T65"/>
    <mergeCell ref="U64:X65"/>
    <mergeCell ref="Y64:Z65"/>
    <mergeCell ref="AA60:AH61"/>
    <mergeCell ref="AI60:AL61"/>
    <mergeCell ref="C63:L63"/>
    <mergeCell ref="O63:X63"/>
    <mergeCell ref="AA63:AL63"/>
    <mergeCell ref="Z57:AA57"/>
    <mergeCell ref="L57:M57"/>
    <mergeCell ref="AF57:AK57"/>
    <mergeCell ref="C59:L59"/>
    <mergeCell ref="C60:H61"/>
    <mergeCell ref="I60:L61"/>
    <mergeCell ref="O59:X59"/>
    <mergeCell ref="AA59:AL59"/>
    <mergeCell ref="O60:T61"/>
    <mergeCell ref="U60:X61"/>
    <mergeCell ref="Y60:Z61"/>
    <mergeCell ref="Z56:AA56"/>
    <mergeCell ref="C57:K57"/>
    <mergeCell ref="Q57:S57"/>
    <mergeCell ref="T57:V57"/>
    <mergeCell ref="W57:Y57"/>
    <mergeCell ref="AB57:AE57"/>
    <mergeCell ref="C56:K56"/>
    <mergeCell ref="Q56:S56"/>
    <mergeCell ref="T56:V56"/>
    <mergeCell ref="W56:Y56"/>
    <mergeCell ref="O57:P57"/>
    <mergeCell ref="O56:P56"/>
    <mergeCell ref="L56:M56"/>
    <mergeCell ref="C55:K55"/>
    <mergeCell ref="Q55:S55"/>
    <mergeCell ref="T55:V55"/>
    <mergeCell ref="W55:Y55"/>
    <mergeCell ref="AB55:AE55"/>
    <mergeCell ref="Z55:AA55"/>
    <mergeCell ref="Z53:AA53"/>
    <mergeCell ref="C54:K54"/>
    <mergeCell ref="Q54:S54"/>
    <mergeCell ref="T54:V54"/>
    <mergeCell ref="W54:Y54"/>
    <mergeCell ref="AB54:AE54"/>
    <mergeCell ref="Z54:AA54"/>
    <mergeCell ref="O53:P53"/>
    <mergeCell ref="O54:P54"/>
    <mergeCell ref="O55:P55"/>
    <mergeCell ref="L53:M53"/>
    <mergeCell ref="L54:M54"/>
    <mergeCell ref="L55:M55"/>
    <mergeCell ref="Z52:AA52"/>
    <mergeCell ref="C53:K53"/>
    <mergeCell ref="Q53:S53"/>
    <mergeCell ref="T53:V53"/>
    <mergeCell ref="W53:Y53"/>
    <mergeCell ref="AB53:AE53"/>
    <mergeCell ref="C52:K52"/>
    <mergeCell ref="Q52:S52"/>
    <mergeCell ref="T52:V52"/>
    <mergeCell ref="W52:Y52"/>
    <mergeCell ref="O52:P52"/>
    <mergeCell ref="L52:M52"/>
    <mergeCell ref="C51:K51"/>
    <mergeCell ref="Q51:S51"/>
    <mergeCell ref="T51:V51"/>
    <mergeCell ref="W51:Y51"/>
    <mergeCell ref="AB51:AE51"/>
    <mergeCell ref="Z51:AA51"/>
    <mergeCell ref="Z49:AA49"/>
    <mergeCell ref="C50:K50"/>
    <mergeCell ref="Q50:S50"/>
    <mergeCell ref="T50:V50"/>
    <mergeCell ref="W50:Y50"/>
    <mergeCell ref="AB50:AE50"/>
    <mergeCell ref="Z50:AA50"/>
    <mergeCell ref="O51:P51"/>
    <mergeCell ref="O49:P49"/>
    <mergeCell ref="O50:P50"/>
    <mergeCell ref="L51:M51"/>
    <mergeCell ref="L49:M49"/>
    <mergeCell ref="L50:M50"/>
    <mergeCell ref="AB48:AE48"/>
    <mergeCell ref="Z48:AA48"/>
    <mergeCell ref="C49:K49"/>
    <mergeCell ref="Q49:S49"/>
    <mergeCell ref="T49:V49"/>
    <mergeCell ref="W49:Y49"/>
    <mergeCell ref="AB49:AE49"/>
    <mergeCell ref="C48:K48"/>
    <mergeCell ref="Q48:S48"/>
    <mergeCell ref="T48:V48"/>
    <mergeCell ref="W48:Y48"/>
    <mergeCell ref="O48:P48"/>
    <mergeCell ref="L48:M48"/>
    <mergeCell ref="T47:V47"/>
    <mergeCell ref="W47:Y47"/>
    <mergeCell ref="AB47:AE47"/>
    <mergeCell ref="Z47:AA47"/>
    <mergeCell ref="Z45:AA45"/>
    <mergeCell ref="C46:K46"/>
    <mergeCell ref="Q46:S46"/>
    <mergeCell ref="T46:V46"/>
    <mergeCell ref="W46:Y46"/>
    <mergeCell ref="AB46:AE46"/>
    <mergeCell ref="Z46:AA46"/>
    <mergeCell ref="O45:P45"/>
    <mergeCell ref="O46:P46"/>
    <mergeCell ref="O47:P47"/>
    <mergeCell ref="L45:M45"/>
    <mergeCell ref="L46:M46"/>
    <mergeCell ref="L47:M47"/>
    <mergeCell ref="C47:K47"/>
    <mergeCell ref="Q47:S47"/>
    <mergeCell ref="Z44:AA44"/>
    <mergeCell ref="C45:K45"/>
    <mergeCell ref="Q45:S45"/>
    <mergeCell ref="T45:V45"/>
    <mergeCell ref="W45:Y45"/>
    <mergeCell ref="AB45:AE45"/>
    <mergeCell ref="C44:K44"/>
    <mergeCell ref="Q44:S44"/>
    <mergeCell ref="T44:V44"/>
    <mergeCell ref="W44:Y44"/>
    <mergeCell ref="O44:P44"/>
    <mergeCell ref="L44:M44"/>
    <mergeCell ref="C43:K43"/>
    <mergeCell ref="Q43:S43"/>
    <mergeCell ref="T43:V43"/>
    <mergeCell ref="W43:Y43"/>
    <mergeCell ref="AB43:AE43"/>
    <mergeCell ref="Z43:AA43"/>
    <mergeCell ref="Z41:AA41"/>
    <mergeCell ref="C42:K42"/>
    <mergeCell ref="Q42:S42"/>
    <mergeCell ref="T42:V42"/>
    <mergeCell ref="W42:Y42"/>
    <mergeCell ref="AB42:AE42"/>
    <mergeCell ref="Z42:AA42"/>
    <mergeCell ref="O41:P41"/>
    <mergeCell ref="O42:P42"/>
    <mergeCell ref="O43:P43"/>
    <mergeCell ref="L41:M41"/>
    <mergeCell ref="L42:M42"/>
    <mergeCell ref="L43:M43"/>
    <mergeCell ref="Z40:AA40"/>
    <mergeCell ref="C41:K41"/>
    <mergeCell ref="Q41:S41"/>
    <mergeCell ref="T41:V41"/>
    <mergeCell ref="W41:Y41"/>
    <mergeCell ref="AB41:AE41"/>
    <mergeCell ref="C40:K40"/>
    <mergeCell ref="Q40:S40"/>
    <mergeCell ref="T40:V40"/>
    <mergeCell ref="W40:Y40"/>
    <mergeCell ref="O40:P40"/>
    <mergeCell ref="L40:M40"/>
    <mergeCell ref="C39:K39"/>
    <mergeCell ref="Q39:S39"/>
    <mergeCell ref="T39:V39"/>
    <mergeCell ref="W39:Y39"/>
    <mergeCell ref="AB39:AE39"/>
    <mergeCell ref="Z39:AA39"/>
    <mergeCell ref="Z37:AA37"/>
    <mergeCell ref="C38:K38"/>
    <mergeCell ref="Q38:S38"/>
    <mergeCell ref="T38:V38"/>
    <mergeCell ref="W38:Y38"/>
    <mergeCell ref="AB38:AE38"/>
    <mergeCell ref="Z38:AA38"/>
    <mergeCell ref="O39:P39"/>
    <mergeCell ref="O37:P37"/>
    <mergeCell ref="O38:P38"/>
    <mergeCell ref="L39:M39"/>
    <mergeCell ref="L37:M37"/>
    <mergeCell ref="L38:M38"/>
    <mergeCell ref="AB36:AE36"/>
    <mergeCell ref="Z36:AA36"/>
    <mergeCell ref="C37:K37"/>
    <mergeCell ref="Q37:S37"/>
    <mergeCell ref="T37:V37"/>
    <mergeCell ref="W37:Y37"/>
    <mergeCell ref="AB37:AE37"/>
    <mergeCell ref="C36:K36"/>
    <mergeCell ref="Q36:S36"/>
    <mergeCell ref="T36:V36"/>
    <mergeCell ref="W36:Y36"/>
    <mergeCell ref="O36:P36"/>
    <mergeCell ref="L36:M36"/>
    <mergeCell ref="T35:V35"/>
    <mergeCell ref="W35:Y35"/>
    <mergeCell ref="AB35:AE35"/>
    <mergeCell ref="Z35:AA35"/>
    <mergeCell ref="Z33:AA33"/>
    <mergeCell ref="C34:K34"/>
    <mergeCell ref="Q34:S34"/>
    <mergeCell ref="T34:V34"/>
    <mergeCell ref="W34:Y34"/>
    <mergeCell ref="AB34:AE34"/>
    <mergeCell ref="Z34:AA34"/>
    <mergeCell ref="O33:P33"/>
    <mergeCell ref="O34:P34"/>
    <mergeCell ref="O35:P35"/>
    <mergeCell ref="L33:M33"/>
    <mergeCell ref="L34:M34"/>
    <mergeCell ref="L35:M35"/>
    <mergeCell ref="C35:K35"/>
    <mergeCell ref="Q35:S35"/>
    <mergeCell ref="AB32:AE32"/>
    <mergeCell ref="Z32:AA32"/>
    <mergeCell ref="C33:K33"/>
    <mergeCell ref="Q33:S33"/>
    <mergeCell ref="T33:V33"/>
    <mergeCell ref="W33:Y33"/>
    <mergeCell ref="AB33:AE33"/>
    <mergeCell ref="C32:K32"/>
    <mergeCell ref="Q32:S32"/>
    <mergeCell ref="T32:V32"/>
    <mergeCell ref="W32:Y32"/>
    <mergeCell ref="O32:P32"/>
    <mergeCell ref="L32:M32"/>
    <mergeCell ref="C31:K31"/>
    <mergeCell ref="Q31:S31"/>
    <mergeCell ref="T31:V31"/>
    <mergeCell ref="W31:Y31"/>
    <mergeCell ref="AB31:AE31"/>
    <mergeCell ref="Z31:AA31"/>
    <mergeCell ref="Z29:AA29"/>
    <mergeCell ref="C30:K30"/>
    <mergeCell ref="Q30:S30"/>
    <mergeCell ref="T30:V30"/>
    <mergeCell ref="W30:Y30"/>
    <mergeCell ref="AB30:AE30"/>
    <mergeCell ref="Z30:AA30"/>
    <mergeCell ref="O29:P29"/>
    <mergeCell ref="O30:P30"/>
    <mergeCell ref="O31:P31"/>
    <mergeCell ref="L29:M29"/>
    <mergeCell ref="L30:M30"/>
    <mergeCell ref="L31:M31"/>
    <mergeCell ref="AB28:AE28"/>
    <mergeCell ref="Z28:AA28"/>
    <mergeCell ref="C29:K29"/>
    <mergeCell ref="Q29:S29"/>
    <mergeCell ref="T29:V29"/>
    <mergeCell ref="W29:Y29"/>
    <mergeCell ref="AB29:AE29"/>
    <mergeCell ref="C28:K28"/>
    <mergeCell ref="Q28:S28"/>
    <mergeCell ref="T28:V28"/>
    <mergeCell ref="W28:Y28"/>
    <mergeCell ref="O28:P28"/>
    <mergeCell ref="L28:M28"/>
    <mergeCell ref="C27:K27"/>
    <mergeCell ref="Q27:S27"/>
    <mergeCell ref="T27:V27"/>
    <mergeCell ref="W27:Y27"/>
    <mergeCell ref="AB27:AE27"/>
    <mergeCell ref="Z27:AA27"/>
    <mergeCell ref="Z25:AA25"/>
    <mergeCell ref="C26:K26"/>
    <mergeCell ref="Q26:S26"/>
    <mergeCell ref="T26:V26"/>
    <mergeCell ref="W26:Y26"/>
    <mergeCell ref="AB26:AE26"/>
    <mergeCell ref="Z26:AA26"/>
    <mergeCell ref="O27:P27"/>
    <mergeCell ref="O25:P25"/>
    <mergeCell ref="O26:P26"/>
    <mergeCell ref="L27:M27"/>
    <mergeCell ref="L25:M25"/>
    <mergeCell ref="L26:M26"/>
    <mergeCell ref="AB24:AE24"/>
    <mergeCell ref="Z24:AA24"/>
    <mergeCell ref="C25:K25"/>
    <mergeCell ref="Q25:S25"/>
    <mergeCell ref="T25:V25"/>
    <mergeCell ref="W25:Y25"/>
    <mergeCell ref="AB25:AE25"/>
    <mergeCell ref="C24:K24"/>
    <mergeCell ref="Q24:S24"/>
    <mergeCell ref="T24:V24"/>
    <mergeCell ref="W24:Y24"/>
    <mergeCell ref="O24:P24"/>
    <mergeCell ref="L24:M24"/>
    <mergeCell ref="T23:V23"/>
    <mergeCell ref="W23:Y23"/>
    <mergeCell ref="AB23:AE23"/>
    <mergeCell ref="Z23:AA23"/>
    <mergeCell ref="Z21:AA21"/>
    <mergeCell ref="C22:K22"/>
    <mergeCell ref="Q22:S22"/>
    <mergeCell ref="T22:V22"/>
    <mergeCell ref="W22:Y22"/>
    <mergeCell ref="AB22:AE22"/>
    <mergeCell ref="Z22:AA22"/>
    <mergeCell ref="O21:P21"/>
    <mergeCell ref="O22:P22"/>
    <mergeCell ref="O23:P23"/>
    <mergeCell ref="L21:M21"/>
    <mergeCell ref="L22:M22"/>
    <mergeCell ref="L23:M23"/>
    <mergeCell ref="C23:K23"/>
    <mergeCell ref="Q23:S23"/>
    <mergeCell ref="AB20:AE20"/>
    <mergeCell ref="Z20:AA20"/>
    <mergeCell ref="C21:K21"/>
    <mergeCell ref="Q21:S21"/>
    <mergeCell ref="T21:V21"/>
    <mergeCell ref="W21:Y21"/>
    <mergeCell ref="AB21:AE21"/>
    <mergeCell ref="C20:K20"/>
    <mergeCell ref="Q20:S20"/>
    <mergeCell ref="T20:V20"/>
    <mergeCell ref="W20:Y20"/>
    <mergeCell ref="O20:P20"/>
    <mergeCell ref="L20:M20"/>
    <mergeCell ref="C19:K19"/>
    <mergeCell ref="Q19:S19"/>
    <mergeCell ref="T19:V19"/>
    <mergeCell ref="W19:Y19"/>
    <mergeCell ref="AB19:AE19"/>
    <mergeCell ref="Z19:AA19"/>
    <mergeCell ref="Z17:AA17"/>
    <mergeCell ref="C18:K18"/>
    <mergeCell ref="Q18:S18"/>
    <mergeCell ref="T18:V18"/>
    <mergeCell ref="W18:Y18"/>
    <mergeCell ref="AB18:AE18"/>
    <mergeCell ref="Z18:AA18"/>
    <mergeCell ref="O17:P17"/>
    <mergeCell ref="O18:P18"/>
    <mergeCell ref="O19:P19"/>
    <mergeCell ref="L17:M17"/>
    <mergeCell ref="L18:M18"/>
    <mergeCell ref="L19:M19"/>
    <mergeCell ref="AB16:AE16"/>
    <mergeCell ref="Z16:AA16"/>
    <mergeCell ref="C17:K17"/>
    <mergeCell ref="Q17:S17"/>
    <mergeCell ref="T17:V17"/>
    <mergeCell ref="W17:Y17"/>
    <mergeCell ref="AB17:AE17"/>
    <mergeCell ref="C16:K16"/>
    <mergeCell ref="Q16:S16"/>
    <mergeCell ref="T16:V16"/>
    <mergeCell ref="W16:Y16"/>
    <mergeCell ref="O16:P16"/>
    <mergeCell ref="L16:M16"/>
    <mergeCell ref="C15:K15"/>
    <mergeCell ref="Q15:S15"/>
    <mergeCell ref="T15:V15"/>
    <mergeCell ref="W15:Y15"/>
    <mergeCell ref="AB15:AE15"/>
    <mergeCell ref="Z15:AA15"/>
    <mergeCell ref="Z13:AA13"/>
    <mergeCell ref="C14:K14"/>
    <mergeCell ref="Q14:S14"/>
    <mergeCell ref="T14:V14"/>
    <mergeCell ref="W14:Y14"/>
    <mergeCell ref="AB14:AE14"/>
    <mergeCell ref="Z14:AA14"/>
    <mergeCell ref="O15:P15"/>
    <mergeCell ref="O13:P13"/>
    <mergeCell ref="O14:P14"/>
    <mergeCell ref="L15:M15"/>
    <mergeCell ref="L13:M13"/>
    <mergeCell ref="L14:M14"/>
    <mergeCell ref="AF11:AK11"/>
    <mergeCell ref="AB12:AE12"/>
    <mergeCell ref="Z12:AA12"/>
    <mergeCell ref="C13:K13"/>
    <mergeCell ref="Q13:S13"/>
    <mergeCell ref="T13:V13"/>
    <mergeCell ref="W13:Y13"/>
    <mergeCell ref="AB13:AE13"/>
    <mergeCell ref="C12:K12"/>
    <mergeCell ref="Q12:S12"/>
    <mergeCell ref="T12:V12"/>
    <mergeCell ref="W12:Y12"/>
    <mergeCell ref="O11:P11"/>
    <mergeCell ref="O12:P12"/>
    <mergeCell ref="L11:M11"/>
    <mergeCell ref="L12:M12"/>
    <mergeCell ref="C11:K11"/>
    <mergeCell ref="Q11:S11"/>
    <mergeCell ref="T11:V11"/>
    <mergeCell ref="W11:Y11"/>
    <mergeCell ref="AB11:AE11"/>
    <mergeCell ref="Z11:AA11"/>
    <mergeCell ref="AF12:AK12"/>
    <mergeCell ref="AF13:AK13"/>
    <mergeCell ref="C10:K10"/>
    <mergeCell ref="Q10:S10"/>
    <mergeCell ref="T10:V10"/>
    <mergeCell ref="W10:Y10"/>
    <mergeCell ref="AB10:AE10"/>
    <mergeCell ref="Z10:AA10"/>
    <mergeCell ref="O9:P9"/>
    <mergeCell ref="O10:P10"/>
    <mergeCell ref="L9:M9"/>
    <mergeCell ref="L10:M10"/>
    <mergeCell ref="AB7:AE7"/>
    <mergeCell ref="Z7:AA7"/>
    <mergeCell ref="O6:P6"/>
    <mergeCell ref="AB8:AE8"/>
    <mergeCell ref="Z8:AA8"/>
    <mergeCell ref="C9:K9"/>
    <mergeCell ref="Q9:S9"/>
    <mergeCell ref="T9:V9"/>
    <mergeCell ref="W9:Y9"/>
    <mergeCell ref="AB9:AE9"/>
    <mergeCell ref="C8:K8"/>
    <mergeCell ref="Q8:S8"/>
    <mergeCell ref="T8:V8"/>
    <mergeCell ref="W8:Y8"/>
    <mergeCell ref="O8:P8"/>
    <mergeCell ref="L8:M8"/>
    <mergeCell ref="Z9:AA9"/>
    <mergeCell ref="B6:B7"/>
    <mergeCell ref="L6:M7"/>
    <mergeCell ref="A1:K2"/>
    <mergeCell ref="L1:T2"/>
    <mergeCell ref="U1:AF2"/>
    <mergeCell ref="AB6:AE6"/>
    <mergeCell ref="Z6:AA6"/>
    <mergeCell ref="Q7:S7"/>
    <mergeCell ref="AF14:AK14"/>
    <mergeCell ref="AG1:AH2"/>
    <mergeCell ref="AI1:AL2"/>
    <mergeCell ref="AF6:AK7"/>
    <mergeCell ref="AF8:AK8"/>
    <mergeCell ref="AF9:AK9"/>
    <mergeCell ref="AF10:AK10"/>
    <mergeCell ref="N6:N7"/>
    <mergeCell ref="AL6:AL7"/>
    <mergeCell ref="C6:K7"/>
    <mergeCell ref="Q6:S6"/>
    <mergeCell ref="T6:V6"/>
    <mergeCell ref="W6:Y6"/>
    <mergeCell ref="O7:P7"/>
    <mergeCell ref="T7:V7"/>
    <mergeCell ref="W7:Y7"/>
    <mergeCell ref="AF15:AK15"/>
    <mergeCell ref="AF16:AK16"/>
    <mergeCell ref="AF17:AK17"/>
    <mergeCell ref="AF18:AK18"/>
    <mergeCell ref="AF19:AK19"/>
    <mergeCell ref="AF20:AK20"/>
    <mergeCell ref="AF24:AK24"/>
    <mergeCell ref="AF25:AK25"/>
    <mergeCell ref="AF21:AK21"/>
    <mergeCell ref="AF22:AK22"/>
    <mergeCell ref="AF23:AK23"/>
    <mergeCell ref="AF26:AK26"/>
    <mergeCell ref="AF27:AK27"/>
    <mergeCell ref="AF28:AK28"/>
    <mergeCell ref="AF29:AK29"/>
    <mergeCell ref="AF30:AK30"/>
    <mergeCell ref="AF31:AK31"/>
    <mergeCell ref="AF32:AK32"/>
    <mergeCell ref="AF36:AK36"/>
    <mergeCell ref="AF37:AK37"/>
    <mergeCell ref="AF33:AK33"/>
    <mergeCell ref="AF34:AK34"/>
    <mergeCell ref="AF35:AK35"/>
    <mergeCell ref="AF38:AK38"/>
    <mergeCell ref="AF39:AK39"/>
    <mergeCell ref="AF40:AK40"/>
    <mergeCell ref="AF41:AK41"/>
    <mergeCell ref="AF42:AK42"/>
    <mergeCell ref="AF43:AK43"/>
    <mergeCell ref="AF44:AK44"/>
    <mergeCell ref="AB58:AE58"/>
    <mergeCell ref="AF48:AK48"/>
    <mergeCell ref="AF49:AK49"/>
    <mergeCell ref="AF50:AK50"/>
    <mergeCell ref="AF51:AK51"/>
    <mergeCell ref="AF52:AK52"/>
    <mergeCell ref="AF53:AK53"/>
    <mergeCell ref="AF54:AK54"/>
    <mergeCell ref="AF55:AK55"/>
    <mergeCell ref="AF56:AK56"/>
    <mergeCell ref="AB52:AE52"/>
    <mergeCell ref="AB56:AE56"/>
    <mergeCell ref="AB40:AE40"/>
    <mergeCell ref="AB44:AE44"/>
    <mergeCell ref="AF45:AK45"/>
    <mergeCell ref="AF46:AK46"/>
    <mergeCell ref="AF47:AK47"/>
  </mergeCells>
  <phoneticPr fontId="30"/>
  <conditionalFormatting sqref="N8:N57">
    <cfRule type="containsBlanks" dxfId="37" priority="33">
      <formula>LEN(TRIM(N8))=0</formula>
    </cfRule>
  </conditionalFormatting>
  <conditionalFormatting sqref="W8:Y57">
    <cfRule type="containsBlanks" dxfId="36" priority="35">
      <formula>LEN(TRIM(W8))=0</formula>
    </cfRule>
  </conditionalFormatting>
  <conditionalFormatting sqref="T8:V57">
    <cfRule type="containsBlanks" dxfId="35" priority="34">
      <formula>LEN(TRIM(T8))=0</formula>
    </cfRule>
  </conditionalFormatting>
  <conditionalFormatting sqref="A3">
    <cfRule type="expression" dxfId="34" priority="24">
      <formula>$AQ$7&lt;&gt;2</formula>
    </cfRule>
  </conditionalFormatting>
  <conditionalFormatting sqref="A3">
    <cfRule type="expression" dxfId="33" priority="23">
      <formula>$AQ$7=2</formula>
    </cfRule>
  </conditionalFormatting>
  <conditionalFormatting sqref="Z8:AA57">
    <cfRule type="containsBlanks" dxfId="32" priority="36">
      <formula>LEN(TRIM(Z8))=0</formula>
    </cfRule>
  </conditionalFormatting>
  <conditionalFormatting sqref="C8:K57">
    <cfRule type="containsBlanks" dxfId="31" priority="17">
      <formula>LEN(TRIM(C8))=0</formula>
    </cfRule>
  </conditionalFormatting>
  <conditionalFormatting sqref="O12:S56 O57 Q57:S57">
    <cfRule type="containsBlanks" dxfId="30" priority="16">
      <formula>LEN(TRIM(O12))=0</formula>
    </cfRule>
  </conditionalFormatting>
  <conditionalFormatting sqref="AF8:AK57">
    <cfRule type="containsBlanks" dxfId="29" priority="15">
      <formula>LEN(TRIM(AF8))=0</formula>
    </cfRule>
  </conditionalFormatting>
  <conditionalFormatting sqref="L8:M57">
    <cfRule type="containsBlanks" dxfId="28" priority="14">
      <formula>LEN(TRIM(L8))=0</formula>
    </cfRule>
  </conditionalFormatting>
  <conditionalFormatting sqref="O8:S11">
    <cfRule type="containsBlanks" dxfId="27" priority="3">
      <formula>LEN(TRIM(O8))=0</formula>
    </cfRule>
  </conditionalFormatting>
  <conditionalFormatting sqref="Z8:AA47">
    <cfRule type="expression" dxfId="26" priority="2">
      <formula>$AQ$7=1</formula>
    </cfRule>
  </conditionalFormatting>
  <dataValidations count="7">
    <dataValidation type="list" allowBlank="1" showInputMessage="1" showErrorMessage="1" prompt="リストから選択" sqref="Z8:AA57" xr:uid="{00000000-0002-0000-0E00-000000000000}">
      <formula1>$AV$9:$AV$12</formula1>
    </dataValidation>
    <dataValidation type="whole" allowBlank="1" showInputMessage="1" showErrorMessage="1" error="数値で記入します" sqref="Q8:S57 O48:O57" xr:uid="{00000000-0002-0000-0E00-000001000000}">
      <formula1>0</formula1>
      <formula2>1000000</formula2>
    </dataValidation>
    <dataValidation type="decimal" allowBlank="1" showInputMessage="1" showErrorMessage="1" error="０～３６５の数値で記入します" sqref="W8:AA57" xr:uid="{00000000-0002-0000-0E00-000002000000}">
      <formula1>0</formula1>
      <formula2>365</formula2>
    </dataValidation>
    <dataValidation type="decimal" allowBlank="1" showInputMessage="1" showErrorMessage="1" error="０～２４の数値で記入します" sqref="T8:V57" xr:uid="{00000000-0002-0000-0E00-000003000000}">
      <formula1>0</formula1>
      <formula2>24</formula2>
    </dataValidation>
    <dataValidation type="list" allowBlank="1" showInputMessage="1" showErrorMessage="1" sqref="N8:N57" xr:uid="{00000000-0002-0000-0E00-000004000000}">
      <formula1>"◎"</formula1>
    </dataValidation>
    <dataValidation type="list" allowBlank="1" showInputMessage="1" showErrorMessage="1" prompt="現行機の年式もしくは設置年を記入する。" sqref="L8:M57" xr:uid="{00000000-0002-0000-0E00-000005000000}">
      <formula1>$AX$35:$AX$57</formula1>
    </dataValidation>
    <dataValidation type="decimal" allowBlank="1" showInputMessage="1" showErrorMessage="1" error="数値で記入します" sqref="O8:P47" xr:uid="{00000000-0002-0000-0E00-000006000000}">
      <formula1>0</formula1>
      <formula2>1000000</formula2>
    </dataValidation>
  </dataValidations>
  <printOptions horizontalCentered="1"/>
  <pageMargins left="0.51181102362204722" right="0.51181102362204722" top="0.51181102362204722" bottom="0.35433070866141736" header="0.27559055118110237" footer="0.31496062992125984"/>
  <pageSetup paperSize="9" scale="94" orientation="portrait" r:id="rId1"/>
  <headerFooter>
    <oddHeader>&amp;L６．CO₂排出削減量算定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0113" r:id="rId4" name="Option Button 1">
              <controlPr defaultSize="0" autoFill="0" autoLine="0" autoPict="0">
                <anchor moveWithCells="1">
                  <from>
                    <xdr:col>19</xdr:col>
                    <xdr:colOff>152400</xdr:colOff>
                    <xdr:row>0</xdr:row>
                    <xdr:rowOff>50800</xdr:rowOff>
                  </from>
                  <to>
                    <xdr:col>21</xdr:col>
                    <xdr:colOff>133350</xdr:colOff>
                    <xdr:row>1</xdr:row>
                    <xdr:rowOff>127000</xdr:rowOff>
                  </to>
                </anchor>
              </controlPr>
            </control>
          </mc:Choice>
        </mc:AlternateContent>
        <mc:AlternateContent xmlns:mc="http://schemas.openxmlformats.org/markup-compatibility/2006">
          <mc:Choice Requires="x14">
            <control shapeId="90114" r:id="rId5" name="Option Button 2">
              <controlPr defaultSize="0" autoFill="0" autoLine="0" autoPict="0">
                <anchor moveWithCells="1">
                  <from>
                    <xdr:col>26</xdr:col>
                    <xdr:colOff>171450</xdr:colOff>
                    <xdr:row>0</xdr:row>
                    <xdr:rowOff>50800</xdr:rowOff>
                  </from>
                  <to>
                    <xdr:col>28</xdr:col>
                    <xdr:colOff>76200</xdr:colOff>
                    <xdr:row>1</xdr:row>
                    <xdr:rowOff>127000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34</vt:i4>
      </vt:variant>
    </vt:vector>
  </HeadingPairs>
  <TitlesOfParts>
    <vt:vector size="48" baseType="lpstr">
      <vt:lpstr>事業実施者・事業内容</vt:lpstr>
      <vt:lpstr>資金計画</vt:lpstr>
      <vt:lpstr>比較図</vt:lpstr>
      <vt:lpstr>省エネ診断</vt:lpstr>
      <vt:lpstr>資産登録</vt:lpstr>
      <vt:lpstr>換算シート</vt:lpstr>
      <vt:lpstr>ボイラ排出量算定</vt:lpstr>
      <vt:lpstr>ボイラ排出量算定（追加)</vt:lpstr>
      <vt:lpstr>空調算定(導入前）</vt:lpstr>
      <vt:lpstr>空調算定（導入後）</vt:lpstr>
      <vt:lpstr>Sheet1</vt:lpstr>
      <vt:lpstr>排出量算定（太陽光）</vt:lpstr>
      <vt:lpstr>排出量算定(コンプレッサー）</vt:lpstr>
      <vt:lpstr>排出量算定(任意)</vt:lpstr>
      <vt:lpstr>'空調算定（導入後）'!inv補正COP</vt:lpstr>
      <vt:lpstr>inv補正COP</vt:lpstr>
      <vt:lpstr>ボイラ排出量算定!Print_Area</vt:lpstr>
      <vt:lpstr>'ボイラ排出量算定（追加)'!Print_Area</vt:lpstr>
      <vt:lpstr>'空調算定（導入後）'!Print_Area</vt:lpstr>
      <vt:lpstr>'空調算定(導入前）'!Print_Area</vt:lpstr>
      <vt:lpstr>資金計画!Print_Area</vt:lpstr>
      <vt:lpstr>資産登録!Print_Area</vt:lpstr>
      <vt:lpstr>事業実施者・事業内容!Print_Area</vt:lpstr>
      <vt:lpstr>省エネ診断!Print_Area</vt:lpstr>
      <vt:lpstr>'排出量算定(コンプレッサー）'!Print_Area</vt:lpstr>
      <vt:lpstr>'排出量算定（太陽光）'!Print_Area</vt:lpstr>
      <vt:lpstr>'排出量算定(任意)'!Print_Area</vt:lpstr>
      <vt:lpstr>サービス業</vt:lpstr>
      <vt:lpstr>医療・福祉</vt:lpstr>
      <vt:lpstr>運輸業・郵便業</vt:lpstr>
      <vt:lpstr>卸売業・小売業</vt:lpstr>
      <vt:lpstr>学術研究・専門・技術サービス業</vt:lpstr>
      <vt:lpstr>漁業</vt:lpstr>
      <vt:lpstr>教育・学習支援業</vt:lpstr>
      <vt:lpstr>金融業・保険業</vt:lpstr>
      <vt:lpstr>建設業</vt:lpstr>
      <vt:lpstr>鉱業・採石業・砂利採取業</vt:lpstr>
      <vt:lpstr>宿泊業・飲食サービス業</vt:lpstr>
      <vt:lpstr>情報通信業</vt:lpstr>
      <vt:lpstr>生活関連サービス業・娯楽業</vt:lpstr>
      <vt:lpstr>製造業</vt:lpstr>
      <vt:lpstr>大分類</vt:lpstr>
      <vt:lpstr>電気・ガス・熱供給・水道業</vt:lpstr>
      <vt:lpstr>燃料</vt:lpstr>
      <vt:lpstr>農業_林業</vt:lpstr>
      <vt:lpstr>農業・林業</vt:lpstr>
      <vt:lpstr>不動産業・物品賃貸業</vt:lpstr>
      <vt:lpstr>複合サービス事業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埼玉県</cp:lastModifiedBy>
  <cp:lastPrinted>2022-04-11T01:25:11Z</cp:lastPrinted>
  <dcterms:created xsi:type="dcterms:W3CDTF">2013-01-29T04:15:39Z</dcterms:created>
  <dcterms:modified xsi:type="dcterms:W3CDTF">2022-04-11T02:17:07Z</dcterms:modified>
</cp:coreProperties>
</file>