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044848\Box\【02_課所共有】09_03_農業支援課\R08年度\01_総務・農業資金・保険担当\05_資金\01_農業制度資金全般\04_農業制度資金担当者会議\020_担当者会議　資料\埼玉県HP書類・資料\その他根拠法令、様式等26-06\"/>
    </mc:Choice>
  </mc:AlternateContent>
  <xr:revisionPtr revIDLastSave="0" documentId="13_ncr:1_{76FF0E4C-66F2-4009-BC19-D275A3F58E56}" xr6:coauthVersionLast="47" xr6:coauthVersionMax="47" xr10:uidLastSave="{00000000-0000-0000-0000-000000000000}"/>
  <bookViews>
    <workbookView xWindow="-110" yWindow="-110" windowWidth="19420" windowHeight="10300" tabRatio="857" xr2:uid="{D78EC765-EE4A-4497-AC9C-3F4B94AD248C}"/>
  </bookViews>
  <sheets>
    <sheet name="【入力ｼｰﾄ】支援課提出用" sheetId="24" r:id="rId1"/>
    <sheet name="案件情報アップロード" sheetId="28" r:id="rId2"/>
    <sheet name="ｾﾝﾀｰ控" sheetId="19" r:id="rId3"/>
    <sheet name="市町村控" sheetId="20" r:id="rId4"/>
    <sheet name="融資機関控" sheetId="21" r:id="rId5"/>
    <sheet name="ｺｰﾄﾞ表" sheetId="22" r:id="rId6"/>
    <sheet name="コード（融資機関）" sheetId="34" r:id="rId7"/>
    <sheet name="コード（農林振興センター）" sheetId="26" r:id="rId8"/>
    <sheet name="コード（市町村）" sheetId="27" r:id="rId9"/>
    <sheet name="コード（組織名）" sheetId="29" r:id="rId10"/>
    <sheet name="コード (施設)" sheetId="30" r:id="rId11"/>
    <sheet name="コード (資金)" sheetId="31" r:id="rId12"/>
    <sheet name="コード（種類）" sheetId="32" r:id="rId13"/>
    <sheet name="Sheet1" sheetId="33" r:id="rId14"/>
  </sheets>
  <definedNames>
    <definedName name="_xlnm.Print_Area" localSheetId="0">【入力ｼｰﾄ】支援課提出用!$BI$21:$BM$21</definedName>
    <definedName name="_xlnm.Print_Area" localSheetId="2">ｾﾝﾀｰ控!$A$1:$CC$30</definedName>
    <definedName name="_xlnm.Print_Area" localSheetId="3">市町村控!$A$1:$CC$30</definedName>
    <definedName name="_xlnm.Print_Area" localSheetId="4">融資機関控!$A$1:$CC$30</definedName>
    <definedName name="基準金利" localSheetId="1">案件情報アップロード!$E$14</definedName>
    <definedName name="月日" localSheetId="1">案件情報アップロード!$B$48:$B$79</definedName>
    <definedName name="市町村コード一覧">'コード（市町村）'!$B:$C</definedName>
    <definedName name="施設コード">'コード (施設)'!$B$1:$C$11</definedName>
    <definedName name="資金コード">'コード (資金)'!$B$1:$C$7</definedName>
    <definedName name="事業費" localSheetId="1">案件情報アップロード!$B$25</definedName>
    <definedName name="借入申込額" localSheetId="1">案件情報アップロード!$B$26</definedName>
    <definedName name="種類コード">'コード（種類）'!$B:$D</definedName>
    <definedName name="償還回数" localSheetId="1">案件情報アップロード!$K$34</definedName>
    <definedName name="償還開始日">案件情報アップロード!$B$33</definedName>
    <definedName name="償還額_第1回">案件情報アップロード!$B$35</definedName>
    <definedName name="償還額_第2回以降">案件情報アップロード!$B$36</definedName>
    <definedName name="償還額計" localSheetId="1">案件情報アップロード!$D$47</definedName>
    <definedName name="償還期間_年" localSheetId="1">案件情報アップロード!$B$27</definedName>
    <definedName name="償還終了日">案件情報アップロード!$B$34</definedName>
    <definedName name="据置開始日">案件情報アップロード!$B$32</definedName>
    <definedName name="据置期間_年" localSheetId="1">案件情報アップロード!$B$28</definedName>
    <definedName name="貸付目標日" localSheetId="1">案件情報アップロード!$B$30</definedName>
    <definedName name="入力_基準金利">【入力ｼｰﾄ】支援課提出用!$AY$16</definedName>
    <definedName name="入力_債務保証">【入力ｼｰﾄ】支援課提出用!$AV$20</definedName>
    <definedName name="入力_市町村CD">【入力ｼｰﾄ】支援課提出用!$I$9</definedName>
    <definedName name="入力_施設">【入力ｼｰﾄ】支援課提出用!$AM$20</definedName>
    <definedName name="入力_資金">【入力ｼｰﾄ】支援課提出用!$AP$20</definedName>
    <definedName name="入力_事業種目及び事業量">【入力ｼｰﾄ】支援課提出用!$C$24</definedName>
    <definedName name="入力_事業費">【入力ｼｰﾄ】支援課提出用!$C$20</definedName>
    <definedName name="入力_借入申込額">【入力ｼｰﾄ】支援課提出用!$I$20</definedName>
    <definedName name="入力_種類">【入力ｼｰﾄ】支援課提出用!$AS$20</definedName>
    <definedName name="入力_償還期間">【入力ｼｰﾄ】支援課提出用!$AA$20</definedName>
    <definedName name="入力_承認月">【入力ｼｰﾄ】支援課提出用!$P$9</definedName>
    <definedName name="入力_承認年度">【入力ｼｰﾄ】支援課提出用!$L$9</definedName>
    <definedName name="入力_申請日_月">【入力ｼｰﾄ】支援課提出用!$BX$3</definedName>
    <definedName name="入力_申請日_日">【入力ｼｰﾄ】支援課提出用!$CA$3</definedName>
    <definedName name="入力_申請日_年">【入力ｼｰﾄ】支援課提出用!$BR$3</definedName>
    <definedName name="入力_据置期間">【入力ｼｰﾄ】支援課提出用!$AE$20</definedName>
    <definedName name="入力_第1回_千円">【入力ｼｰﾄ】支援課提出用!$O$20</definedName>
    <definedName name="入力_第2回以降_千円">【入力ｼｰﾄ】支援課提出用!$U$20</definedName>
    <definedName name="入力_長期協会">【入力ｼｰﾄ】支援課提出用!$BS$17</definedName>
    <definedName name="入力_年_半年賦">【入力ｼｰﾄ】支援課提出用!$AI$20</definedName>
    <definedName name="入力_農業者_カナ">【入力ｼｰﾄ】支援課提出用!$G$15</definedName>
    <definedName name="入力_農業者_漢字">【入力ｼｰﾄ】支援課提出用!$E$16</definedName>
    <definedName name="入力_農林振興センターCD">【入力ｼｰﾄ】支援課提出用!$G$9</definedName>
    <definedName name="入力_補給率_県">【入力ｼｰﾄ】支援課提出用!$BI$17</definedName>
    <definedName name="入力_補給率_市町村">【入力ｼｰﾄ】支援課提出用!$BN$17</definedName>
    <definedName name="入力_本人利率">【入力ｼｰﾄ】支援課提出用!$BX$17</definedName>
    <definedName name="入力_融資機関_住所">【入力ｼｰﾄ】支援課提出用!$BE$6</definedName>
    <definedName name="入力_融資機関_代表者">【入力ｼｰﾄ】支援課提出用!$BE$10</definedName>
    <definedName name="入力_融資機関_名称">【入力ｼｰﾄ】支援課提出用!$BE$8</definedName>
    <definedName name="入力_融資機関CD">【入力ｼｰﾄ】支援課提出用!$C$9</definedName>
    <definedName name="年_半年賦" localSheetId="1">案件情報アップロード!$B$29</definedName>
    <definedName name="年度">案件情報アップロード!$B$3</definedName>
    <definedName name="農林振興センター一覧">'コード（農林振興センター）'!$B:$C</definedName>
    <definedName name="融資機関コード一覧">'コード（融資機関）'!$B:$C</definedName>
    <definedName name="利息発生起点日" localSheetId="1">案件情報アップロード!$B$31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8" l="1"/>
  <c r="A492" i="34"/>
  <c r="A491" i="34"/>
  <c r="A490" i="34"/>
  <c r="A489" i="34"/>
  <c r="A488" i="34"/>
  <c r="A487" i="34"/>
  <c r="A486" i="34"/>
  <c r="A485" i="34"/>
  <c r="A484" i="34"/>
  <c r="A483" i="34"/>
  <c r="A482" i="34"/>
  <c r="A481" i="34"/>
  <c r="A480" i="34"/>
  <c r="A479" i="34"/>
  <c r="A478" i="34"/>
  <c r="A477" i="34"/>
  <c r="A476" i="34"/>
  <c r="A475" i="34"/>
  <c r="A474" i="34"/>
  <c r="A473" i="34"/>
  <c r="A472" i="34"/>
  <c r="A471" i="34"/>
  <c r="A470" i="34"/>
  <c r="A469" i="34"/>
  <c r="A468" i="34"/>
  <c r="A467" i="34"/>
  <c r="A466" i="34"/>
  <c r="A465" i="34"/>
  <c r="A464" i="34"/>
  <c r="A463" i="34"/>
  <c r="A462" i="34"/>
  <c r="A461" i="34"/>
  <c r="A460" i="34"/>
  <c r="A459" i="34"/>
  <c r="A458" i="34"/>
  <c r="A457" i="34"/>
  <c r="A456" i="34"/>
  <c r="A455" i="34"/>
  <c r="A454" i="34"/>
  <c r="A453" i="34"/>
  <c r="A452" i="34"/>
  <c r="A451" i="34"/>
  <c r="A450" i="34"/>
  <c r="A449" i="34"/>
  <c r="A448" i="34"/>
  <c r="A447" i="34"/>
  <c r="A446" i="34"/>
  <c r="A445" i="34"/>
  <c r="A444" i="34"/>
  <c r="A443" i="34"/>
  <c r="A442" i="34"/>
  <c r="A441" i="34"/>
  <c r="A440" i="34"/>
  <c r="A439" i="34"/>
  <c r="A438" i="34"/>
  <c r="A437" i="34"/>
  <c r="A436" i="34"/>
  <c r="A435" i="34"/>
  <c r="A434" i="34"/>
  <c r="A433" i="34"/>
  <c r="A432" i="34"/>
  <c r="A431" i="34"/>
  <c r="A430" i="34"/>
  <c r="A429" i="34"/>
  <c r="A428" i="34"/>
  <c r="A427" i="34"/>
  <c r="A426" i="34"/>
  <c r="A425" i="34"/>
  <c r="A424" i="34"/>
  <c r="A423" i="34"/>
  <c r="A422" i="34"/>
  <c r="A421" i="34"/>
  <c r="A420" i="34"/>
  <c r="A419" i="34"/>
  <c r="A418" i="34"/>
  <c r="A417" i="34"/>
  <c r="A416" i="34"/>
  <c r="A415" i="34"/>
  <c r="A414" i="34"/>
  <c r="A413" i="34"/>
  <c r="A412" i="34"/>
  <c r="A411" i="34"/>
  <c r="A410" i="34"/>
  <c r="A409" i="34"/>
  <c r="A408" i="34"/>
  <c r="A407" i="34"/>
  <c r="A406" i="34"/>
  <c r="A405" i="34"/>
  <c r="A404" i="34"/>
  <c r="A403" i="34"/>
  <c r="A402" i="34"/>
  <c r="A401" i="34"/>
  <c r="A400" i="34"/>
  <c r="A399" i="34"/>
  <c r="A398" i="34"/>
  <c r="A397" i="34"/>
  <c r="A396" i="34"/>
  <c r="A395" i="34"/>
  <c r="A394" i="34"/>
  <c r="A393" i="34"/>
  <c r="A392" i="34"/>
  <c r="A391" i="34"/>
  <c r="A390" i="34"/>
  <c r="A389" i="34"/>
  <c r="A388" i="34"/>
  <c r="A387" i="34"/>
  <c r="A386" i="34"/>
  <c r="A385" i="34"/>
  <c r="A384" i="34"/>
  <c r="A383" i="34"/>
  <c r="A382" i="34"/>
  <c r="A381" i="34"/>
  <c r="A380" i="34"/>
  <c r="A379" i="34"/>
  <c r="A378" i="34"/>
  <c r="A377" i="34"/>
  <c r="A376" i="34"/>
  <c r="A375" i="34"/>
  <c r="A374" i="34"/>
  <c r="A373" i="34"/>
  <c r="A372" i="34"/>
  <c r="A371" i="34"/>
  <c r="A370" i="34"/>
  <c r="A369" i="34"/>
  <c r="A368" i="34"/>
  <c r="A367" i="34"/>
  <c r="A366" i="34"/>
  <c r="A365" i="34"/>
  <c r="A364" i="34"/>
  <c r="A363" i="34"/>
  <c r="A362" i="34"/>
  <c r="A361" i="34"/>
  <c r="A360" i="34"/>
  <c r="A359" i="34"/>
  <c r="A358" i="34"/>
  <c r="A357" i="34"/>
  <c r="A356" i="34"/>
  <c r="A355" i="34"/>
  <c r="A354" i="34"/>
  <c r="A353" i="34"/>
  <c r="A352" i="34"/>
  <c r="A351" i="34"/>
  <c r="A350" i="34"/>
  <c r="A349" i="34"/>
  <c r="A348" i="34"/>
  <c r="A347" i="34"/>
  <c r="A346" i="34"/>
  <c r="A345" i="34"/>
  <c r="A344" i="34"/>
  <c r="A343" i="34"/>
  <c r="A342" i="34"/>
  <c r="A341" i="34"/>
  <c r="A340" i="34"/>
  <c r="A339" i="34"/>
  <c r="A338" i="34"/>
  <c r="A337" i="34"/>
  <c r="A336" i="34"/>
  <c r="A335" i="34"/>
  <c r="A334" i="34"/>
  <c r="A333" i="34"/>
  <c r="A332" i="34"/>
  <c r="A331" i="34"/>
  <c r="A330" i="34"/>
  <c r="A329" i="34"/>
  <c r="A328" i="34"/>
  <c r="A327" i="34"/>
  <c r="A326" i="34"/>
  <c r="A325" i="34"/>
  <c r="A324" i="34"/>
  <c r="A323" i="34"/>
  <c r="A322" i="34"/>
  <c r="A321" i="34"/>
  <c r="A320" i="34"/>
  <c r="A319" i="34"/>
  <c r="A318" i="34"/>
  <c r="A317" i="34"/>
  <c r="A316" i="34"/>
  <c r="A315" i="34"/>
  <c r="A314" i="34"/>
  <c r="A313" i="34"/>
  <c r="A312" i="34"/>
  <c r="A311" i="34"/>
  <c r="A310" i="34"/>
  <c r="A309" i="34"/>
  <c r="A308" i="34"/>
  <c r="A307" i="34"/>
  <c r="A306" i="34"/>
  <c r="A305" i="34"/>
  <c r="A304" i="34"/>
  <c r="A303" i="34"/>
  <c r="A302" i="34"/>
  <c r="A301" i="34"/>
  <c r="A300" i="34"/>
  <c r="A299" i="34"/>
  <c r="A298" i="34"/>
  <c r="A297" i="34"/>
  <c r="A296" i="34"/>
  <c r="A295" i="34"/>
  <c r="A294" i="34"/>
  <c r="A293" i="34"/>
  <c r="A292" i="34"/>
  <c r="A291" i="34"/>
  <c r="A290" i="34"/>
  <c r="A289" i="34"/>
  <c r="A288" i="34"/>
  <c r="A287" i="34"/>
  <c r="A286" i="34"/>
  <c r="A285" i="34"/>
  <c r="A284" i="34"/>
  <c r="A283" i="34"/>
  <c r="A282" i="34"/>
  <c r="A281" i="34"/>
  <c r="A280" i="34"/>
  <c r="A279" i="34"/>
  <c r="A278" i="34"/>
  <c r="A277" i="34"/>
  <c r="A276" i="34"/>
  <c r="A275" i="34"/>
  <c r="A274" i="34"/>
  <c r="A273" i="34"/>
  <c r="A272" i="34"/>
  <c r="A271" i="34"/>
  <c r="A270" i="34"/>
  <c r="A269" i="34"/>
  <c r="A268" i="34"/>
  <c r="A267" i="34"/>
  <c r="A266" i="34"/>
  <c r="A265" i="34"/>
  <c r="A264" i="34"/>
  <c r="A263" i="34"/>
  <c r="A262" i="34"/>
  <c r="A261" i="34"/>
  <c r="A260" i="34"/>
  <c r="A259" i="34"/>
  <c r="A258" i="34"/>
  <c r="A257" i="34"/>
  <c r="A256" i="34"/>
  <c r="A255" i="34"/>
  <c r="A254" i="34"/>
  <c r="A253" i="34"/>
  <c r="A252" i="34"/>
  <c r="A251" i="34"/>
  <c r="A250" i="34"/>
  <c r="A249" i="34"/>
  <c r="A248" i="34"/>
  <c r="A247" i="34"/>
  <c r="A246" i="34"/>
  <c r="A245" i="34"/>
  <c r="A244" i="34"/>
  <c r="A243" i="34"/>
  <c r="A242" i="34"/>
  <c r="A241" i="34"/>
  <c r="A240" i="34"/>
  <c r="A239" i="34"/>
  <c r="A238" i="34"/>
  <c r="A237" i="34"/>
  <c r="A236" i="34"/>
  <c r="A235" i="34"/>
  <c r="A234" i="34"/>
  <c r="A233" i="34"/>
  <c r="A232" i="34"/>
  <c r="A231" i="34"/>
  <c r="A230" i="34"/>
  <c r="A229" i="34"/>
  <c r="A228" i="34"/>
  <c r="A227" i="34"/>
  <c r="A226" i="34"/>
  <c r="A225" i="34"/>
  <c r="A224" i="34"/>
  <c r="A223" i="34"/>
  <c r="A222" i="34"/>
  <c r="A221" i="34"/>
  <c r="A220" i="34"/>
  <c r="A219" i="34"/>
  <c r="A218" i="34"/>
  <c r="A217" i="34"/>
  <c r="A216" i="34"/>
  <c r="A215" i="34"/>
  <c r="A214" i="34"/>
  <c r="A213" i="34"/>
  <c r="A212" i="34"/>
  <c r="A211" i="34"/>
  <c r="A210" i="34"/>
  <c r="A209" i="34"/>
  <c r="A208" i="34"/>
  <c r="A207" i="34"/>
  <c r="A206" i="34"/>
  <c r="A205" i="34"/>
  <c r="A204" i="34"/>
  <c r="A203" i="34"/>
  <c r="A202" i="34"/>
  <c r="A201" i="34"/>
  <c r="A200" i="34"/>
  <c r="A199" i="34"/>
  <c r="A198" i="34"/>
  <c r="A197" i="34"/>
  <c r="A196" i="34"/>
  <c r="A195" i="34"/>
  <c r="A194" i="34"/>
  <c r="A193" i="34"/>
  <c r="A192" i="34"/>
  <c r="A191" i="34"/>
  <c r="A190" i="34"/>
  <c r="A189" i="34"/>
  <c r="A188" i="34"/>
  <c r="A187" i="34"/>
  <c r="A186" i="34"/>
  <c r="A185" i="34"/>
  <c r="A184" i="34"/>
  <c r="A183" i="34"/>
  <c r="A182" i="34"/>
  <c r="A181" i="34"/>
  <c r="A180" i="34"/>
  <c r="A179" i="34"/>
  <c r="A178" i="34"/>
  <c r="A177" i="34"/>
  <c r="A176" i="34"/>
  <c r="A175" i="34"/>
  <c r="A174" i="34"/>
  <c r="A173" i="34"/>
  <c r="A172" i="34"/>
  <c r="A171" i="34"/>
  <c r="A170" i="34"/>
  <c r="A169" i="34"/>
  <c r="A168" i="34"/>
  <c r="A167" i="34"/>
  <c r="A166" i="34"/>
  <c r="A165" i="34"/>
  <c r="A164" i="34"/>
  <c r="A163" i="34"/>
  <c r="A162" i="34"/>
  <c r="A161" i="34"/>
  <c r="A160" i="34"/>
  <c r="A159" i="34"/>
  <c r="A158" i="34"/>
  <c r="A157" i="34"/>
  <c r="A156" i="34"/>
  <c r="A155" i="34"/>
  <c r="A154" i="34"/>
  <c r="A153" i="34"/>
  <c r="A152" i="34"/>
  <c r="A151" i="34"/>
  <c r="A150" i="34"/>
  <c r="A149" i="34"/>
  <c r="A148" i="34"/>
  <c r="A147" i="34"/>
  <c r="A146" i="34"/>
  <c r="A145" i="34"/>
  <c r="A144" i="34"/>
  <c r="A143" i="34"/>
  <c r="A142" i="34"/>
  <c r="A141" i="34"/>
  <c r="A140" i="34"/>
  <c r="A139" i="34"/>
  <c r="A138" i="34"/>
  <c r="A137" i="34"/>
  <c r="A136" i="34"/>
  <c r="A135" i="34"/>
  <c r="A134" i="34"/>
  <c r="A133" i="34"/>
  <c r="A132" i="34"/>
  <c r="A131" i="34"/>
  <c r="A130" i="34"/>
  <c r="A129" i="34"/>
  <c r="A128" i="34"/>
  <c r="A127" i="34"/>
  <c r="A126" i="34"/>
  <c r="A125" i="34"/>
  <c r="A124" i="34"/>
  <c r="A123" i="34"/>
  <c r="A122" i="34"/>
  <c r="A121" i="34"/>
  <c r="A120" i="34"/>
  <c r="A119" i="34"/>
  <c r="A118" i="34"/>
  <c r="A117" i="34"/>
  <c r="A116" i="34"/>
  <c r="A115" i="34"/>
  <c r="A114" i="34"/>
  <c r="A113" i="34"/>
  <c r="A112" i="34"/>
  <c r="A111" i="34"/>
  <c r="A110" i="34"/>
  <c r="A109" i="34"/>
  <c r="A108" i="34"/>
  <c r="A107" i="34"/>
  <c r="A106" i="34"/>
  <c r="A105" i="34"/>
  <c r="A104" i="34"/>
  <c r="A103" i="34"/>
  <c r="A102" i="34"/>
  <c r="A101" i="34"/>
  <c r="A100" i="34"/>
  <c r="A99" i="34"/>
  <c r="A98" i="34"/>
  <c r="A97" i="34"/>
  <c r="A96" i="34"/>
  <c r="A95" i="34"/>
  <c r="A94" i="34"/>
  <c r="A93" i="34"/>
  <c r="A92" i="34"/>
  <c r="A91" i="34"/>
  <c r="A90" i="34"/>
  <c r="A89" i="34"/>
  <c r="A88" i="34"/>
  <c r="A87" i="34"/>
  <c r="A86" i="34"/>
  <c r="A85" i="34"/>
  <c r="A84" i="34"/>
  <c r="A83" i="34"/>
  <c r="A82" i="34"/>
  <c r="A81" i="34"/>
  <c r="A80" i="34"/>
  <c r="A79" i="34"/>
  <c r="A78" i="34"/>
  <c r="A77" i="34"/>
  <c r="A76" i="34"/>
  <c r="A75" i="34"/>
  <c r="A74" i="34"/>
  <c r="A73" i="34"/>
  <c r="A72" i="34"/>
  <c r="A71" i="34"/>
  <c r="A70" i="34"/>
  <c r="A69" i="34"/>
  <c r="A68" i="34"/>
  <c r="A67" i="34"/>
  <c r="A66" i="34"/>
  <c r="A65" i="34"/>
  <c r="A64" i="34"/>
  <c r="A63" i="34"/>
  <c r="A62" i="34"/>
  <c r="A61" i="34"/>
  <c r="A60" i="34"/>
  <c r="A59" i="34"/>
  <c r="A58" i="34"/>
  <c r="A57" i="34"/>
  <c r="A56" i="34"/>
  <c r="A55" i="34"/>
  <c r="A54" i="34"/>
  <c r="A53" i="34"/>
  <c r="A52" i="34"/>
  <c r="A51" i="34"/>
  <c r="A50" i="34"/>
  <c r="A49" i="34"/>
  <c r="A48" i="34"/>
  <c r="A47" i="34"/>
  <c r="A46" i="34"/>
  <c r="A45" i="34"/>
  <c r="A44" i="34"/>
  <c r="A43" i="34"/>
  <c r="A42" i="34"/>
  <c r="A41" i="34"/>
  <c r="A40" i="34"/>
  <c r="A39" i="34"/>
  <c r="A38" i="34"/>
  <c r="A37" i="34"/>
  <c r="A36" i="34"/>
  <c r="A35" i="34"/>
  <c r="A34" i="34"/>
  <c r="A33" i="34"/>
  <c r="A32" i="34"/>
  <c r="A31" i="34"/>
  <c r="A30" i="34"/>
  <c r="A29" i="34"/>
  <c r="A28" i="34"/>
  <c r="A27" i="34"/>
  <c r="A26" i="34"/>
  <c r="A25" i="34"/>
  <c r="A24" i="34"/>
  <c r="A23" i="34"/>
  <c r="A22" i="34"/>
  <c r="A21" i="34"/>
  <c r="A20" i="34"/>
  <c r="A19" i="34"/>
  <c r="A18" i="34"/>
  <c r="A17" i="34"/>
  <c r="A16" i="34"/>
  <c r="A15" i="34"/>
  <c r="A14" i="34"/>
  <c r="A13" i="34"/>
  <c r="A12" i="34"/>
  <c r="A11" i="34"/>
  <c r="A10" i="34"/>
  <c r="A9" i="34"/>
  <c r="A8" i="34"/>
  <c r="A7" i="34"/>
  <c r="A6" i="34"/>
  <c r="A5" i="34"/>
  <c r="A4" i="34"/>
  <c r="A3" i="34"/>
  <c r="A2" i="34"/>
  <c r="B3" i="28"/>
  <c r="B6" i="28"/>
  <c r="B7" i="28"/>
  <c r="B8" i="28"/>
  <c r="C8" i="28" s="1"/>
  <c r="B24" i="28"/>
  <c r="A49" i="28"/>
  <c r="AY18" i="24"/>
  <c r="BX18" i="24" s="1"/>
  <c r="AY19" i="24"/>
  <c r="BX19" i="24" s="1"/>
  <c r="AY20" i="24"/>
  <c r="BX20" i="24" s="1"/>
  <c r="AY21" i="24"/>
  <c r="BX21" i="24" s="1"/>
  <c r="AY22" i="24"/>
  <c r="BX22" i="24" s="1"/>
  <c r="AY23" i="24"/>
  <c r="BX23" i="24" s="1"/>
  <c r="AY24" i="24"/>
  <c r="BX24" i="24" s="1"/>
  <c r="AY25" i="24"/>
  <c r="BX25" i="24" s="1"/>
  <c r="AY26" i="24"/>
  <c r="BX26" i="24" s="1"/>
  <c r="AY27" i="24"/>
  <c r="BX27" i="24" s="1"/>
  <c r="AY28" i="24"/>
  <c r="BX28" i="24" s="1"/>
  <c r="AY29" i="24"/>
  <c r="BX29" i="24" s="1"/>
  <c r="AY30" i="24"/>
  <c r="BX30" i="24" s="1"/>
  <c r="AY31" i="24"/>
  <c r="BX31" i="24" s="1"/>
  <c r="B16" i="28" l="1"/>
  <c r="B37" i="28"/>
  <c r="B12" i="28"/>
  <c r="B11" i="28"/>
  <c r="B10" i="28"/>
  <c r="AY17" i="24"/>
  <c r="BX17" i="24" s="1"/>
  <c r="A6" i="29"/>
  <c r="A8" i="29"/>
  <c r="A3" i="29"/>
  <c r="A4" i="29"/>
  <c r="A5" i="29"/>
  <c r="A9" i="29"/>
  <c r="A10" i="29"/>
  <c r="A11" i="29"/>
  <c r="A12" i="29"/>
  <c r="A13" i="29"/>
  <c r="A14" i="29"/>
  <c r="A15" i="29"/>
  <c r="A7" i="29"/>
  <c r="A3" i="27"/>
  <c r="A4" i="27"/>
  <c r="A5" i="27"/>
  <c r="A6" i="27"/>
  <c r="A7" i="27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2" i="27"/>
  <c r="B27" i="28"/>
  <c r="B29" i="28"/>
  <c r="A3" i="26"/>
  <c r="A4" i="26"/>
  <c r="A5" i="26"/>
  <c r="A6" i="26"/>
  <c r="A7" i="26"/>
  <c r="A8" i="26"/>
  <c r="A9" i="26"/>
  <c r="A2" i="26"/>
  <c r="B22" i="28"/>
  <c r="A3" i="31"/>
  <c r="A4" i="31"/>
  <c r="A5" i="31"/>
  <c r="A6" i="31"/>
  <c r="A7" i="31"/>
  <c r="A2" i="31"/>
  <c r="A2" i="30"/>
  <c r="A3" i="30"/>
  <c r="A4" i="30"/>
  <c r="A5" i="30"/>
  <c r="A6" i="30"/>
  <c r="A7" i="30"/>
  <c r="A8" i="30"/>
  <c r="A9" i="30"/>
  <c r="A10" i="30"/>
  <c r="A11" i="30"/>
  <c r="B23" i="28"/>
  <c r="C23" i="28" s="1" a="1"/>
  <c r="C23" i="28" s="1"/>
  <c r="A3" i="32"/>
  <c r="A4" i="32"/>
  <c r="A5" i="32"/>
  <c r="A6" i="32"/>
  <c r="A7" i="32"/>
  <c r="A8" i="32"/>
  <c r="A9" i="32"/>
  <c r="A10" i="32"/>
  <c r="A11" i="32"/>
  <c r="A12" i="32"/>
  <c r="A13" i="32"/>
  <c r="A14" i="32"/>
  <c r="A15" i="32"/>
  <c r="A16" i="32"/>
  <c r="A17" i="32"/>
  <c r="A18" i="32"/>
  <c r="A19" i="32"/>
  <c r="A20" i="32"/>
  <c r="A21" i="32"/>
  <c r="A22" i="32"/>
  <c r="A23" i="32"/>
  <c r="A24" i="32"/>
  <c r="A25" i="32"/>
  <c r="A26" i="32"/>
  <c r="A27" i="32"/>
  <c r="A28" i="32"/>
  <c r="A29" i="32"/>
  <c r="A30" i="32"/>
  <c r="A31" i="32"/>
  <c r="A32" i="32"/>
  <c r="A33" i="32"/>
  <c r="A34" i="32"/>
  <c r="A35" i="32"/>
  <c r="A36" i="32"/>
  <c r="A37" i="32"/>
  <c r="A38" i="32"/>
  <c r="A39" i="32"/>
  <c r="A40" i="32"/>
  <c r="A41" i="32"/>
  <c r="A42" i="32"/>
  <c r="A43" i="32"/>
  <c r="A44" i="32"/>
  <c r="A45" i="32"/>
  <c r="A46" i="32"/>
  <c r="A47" i="32"/>
  <c r="A48" i="32"/>
  <c r="A49" i="32"/>
  <c r="A50" i="32"/>
  <c r="A51" i="32"/>
  <c r="A52" i="32"/>
  <c r="A53" i="32"/>
  <c r="A54" i="32"/>
  <c r="A55" i="32"/>
  <c r="A56" i="32"/>
  <c r="A57" i="32"/>
  <c r="A58" i="32"/>
  <c r="A59" i="32"/>
  <c r="A60" i="32"/>
  <c r="A61" i="32"/>
  <c r="A62" i="32"/>
  <c r="A63" i="32"/>
  <c r="A64" i="32"/>
  <c r="A65" i="32"/>
  <c r="A66" i="32"/>
  <c r="A67" i="32"/>
  <c r="A68" i="32"/>
  <c r="A69" i="32"/>
  <c r="A70" i="32"/>
  <c r="A71" i="32"/>
  <c r="A72" i="32"/>
  <c r="A73" i="32"/>
  <c r="A74" i="32"/>
  <c r="A75" i="32"/>
  <c r="A76" i="32"/>
  <c r="A77" i="32"/>
  <c r="A78" i="32"/>
  <c r="A79" i="32"/>
  <c r="A80" i="32"/>
  <c r="A81" i="32"/>
  <c r="A82" i="32"/>
  <c r="A83" i="32"/>
  <c r="A84" i="32"/>
  <c r="A85" i="32"/>
  <c r="A86" i="32"/>
  <c r="A87" i="32"/>
  <c r="A88" i="32"/>
  <c r="A89" i="32"/>
  <c r="A90" i="32"/>
  <c r="A91" i="32"/>
  <c r="A92" i="32"/>
  <c r="A93" i="32"/>
  <c r="A94" i="32"/>
  <c r="A2" i="32"/>
  <c r="B41" i="28" l="1"/>
  <c r="C29" i="28"/>
  <c r="C13" i="28"/>
  <c r="B19" i="28"/>
  <c r="AV19" i="21"/>
  <c r="AM19" i="21"/>
  <c r="AI19" i="21"/>
  <c r="AV19" i="20"/>
  <c r="AM19" i="20"/>
  <c r="AI19" i="20"/>
  <c r="AI19" i="19"/>
  <c r="AA19" i="19"/>
  <c r="AM19" i="19"/>
  <c r="AV19" i="19"/>
  <c r="B40" i="28"/>
  <c r="B39" i="28"/>
  <c r="B38" i="28"/>
  <c r="C23" i="19"/>
  <c r="CA2" i="21"/>
  <c r="BX2" i="21"/>
  <c r="BR2" i="21"/>
  <c r="CA2" i="20"/>
  <c r="BX2" i="20"/>
  <c r="BR2" i="20"/>
  <c r="CA2" i="19"/>
  <c r="BX2" i="19"/>
  <c r="BR2" i="19"/>
  <c r="G8" i="21"/>
  <c r="I8" i="19"/>
  <c r="I8" i="21"/>
  <c r="I8" i="20"/>
  <c r="G8" i="20"/>
  <c r="G8" i="19"/>
  <c r="C8" i="21"/>
  <c r="C8" i="20"/>
  <c r="C8" i="19"/>
  <c r="B28" i="28"/>
  <c r="B30" i="28"/>
  <c r="C24" i="28"/>
  <c r="C22" i="28"/>
  <c r="B21" i="28"/>
  <c r="C21" i="28" s="1"/>
  <c r="C7" i="28"/>
  <c r="C6" i="28"/>
  <c r="B26" i="28"/>
  <c r="E49" i="28" s="1"/>
  <c r="B25" i="28"/>
  <c r="B15" i="28"/>
  <c r="B14" i="28"/>
  <c r="BE9" i="21"/>
  <c r="BE7" i="21"/>
  <c r="BE5" i="21"/>
  <c r="BE9" i="20"/>
  <c r="BE7" i="20"/>
  <c r="BE5" i="20"/>
  <c r="H49" i="28" a="1"/>
  <c r="F49" i="28" a="1"/>
  <c r="G49" i="28" a="1"/>
  <c r="B36" i="28" l="1"/>
  <c r="B35" i="28" s="1"/>
  <c r="F49" i="28"/>
  <c r="H49" i="28"/>
  <c r="G49" i="28"/>
  <c r="B49" i="28"/>
  <c r="C49" i="28" s="1"/>
  <c r="B33" i="28"/>
  <c r="A50" i="28"/>
  <c r="B32" i="28"/>
  <c r="B31" i="28"/>
  <c r="AE19" i="21"/>
  <c r="AA19" i="21"/>
  <c r="I19" i="21"/>
  <c r="C19" i="21"/>
  <c r="AE19" i="20"/>
  <c r="AA19" i="20"/>
  <c r="I19" i="20"/>
  <c r="C19" i="20"/>
  <c r="C19" i="19"/>
  <c r="I19" i="19"/>
  <c r="AE19" i="19"/>
  <c r="G50" i="28" a="1"/>
  <c r="F50" i="28" a="1"/>
  <c r="H50" i="28" a="1"/>
  <c r="D49" i="28" l="1"/>
  <c r="B34" i="28"/>
  <c r="F50" i="28"/>
  <c r="G50" i="28"/>
  <c r="H50" i="28"/>
  <c r="B50" i="28"/>
  <c r="C50" i="28" s="1"/>
  <c r="AQ24" i="24"/>
  <c r="AS24" i="24"/>
  <c r="A51" i="28"/>
  <c r="G51" i="28" a="1"/>
  <c r="H51" i="28" a="1"/>
  <c r="F51" i="28" a="1"/>
  <c r="AW24" i="24" l="1"/>
  <c r="F51" i="28"/>
  <c r="H51" i="28"/>
  <c r="G51" i="28"/>
  <c r="B51" i="28"/>
  <c r="C51" i="28" s="1"/>
  <c r="U20" i="24"/>
  <c r="U19" i="19"/>
  <c r="U19" i="20"/>
  <c r="U19" i="21"/>
  <c r="AU24" i="24"/>
  <c r="D50" i="28"/>
  <c r="A52" i="28"/>
  <c r="AY26" i="21"/>
  <c r="AY27" i="21"/>
  <c r="AY28" i="21"/>
  <c r="AY29" i="21"/>
  <c r="AY30" i="20"/>
  <c r="C23" i="21"/>
  <c r="AY15" i="21"/>
  <c r="AX15" i="21"/>
  <c r="AW15" i="21"/>
  <c r="AV15" i="21"/>
  <c r="AU15" i="21"/>
  <c r="AT15" i="21"/>
  <c r="AS15" i="21"/>
  <c r="AR15" i="21"/>
  <c r="AQ15" i="21"/>
  <c r="E15" i="21"/>
  <c r="G14" i="21"/>
  <c r="E14" i="21"/>
  <c r="P8" i="21"/>
  <c r="L8" i="21"/>
  <c r="BZ1" i="21"/>
  <c r="BR1" i="21"/>
  <c r="N29" i="20"/>
  <c r="C23" i="20"/>
  <c r="AY15" i="20"/>
  <c r="AX15" i="20"/>
  <c r="AW15" i="20"/>
  <c r="AV15" i="20"/>
  <c r="AU15" i="20"/>
  <c r="AT15" i="20"/>
  <c r="AS15" i="20"/>
  <c r="AR15" i="20"/>
  <c r="AQ15" i="20"/>
  <c r="E15" i="20"/>
  <c r="G14" i="20"/>
  <c r="E14" i="20"/>
  <c r="P8" i="20"/>
  <c r="L8" i="20"/>
  <c r="BZ1" i="20"/>
  <c r="BR1" i="20"/>
  <c r="U29" i="19"/>
  <c r="N29" i="19"/>
  <c r="AY15" i="19"/>
  <c r="AX15" i="19"/>
  <c r="AW15" i="19"/>
  <c r="AV15" i="19"/>
  <c r="AU15" i="19"/>
  <c r="AT15" i="19"/>
  <c r="AS15" i="19"/>
  <c r="AR15" i="19"/>
  <c r="AQ15" i="19"/>
  <c r="E15" i="19"/>
  <c r="G14" i="19"/>
  <c r="E14" i="19"/>
  <c r="P8" i="19"/>
  <c r="L8" i="19"/>
  <c r="BZ1" i="19"/>
  <c r="BR1" i="19"/>
  <c r="BE9" i="19"/>
  <c r="BE7" i="19"/>
  <c r="BE5" i="19"/>
  <c r="H52" i="28" a="1"/>
  <c r="G52" i="28" a="1"/>
  <c r="F52" i="28" a="1"/>
  <c r="BS26" i="21" l="1"/>
  <c r="BN26" i="21"/>
  <c r="BX26" i="21"/>
  <c r="BI26" i="21"/>
  <c r="BX27" i="21"/>
  <c r="BS27" i="21"/>
  <c r="BN27" i="21"/>
  <c r="BI27" i="21"/>
  <c r="BX28" i="21"/>
  <c r="BS28" i="21"/>
  <c r="BN28" i="21"/>
  <c r="BI28" i="21"/>
  <c r="BX29" i="21"/>
  <c r="BS29" i="21"/>
  <c r="BN29" i="21"/>
  <c r="BI29" i="21"/>
  <c r="BS30" i="20"/>
  <c r="BI30" i="20"/>
  <c r="BX30" i="20"/>
  <c r="BN30" i="20"/>
  <c r="D51" i="28"/>
  <c r="F52" i="28"/>
  <c r="G52" i="28"/>
  <c r="H52" i="28"/>
  <c r="B52" i="28"/>
  <c r="C52" i="28" s="1"/>
  <c r="O20" i="24"/>
  <c r="O19" i="20"/>
  <c r="O19" i="19"/>
  <c r="O19" i="21"/>
  <c r="E50" i="28"/>
  <c r="A53" i="28"/>
  <c r="AY29" i="20"/>
  <c r="AY30" i="19"/>
  <c r="AY28" i="20"/>
  <c r="AY29" i="19"/>
  <c r="AY27" i="20"/>
  <c r="AY30" i="21"/>
  <c r="AY28" i="19"/>
  <c r="AY26" i="20"/>
  <c r="AY27" i="19"/>
  <c r="AY26" i="19"/>
  <c r="CO15" i="21"/>
  <c r="CO15" i="20"/>
  <c r="CO15" i="19"/>
  <c r="H53" i="28" a="1"/>
  <c r="G53" i="28" a="1"/>
  <c r="F53" i="28" a="1"/>
  <c r="BS29" i="20" l="1"/>
  <c r="BN29" i="20"/>
  <c r="BI29" i="20"/>
  <c r="BX29" i="20"/>
  <c r="BI30" i="19"/>
  <c r="BS30" i="19"/>
  <c r="BX30" i="19"/>
  <c r="BN30" i="19"/>
  <c r="BN28" i="20"/>
  <c r="BS28" i="20"/>
  <c r="BX28" i="20"/>
  <c r="BI28" i="20"/>
  <c r="BN29" i="19"/>
  <c r="BI29" i="19"/>
  <c r="BX29" i="19"/>
  <c r="BS29" i="19"/>
  <c r="BS27" i="20"/>
  <c r="BI27" i="20"/>
  <c r="BX27" i="20"/>
  <c r="BN27" i="20"/>
  <c r="BX30" i="21"/>
  <c r="BN30" i="21"/>
  <c r="BS30" i="21"/>
  <c r="BI30" i="21"/>
  <c r="BS28" i="19"/>
  <c r="BX28" i="19"/>
  <c r="BN28" i="19"/>
  <c r="BI28" i="19"/>
  <c r="BI26" i="20"/>
  <c r="BS26" i="20"/>
  <c r="BX26" i="20"/>
  <c r="BN26" i="20"/>
  <c r="BI27" i="19"/>
  <c r="BN27" i="19"/>
  <c r="BX27" i="19"/>
  <c r="BS27" i="19"/>
  <c r="BI26" i="19"/>
  <c r="BX26" i="19"/>
  <c r="BS26" i="19"/>
  <c r="BN26" i="19"/>
  <c r="D52" i="28"/>
  <c r="F53" i="28"/>
  <c r="G53" i="28"/>
  <c r="H53" i="28"/>
  <c r="B53" i="28"/>
  <c r="C53" i="28" s="1"/>
  <c r="E51" i="28"/>
  <c r="A54" i="28"/>
  <c r="AQ23" i="19"/>
  <c r="AS23" i="21"/>
  <c r="AS23" i="19"/>
  <c r="AS23" i="20"/>
  <c r="AY16" i="21"/>
  <c r="G54" i="28" a="1"/>
  <c r="H54" i="28" a="1"/>
  <c r="F54" i="28" a="1"/>
  <c r="BS16" i="21" l="1"/>
  <c r="BI16" i="21"/>
  <c r="BN16" i="21"/>
  <c r="BX16" i="21"/>
  <c r="E52" i="28"/>
  <c r="D53" i="28"/>
  <c r="F54" i="28"/>
  <c r="H54" i="28"/>
  <c r="G54" i="28"/>
  <c r="B54" i="28"/>
  <c r="C54" i="28" s="1"/>
  <c r="A55" i="28"/>
  <c r="AQ23" i="21"/>
  <c r="AQ23" i="20"/>
  <c r="AY16" i="19"/>
  <c r="AY16" i="20"/>
  <c r="AY18" i="20"/>
  <c r="AY17" i="21"/>
  <c r="AY17" i="20"/>
  <c r="AY17" i="19"/>
  <c r="H55" i="28" a="1"/>
  <c r="BI16" i="19" l="1"/>
  <c r="BS16" i="19"/>
  <c r="BN16" i="19"/>
  <c r="BX16" i="19"/>
  <c r="BS16" i="20"/>
  <c r="BI16" i="20"/>
  <c r="BN16" i="20"/>
  <c r="BX16" i="20"/>
  <c r="BI18" i="20"/>
  <c r="BS18" i="20"/>
  <c r="BN18" i="20"/>
  <c r="BX18" i="20"/>
  <c r="BN17" i="21"/>
  <c r="BS17" i="21"/>
  <c r="BI17" i="21"/>
  <c r="BX17" i="21"/>
  <c r="BN17" i="20"/>
  <c r="BI17" i="20"/>
  <c r="BS17" i="20"/>
  <c r="BX17" i="20"/>
  <c r="BX17" i="19"/>
  <c r="BN17" i="19"/>
  <c r="BS17" i="19"/>
  <c r="BI17" i="19"/>
  <c r="E53" i="28"/>
  <c r="D54" i="28"/>
  <c r="H55" i="28"/>
  <c r="B55" i="28"/>
  <c r="A56" i="28"/>
  <c r="AY18" i="21"/>
  <c r="AY18" i="19"/>
  <c r="G55" i="28" a="1"/>
  <c r="F55" i="28" a="1"/>
  <c r="H56" i="28" a="1"/>
  <c r="BN18" i="21" l="1"/>
  <c r="BI18" i="21"/>
  <c r="BX18" i="21"/>
  <c r="BS18" i="21"/>
  <c r="BX18" i="19"/>
  <c r="BN18" i="19"/>
  <c r="BS18" i="19"/>
  <c r="BI18" i="19"/>
  <c r="D55" i="28"/>
  <c r="C55" i="28"/>
  <c r="E54" i="28"/>
  <c r="G55" i="28"/>
  <c r="F55" i="28"/>
  <c r="H56" i="28"/>
  <c r="B56" i="28"/>
  <c r="A57" i="28"/>
  <c r="AY19" i="20"/>
  <c r="AY19" i="21"/>
  <c r="AY19" i="19"/>
  <c r="AY20" i="21"/>
  <c r="G56" i="28" a="1"/>
  <c r="F57" i="28" a="1"/>
  <c r="F56" i="28" a="1"/>
  <c r="BI19" i="20" l="1"/>
  <c r="BS19" i="20"/>
  <c r="BN19" i="20"/>
  <c r="BX19" i="20"/>
  <c r="BX19" i="21"/>
  <c r="BS19" i="21"/>
  <c r="BI19" i="21"/>
  <c r="BN19" i="21"/>
  <c r="BS19" i="19"/>
  <c r="BI19" i="19"/>
  <c r="BN19" i="19"/>
  <c r="BX19" i="19"/>
  <c r="BX20" i="21"/>
  <c r="BN20" i="21"/>
  <c r="BS20" i="21"/>
  <c r="BI20" i="21"/>
  <c r="C56" i="28"/>
  <c r="D56" i="28"/>
  <c r="E55" i="28"/>
  <c r="G56" i="28"/>
  <c r="F56" i="28"/>
  <c r="F57" i="28"/>
  <c r="B57" i="28"/>
  <c r="A58" i="28"/>
  <c r="AY20" i="19"/>
  <c r="AY20" i="20"/>
  <c r="AY21" i="21"/>
  <c r="F58" i="28" a="1"/>
  <c r="G57" i="28" a="1"/>
  <c r="H57" i="28" a="1"/>
  <c r="BI20" i="19" l="1"/>
  <c r="BX20" i="19"/>
  <c r="BS20" i="19"/>
  <c r="BN20" i="19"/>
  <c r="BI20" i="20"/>
  <c r="BN20" i="20"/>
  <c r="BX20" i="20"/>
  <c r="BS20" i="20"/>
  <c r="BX21" i="21"/>
  <c r="BN21" i="21"/>
  <c r="BS21" i="21"/>
  <c r="BI21" i="21"/>
  <c r="C57" i="28"/>
  <c r="D57" i="28"/>
  <c r="E56" i="28"/>
  <c r="G57" i="28"/>
  <c r="H57" i="28"/>
  <c r="F58" i="28"/>
  <c r="B58" i="28"/>
  <c r="C58" i="28" s="1"/>
  <c r="A59" i="28"/>
  <c r="F59" i="28" s="1" a="1"/>
  <c r="AY21" i="19"/>
  <c r="AY21" i="20"/>
  <c r="AY22" i="21"/>
  <c r="G58" i="28" a="1"/>
  <c r="H58" i="28" a="1"/>
  <c r="BX21" i="19" l="1"/>
  <c r="BN21" i="19"/>
  <c r="BS21" i="19"/>
  <c r="BI21" i="19"/>
  <c r="BN21" i="20"/>
  <c r="BI21" i="20"/>
  <c r="BX21" i="20"/>
  <c r="BS21" i="20"/>
  <c r="BS22" i="21"/>
  <c r="BN22" i="21"/>
  <c r="BX22" i="21"/>
  <c r="BI22" i="21"/>
  <c r="E57" i="28"/>
  <c r="G58" i="28"/>
  <c r="H58" i="28"/>
  <c r="D58" i="28"/>
  <c r="F59" i="28"/>
  <c r="B59" i="28"/>
  <c r="C59" i="28" s="1"/>
  <c r="A60" i="28"/>
  <c r="F60" i="28" s="1" a="1"/>
  <c r="AY22" i="19"/>
  <c r="AY22" i="20"/>
  <c r="G59" i="28" a="1"/>
  <c r="H59" i="28" a="1"/>
  <c r="BS22" i="19" l="1"/>
  <c r="BN22" i="19"/>
  <c r="BX22" i="19"/>
  <c r="BI22" i="19"/>
  <c r="BN22" i="20"/>
  <c r="BX22" i="20"/>
  <c r="BI22" i="20"/>
  <c r="BS22" i="20"/>
  <c r="E58" i="28"/>
  <c r="G59" i="28"/>
  <c r="H59" i="28"/>
  <c r="D59" i="28"/>
  <c r="F60" i="28"/>
  <c r="B60" i="28"/>
  <c r="C60" i="28" s="1"/>
  <c r="A61" i="28"/>
  <c r="H60" i="28" a="1"/>
  <c r="G60" i="28" a="1"/>
  <c r="F61" i="28" a="1"/>
  <c r="E59" i="28" l="1"/>
  <c r="H60" i="28"/>
  <c r="G60" i="28"/>
  <c r="D60" i="28"/>
  <c r="F61" i="28"/>
  <c r="B61" i="28"/>
  <c r="C61" i="28" s="1"/>
  <c r="A62" i="28"/>
  <c r="AY23" i="21"/>
  <c r="AY23" i="19"/>
  <c r="AY23" i="20"/>
  <c r="G61" i="28" a="1"/>
  <c r="F62" i="28" a="1"/>
  <c r="H61" i="28" a="1"/>
  <c r="BS23" i="21" l="1"/>
  <c r="BI23" i="21"/>
  <c r="BX23" i="21"/>
  <c r="BN23" i="21"/>
  <c r="BI23" i="19"/>
  <c r="BX23" i="19"/>
  <c r="BS23" i="19"/>
  <c r="BN23" i="19"/>
  <c r="BX23" i="20"/>
  <c r="BI23" i="20"/>
  <c r="BN23" i="20"/>
  <c r="BS23" i="20"/>
  <c r="E60" i="28"/>
  <c r="G61" i="28"/>
  <c r="H61" i="28"/>
  <c r="D61" i="28"/>
  <c r="F62" i="28"/>
  <c r="B62" i="28"/>
  <c r="C62" i="28" s="1"/>
  <c r="A63" i="28"/>
  <c r="AY24" i="21"/>
  <c r="AY24" i="20"/>
  <c r="AY24" i="19"/>
  <c r="G62" i="28" a="1"/>
  <c r="F63" i="28" a="1"/>
  <c r="H62" i="28" a="1"/>
  <c r="BN24" i="21" l="1"/>
  <c r="BS24" i="21"/>
  <c r="BI24" i="21"/>
  <c r="BX24" i="21"/>
  <c r="BX24" i="20"/>
  <c r="BI24" i="20"/>
  <c r="BS24" i="20"/>
  <c r="BN24" i="20"/>
  <c r="BI24" i="19"/>
  <c r="BS24" i="19"/>
  <c r="BN24" i="19"/>
  <c r="BX24" i="19"/>
  <c r="E61" i="28"/>
  <c r="H62" i="28"/>
  <c r="G62" i="28"/>
  <c r="D62" i="28"/>
  <c r="F63" i="28"/>
  <c r="B63" i="28"/>
  <c r="C63" i="28" s="1"/>
  <c r="A64" i="28"/>
  <c r="AY25" i="21"/>
  <c r="AY25" i="20"/>
  <c r="AY25" i="19"/>
  <c r="H63" i="28" a="1"/>
  <c r="G63" i="28" a="1"/>
  <c r="F64" i="28" a="1"/>
  <c r="BS25" i="21" l="1"/>
  <c r="BI25" i="21"/>
  <c r="BN25" i="21"/>
  <c r="BX25" i="21"/>
  <c r="BS25" i="20"/>
  <c r="BI25" i="20"/>
  <c r="BX25" i="20"/>
  <c r="BN25" i="20"/>
  <c r="BS25" i="19"/>
  <c r="BX25" i="19"/>
  <c r="BN25" i="19"/>
  <c r="BI25" i="19"/>
  <c r="E62" i="28"/>
  <c r="H63" i="28"/>
  <c r="G63" i="28"/>
  <c r="D63" i="28"/>
  <c r="F64" i="28"/>
  <c r="B64" i="28"/>
  <c r="C64" i="28" s="1"/>
  <c r="A65" i="28"/>
  <c r="F65" i="28" s="1" a="1"/>
  <c r="H64" i="28" a="1"/>
  <c r="G64" i="28" a="1"/>
  <c r="E63" i="28" l="1"/>
  <c r="G64" i="28"/>
  <c r="H64" i="28"/>
  <c r="D64" i="28"/>
  <c r="F65" i="28"/>
  <c r="B65" i="28"/>
  <c r="C65" i="28" s="1"/>
  <c r="A66" i="28"/>
  <c r="F66" i="28" s="1" a="1"/>
  <c r="G65" i="28" a="1"/>
  <c r="H65" i="28" a="1"/>
  <c r="E64" i="28" l="1"/>
  <c r="F66" i="28"/>
  <c r="G65" i="28"/>
  <c r="H65" i="28"/>
  <c r="D65" i="28"/>
  <c r="B66" i="28"/>
  <c r="C66" i="28" s="1"/>
  <c r="A67" i="28"/>
  <c r="F67" i="28" s="1" a="1"/>
  <c r="G66" i="28" a="1"/>
  <c r="H66" i="28" a="1"/>
  <c r="E65" i="28" l="1"/>
  <c r="F67" i="28"/>
  <c r="G66" i="28"/>
  <c r="H66" i="28"/>
  <c r="D66" i="28"/>
  <c r="B67" i="28"/>
  <c r="C67" i="28" s="1"/>
  <c r="A68" i="28"/>
  <c r="F68" i="28" s="1" a="1"/>
  <c r="AU23" i="20"/>
  <c r="AU23" i="19"/>
  <c r="AU23" i="21"/>
  <c r="AW23" i="20"/>
  <c r="AW23" i="19"/>
  <c r="AW23" i="21"/>
  <c r="H67" i="28" a="1"/>
  <c r="G67" i="28" a="1"/>
  <c r="E66" i="28" l="1"/>
  <c r="H67" i="28"/>
  <c r="F68" i="28"/>
  <c r="G67" i="28"/>
  <c r="D67" i="28"/>
  <c r="B68" i="28"/>
  <c r="C68" i="28" s="1"/>
  <c r="A69" i="28"/>
  <c r="F69" i="28" s="1" a="1"/>
  <c r="H68" i="28" a="1"/>
  <c r="G68" i="28" a="1"/>
  <c r="E67" i="28" l="1"/>
  <c r="F69" i="28"/>
  <c r="H68" i="28"/>
  <c r="G68" i="28"/>
  <c r="D68" i="28"/>
  <c r="B69" i="28"/>
  <c r="C69" i="28" s="1"/>
  <c r="A70" i="28"/>
  <c r="F70" i="28" s="1" a="1"/>
  <c r="H69" i="28" a="1"/>
  <c r="G69" i="28" a="1"/>
  <c r="E68" i="28" l="1"/>
  <c r="H69" i="28"/>
  <c r="G69" i="28"/>
  <c r="F70" i="28"/>
  <c r="D69" i="28"/>
  <c r="B70" i="28"/>
  <c r="C70" i="28" s="1"/>
  <c r="A71" i="28"/>
  <c r="F71" i="28" s="1" a="1"/>
  <c r="H70" i="28" a="1"/>
  <c r="G70" i="28" a="1"/>
  <c r="E69" i="28" l="1"/>
  <c r="F71" i="28"/>
  <c r="H70" i="28"/>
  <c r="G70" i="28"/>
  <c r="D70" i="28"/>
  <c r="B71" i="28"/>
  <c r="C71" i="28" s="1"/>
  <c r="A72" i="28"/>
  <c r="F72" i="28" s="1" a="1"/>
  <c r="G71" i="28" a="1"/>
  <c r="H71" i="28" a="1"/>
  <c r="E70" i="28" l="1"/>
  <c r="F72" i="28"/>
  <c r="H71" i="28"/>
  <c r="G71" i="28"/>
  <c r="D71" i="28"/>
  <c r="B72" i="28"/>
  <c r="C72" i="28" s="1"/>
  <c r="A73" i="28"/>
  <c r="F73" i="28" s="1" a="1"/>
  <c r="G72" i="28" a="1"/>
  <c r="H72" i="28" a="1"/>
  <c r="E71" i="28" l="1"/>
  <c r="G72" i="28"/>
  <c r="F73" i="28"/>
  <c r="H72" i="28"/>
  <c r="D72" i="28"/>
  <c r="B73" i="28"/>
  <c r="C73" i="28" s="1"/>
  <c r="A74" i="28"/>
  <c r="F74" i="28" s="1" a="1"/>
  <c r="G73" i="28" a="1"/>
  <c r="H73" i="28" a="1"/>
  <c r="E72" i="28" l="1"/>
  <c r="F74" i="28"/>
  <c r="H73" i="28"/>
  <c r="G73" i="28"/>
  <c r="D73" i="28"/>
  <c r="B74" i="28"/>
  <c r="C74" i="28" s="1"/>
  <c r="A75" i="28"/>
  <c r="F75" i="28" s="1" a="1"/>
  <c r="G74" i="28" a="1"/>
  <c r="H74" i="28" a="1"/>
  <c r="E73" i="28" l="1"/>
  <c r="F75" i="28"/>
  <c r="G74" i="28"/>
  <c r="H74" i="28"/>
  <c r="D74" i="28"/>
  <c r="B75" i="28"/>
  <c r="C75" i="28" s="1"/>
  <c r="A76" i="28"/>
  <c r="F76" i="28" s="1" a="1"/>
  <c r="H75" i="28" a="1"/>
  <c r="G75" i="28" a="1"/>
  <c r="E74" i="28" l="1"/>
  <c r="F76" i="28"/>
  <c r="G75" i="28"/>
  <c r="H75" i="28"/>
  <c r="D75" i="28"/>
  <c r="B76" i="28"/>
  <c r="C76" i="28" s="1"/>
  <c r="A77" i="28"/>
  <c r="F77" i="28" s="1" a="1"/>
  <c r="H76" i="28" a="1"/>
  <c r="G76" i="28" a="1"/>
  <c r="E75" i="28" l="1"/>
  <c r="F77" i="28"/>
  <c r="G76" i="28"/>
  <c r="H76" i="28"/>
  <c r="D76" i="28"/>
  <c r="B77" i="28"/>
  <c r="C77" i="28" s="1"/>
  <c r="A78" i="28"/>
  <c r="F78" i="28" s="1" a="1"/>
  <c r="G77" i="28" a="1"/>
  <c r="H77" i="28" a="1"/>
  <c r="E76" i="28" l="1"/>
  <c r="F78" i="28"/>
  <c r="G77" i="28"/>
  <c r="H77" i="28"/>
  <c r="D77" i="28"/>
  <c r="B78" i="28"/>
  <c r="C78" i="28" s="1"/>
  <c r="A79" i="28"/>
  <c r="F79" i="28" s="1" a="1"/>
  <c r="H78" i="28" a="1"/>
  <c r="G78" i="28" a="1"/>
  <c r="E77" i="28" l="1"/>
  <c r="F79" i="28"/>
  <c r="H78" i="28"/>
  <c r="G78" i="28"/>
  <c r="D78" i="28"/>
  <c r="B79" i="28"/>
  <c r="C79" i="28" s="1"/>
  <c r="G79" i="28" a="1"/>
  <c r="H79" i="28" a="1"/>
  <c r="E78" i="28" l="1"/>
  <c r="G79" i="28"/>
  <c r="H79" i="28"/>
  <c r="D79" i="28"/>
  <c r="D47" i="28" s="1"/>
  <c r="E79" i="2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<sst xmlns="http://schemas.openxmlformats.org/spreadsheetml/2006/main" count="1876" uniqueCount="1491">
  <si>
    <t>担当者記名</t>
    <rPh sb="0" eb="2">
      <t>タントウ</t>
    </rPh>
    <rPh sb="3" eb="5">
      <t>キメイ</t>
    </rPh>
    <phoneticPr fontId="11"/>
  </si>
  <si>
    <t>農林振興センター用</t>
    <rPh sb="0" eb="2">
      <t>ノウリン</t>
    </rPh>
    <rPh sb="2" eb="4">
      <t>シンコウ</t>
    </rPh>
    <rPh sb="8" eb="9">
      <t>ヨウ</t>
    </rPh>
    <phoneticPr fontId="11"/>
  </si>
  <si>
    <t>市町村</t>
    <rPh sb="0" eb="3">
      <t>シチョウソン</t>
    </rPh>
    <phoneticPr fontId="11"/>
  </si>
  <si>
    <t>融資機関</t>
    <rPh sb="0" eb="4">
      <t>ユウシキカン</t>
    </rPh>
    <phoneticPr fontId="11"/>
  </si>
  <si>
    <t>日</t>
    <rPh sb="0" eb="1">
      <t>ヒ</t>
    </rPh>
    <phoneticPr fontId="11"/>
  </si>
  <si>
    <t>月</t>
    <rPh sb="0" eb="1">
      <t>ツキ</t>
    </rPh>
    <phoneticPr fontId="11"/>
  </si>
  <si>
    <t>その２</t>
    <phoneticPr fontId="11"/>
  </si>
  <si>
    <t>その１</t>
    <phoneticPr fontId="11"/>
  </si>
  <si>
    <t>約定償還日</t>
    <rPh sb="0" eb="1">
      <t>ヤク</t>
    </rPh>
    <rPh sb="1" eb="2">
      <t>サダム</t>
    </rPh>
    <rPh sb="2" eb="3">
      <t>ショウ</t>
    </rPh>
    <rPh sb="3" eb="4">
      <t>カン</t>
    </rPh>
    <rPh sb="4" eb="5">
      <t>ビ</t>
    </rPh>
    <phoneticPr fontId="11"/>
  </si>
  <si>
    <t>事　業　種　目　及　び　事　業　量</t>
    <rPh sb="0" eb="1">
      <t>コト</t>
    </rPh>
    <rPh sb="2" eb="3">
      <t>ギョウ</t>
    </rPh>
    <rPh sb="4" eb="5">
      <t>シュ</t>
    </rPh>
    <rPh sb="6" eb="7">
      <t>メ</t>
    </rPh>
    <rPh sb="8" eb="9">
      <t>オヨ</t>
    </rPh>
    <rPh sb="12" eb="13">
      <t>コト</t>
    </rPh>
    <rPh sb="14" eb="15">
      <t>ギョウ</t>
    </rPh>
    <rPh sb="16" eb="17">
      <t>リョウ</t>
    </rPh>
    <phoneticPr fontId="11"/>
  </si>
  <si>
    <t>第２回以降
（千円）</t>
    <rPh sb="0" eb="1">
      <t>ダイ</t>
    </rPh>
    <rPh sb="2" eb="3">
      <t>カイ</t>
    </rPh>
    <rPh sb="3" eb="5">
      <t>イコウ</t>
    </rPh>
    <rPh sb="7" eb="9">
      <t>センエン</t>
    </rPh>
    <phoneticPr fontId="11"/>
  </si>
  <si>
    <t>第１回
（千円）</t>
    <rPh sb="0" eb="1">
      <t>ダイ</t>
    </rPh>
    <rPh sb="2" eb="3">
      <t>カイ</t>
    </rPh>
    <rPh sb="5" eb="7">
      <t>センエン</t>
    </rPh>
    <phoneticPr fontId="11"/>
  </si>
  <si>
    <t>債務
保証</t>
    <rPh sb="0" eb="2">
      <t>サイム</t>
    </rPh>
    <rPh sb="3" eb="5">
      <t>ホショウ</t>
    </rPh>
    <phoneticPr fontId="11"/>
  </si>
  <si>
    <t>種類</t>
    <rPh sb="0" eb="1">
      <t>シュ</t>
    </rPh>
    <rPh sb="1" eb="2">
      <t>タグイ</t>
    </rPh>
    <phoneticPr fontId="11"/>
  </si>
  <si>
    <t>資金</t>
    <rPh sb="0" eb="2">
      <t>シキン</t>
    </rPh>
    <phoneticPr fontId="11"/>
  </si>
  <si>
    <t>施設</t>
    <rPh sb="0" eb="2">
      <t>シセツ</t>
    </rPh>
    <phoneticPr fontId="11"/>
  </si>
  <si>
    <t>年・半年賦</t>
    <rPh sb="0" eb="1">
      <t>ネン</t>
    </rPh>
    <rPh sb="2" eb="3">
      <t>ハン</t>
    </rPh>
    <rPh sb="3" eb="5">
      <t>ネンプ</t>
    </rPh>
    <phoneticPr fontId="11"/>
  </si>
  <si>
    <t>据置
期間</t>
    <rPh sb="0" eb="2">
      <t>スエオキ</t>
    </rPh>
    <rPh sb="3" eb="5">
      <t>キカン</t>
    </rPh>
    <phoneticPr fontId="11"/>
  </si>
  <si>
    <t>償還
期間</t>
    <rPh sb="0" eb="2">
      <t>ショウカン</t>
    </rPh>
    <rPh sb="3" eb="5">
      <t>キカン</t>
    </rPh>
    <phoneticPr fontId="11"/>
  </si>
  <si>
    <t>約  定　償　還　額</t>
    <rPh sb="0" eb="1">
      <t>ヤク</t>
    </rPh>
    <rPh sb="3" eb="4">
      <t>サダム</t>
    </rPh>
    <rPh sb="5" eb="6">
      <t>ショウ</t>
    </rPh>
    <rPh sb="7" eb="8">
      <t>カン</t>
    </rPh>
    <rPh sb="9" eb="10">
      <t>ガク</t>
    </rPh>
    <phoneticPr fontId="11"/>
  </si>
  <si>
    <t>借入申込額
(千円)</t>
    <rPh sb="0" eb="2">
      <t>カリイレ</t>
    </rPh>
    <rPh sb="2" eb="4">
      <t>モウシコミ</t>
    </rPh>
    <rPh sb="4" eb="5">
      <t>ガク</t>
    </rPh>
    <rPh sb="7" eb="9">
      <t>センエン</t>
    </rPh>
    <phoneticPr fontId="11"/>
  </si>
  <si>
    <t>事業費
(千円)</t>
    <rPh sb="0" eb="1">
      <t>コト</t>
    </rPh>
    <rPh sb="1" eb="2">
      <t>ギョウ</t>
    </rPh>
    <rPh sb="2" eb="3">
      <t>ヒ</t>
    </rPh>
    <rPh sb="5" eb="7">
      <t>センエン</t>
    </rPh>
    <phoneticPr fontId="11"/>
  </si>
  <si>
    <t>（％）</t>
    <phoneticPr fontId="11"/>
  </si>
  <si>
    <t>漢字</t>
    <rPh sb="0" eb="2">
      <t>カンジ</t>
    </rPh>
    <phoneticPr fontId="11"/>
  </si>
  <si>
    <t>長期協会
（見込）</t>
    <rPh sb="0" eb="2">
      <t>チョウキ</t>
    </rPh>
    <rPh sb="2" eb="4">
      <t>キョウカイ</t>
    </rPh>
    <rPh sb="6" eb="8">
      <t>ミコミ</t>
    </rPh>
    <phoneticPr fontId="11"/>
  </si>
  <si>
    <t>県</t>
    <rPh sb="0" eb="1">
      <t>ケン</t>
    </rPh>
    <phoneticPr fontId="11"/>
  </si>
  <si>
    <t>西暦</t>
    <rPh sb="0" eb="2">
      <t>セイレキ</t>
    </rPh>
    <phoneticPr fontId="11"/>
  </si>
  <si>
    <t>ｶﾀｶﾅ</t>
    <phoneticPr fontId="11"/>
  </si>
  <si>
    <t>本人
利率</t>
    <rPh sb="0" eb="2">
      <t>ホンニン</t>
    </rPh>
    <rPh sb="3" eb="5">
      <t>リリツ</t>
    </rPh>
    <phoneticPr fontId="11"/>
  </si>
  <si>
    <t>利子補給・利子助成率 （％）</t>
    <rPh sb="0" eb="1">
      <t>リ</t>
    </rPh>
    <rPh sb="1" eb="2">
      <t>コ</t>
    </rPh>
    <rPh sb="2" eb="3">
      <t>タスク</t>
    </rPh>
    <rPh sb="3" eb="4">
      <t>キュウ</t>
    </rPh>
    <rPh sb="5" eb="9">
      <t>リシジョセイ</t>
    </rPh>
    <rPh sb="9" eb="10">
      <t>リツ</t>
    </rPh>
    <phoneticPr fontId="11"/>
  </si>
  <si>
    <t>基準金利(％)</t>
    <rPh sb="0" eb="2">
      <t>キジュン</t>
    </rPh>
    <rPh sb="2" eb="4">
      <t>キンリ</t>
    </rPh>
    <phoneticPr fontId="11"/>
  </si>
  <si>
    <t>貸付目標日</t>
    <rPh sb="0" eb="2">
      <t>カシツケ</t>
    </rPh>
    <rPh sb="2" eb="5">
      <t>モクヒョウビ</t>
    </rPh>
    <phoneticPr fontId="11"/>
  </si>
  <si>
    <t>借入予定者氏名等（上段……ｶﾀｶﾅ　下段……漢字）</t>
    <rPh sb="0" eb="2">
      <t>カリイレ</t>
    </rPh>
    <rPh sb="2" eb="5">
      <t>ヨテイシャ</t>
    </rPh>
    <rPh sb="5" eb="7">
      <t>シメイ</t>
    </rPh>
    <rPh sb="7" eb="8">
      <t>ナド</t>
    </rPh>
    <rPh sb="9" eb="11">
      <t>ジョウダン</t>
    </rPh>
    <rPh sb="18" eb="20">
      <t>ゲダン</t>
    </rPh>
    <rPh sb="22" eb="24">
      <t>カンジ</t>
    </rPh>
    <phoneticPr fontId="11"/>
  </si>
  <si>
    <t>代表者</t>
    <rPh sb="0" eb="2">
      <t>ダイヒョウ</t>
    </rPh>
    <rPh sb="2" eb="3">
      <t>シャ</t>
    </rPh>
    <phoneticPr fontId="11"/>
  </si>
  <si>
    <t>　 次の貸付けについて、貴県との利子補給契約に基づき利子補給を受けたいので
 　その承認を申請します。</t>
    <rPh sb="2" eb="3">
      <t>ツギ</t>
    </rPh>
    <rPh sb="4" eb="6">
      <t>カシツケ</t>
    </rPh>
    <rPh sb="12" eb="13">
      <t>キケン</t>
    </rPh>
    <rPh sb="13" eb="14">
      <t>ケン</t>
    </rPh>
    <rPh sb="16" eb="18">
      <t>リシ</t>
    </rPh>
    <rPh sb="18" eb="20">
      <t>ホキュウ</t>
    </rPh>
    <rPh sb="20" eb="22">
      <t>ケイヤク</t>
    </rPh>
    <rPh sb="23" eb="24">
      <t>モト</t>
    </rPh>
    <rPh sb="26" eb="28">
      <t>リシ</t>
    </rPh>
    <rPh sb="28" eb="30">
      <t>ホキュウ</t>
    </rPh>
    <rPh sb="31" eb="32">
      <t>ウ</t>
    </rPh>
    <rPh sb="42" eb="44">
      <t>ショウニン</t>
    </rPh>
    <rPh sb="45" eb="47">
      <t>シンセイ</t>
    </rPh>
    <phoneticPr fontId="11"/>
  </si>
  <si>
    <t>名称</t>
    <rPh sb="0" eb="2">
      <t>メイショウ</t>
    </rPh>
    <phoneticPr fontId="11"/>
  </si>
  <si>
    <t>埼玉県知事  大野　元裕</t>
    <rPh sb="0" eb="3">
      <t>サイタマケン</t>
    </rPh>
    <rPh sb="3" eb="5">
      <t>チジ</t>
    </rPh>
    <rPh sb="7" eb="9">
      <t>オオノ</t>
    </rPh>
    <rPh sb="10" eb="12">
      <t>モトヒロ</t>
    </rPh>
    <phoneticPr fontId="11"/>
  </si>
  <si>
    <t>年度</t>
    <rPh sb="0" eb="2">
      <t>ネンド</t>
    </rPh>
    <phoneticPr fontId="11"/>
  </si>
  <si>
    <t>コード</t>
    <phoneticPr fontId="11"/>
  </si>
  <si>
    <t>コ　ー　ド</t>
    <phoneticPr fontId="11"/>
  </si>
  <si>
    <t>（あて先）</t>
    <rPh sb="3" eb="4">
      <t>サキ</t>
    </rPh>
    <phoneticPr fontId="11"/>
  </si>
  <si>
    <t>承認</t>
    <rPh sb="0" eb="2">
      <t>ショウニン</t>
    </rPh>
    <phoneticPr fontId="11"/>
  </si>
  <si>
    <t>農林振興ｾﾝﾀｰｺｰﾄﾞ</t>
    <rPh sb="0" eb="2">
      <t>ノウリン</t>
    </rPh>
    <rPh sb="2" eb="4">
      <t>シンコウ</t>
    </rPh>
    <phoneticPr fontId="11"/>
  </si>
  <si>
    <t>住所</t>
    <rPh sb="0" eb="2">
      <t>ジュウショ</t>
    </rPh>
    <phoneticPr fontId="11"/>
  </si>
  <si>
    <t>日</t>
    <rPh sb="0" eb="1">
      <t>ニチ</t>
    </rPh>
    <phoneticPr fontId="11"/>
  </si>
  <si>
    <t>月</t>
    <rPh sb="0" eb="1">
      <t>ガツ</t>
    </rPh>
    <phoneticPr fontId="11"/>
  </si>
  <si>
    <t>年</t>
    <rPh sb="0" eb="1">
      <t>ネン</t>
    </rPh>
    <phoneticPr fontId="11"/>
  </si>
  <si>
    <t>様式第１号</t>
    <rPh sb="0" eb="2">
      <t>ヨウシキ</t>
    </rPh>
    <rPh sb="2" eb="3">
      <t>ダイ</t>
    </rPh>
    <rPh sb="4" eb="5">
      <t>ゴウ</t>
    </rPh>
    <phoneticPr fontId="11"/>
  </si>
  <si>
    <t>号</t>
    <rPh sb="0" eb="1">
      <t>ゴウ</t>
    </rPh>
    <phoneticPr fontId="11"/>
  </si>
  <si>
    <t>第</t>
    <rPh sb="0" eb="1">
      <t>ダイ</t>
    </rPh>
    <phoneticPr fontId="11"/>
  </si>
  <si>
    <t>農業近代化資金利子補給承認申請書</t>
    <rPh sb="0" eb="2">
      <t>ノウギョウ</t>
    </rPh>
    <rPh sb="2" eb="4">
      <t>キンダイ</t>
    </rPh>
    <rPh sb="4" eb="7">
      <t>カシキン</t>
    </rPh>
    <rPh sb="7" eb="9">
      <t>リシ</t>
    </rPh>
    <rPh sb="9" eb="11">
      <t>ホキュウ</t>
    </rPh>
    <rPh sb="11" eb="13">
      <t>ショウニン</t>
    </rPh>
    <rPh sb="13" eb="16">
      <t>シンセイショ</t>
    </rPh>
    <phoneticPr fontId="11"/>
  </si>
  <si>
    <t>市町村用</t>
    <rPh sb="0" eb="3">
      <t>シチョウソン</t>
    </rPh>
    <rPh sb="3" eb="4">
      <t>ヨウ</t>
    </rPh>
    <phoneticPr fontId="11"/>
  </si>
  <si>
    <t>融資機関控</t>
    <rPh sb="0" eb="4">
      <t>ユウシキカン</t>
    </rPh>
    <rPh sb="4" eb="5">
      <t>ヒカ</t>
    </rPh>
    <phoneticPr fontId="11"/>
  </si>
  <si>
    <t>8802川信栗橋支店（久喜）</t>
  </si>
  <si>
    <t>8801川信鷲宮支店（久喜）</t>
  </si>
  <si>
    <t>8708川信久喜支店</t>
  </si>
  <si>
    <t>8707川信宮代支店</t>
  </si>
  <si>
    <t>8706川信春日部支店</t>
  </si>
  <si>
    <t>8705川信一ノ割支店（春日部）</t>
  </si>
  <si>
    <t>8704川信せんげん台支店（越谷）</t>
  </si>
  <si>
    <t>8703川信南越谷支店</t>
  </si>
  <si>
    <t>8702川信蒲生西口支店（越谷）</t>
  </si>
  <si>
    <t>8701川信蒲生支店（越谷）</t>
  </si>
  <si>
    <t>8102川信ふじみ野支店</t>
  </si>
  <si>
    <t>8101川信みずほ台支店（富士見）</t>
  </si>
  <si>
    <t>8034川信桶川支店</t>
  </si>
  <si>
    <t>8033川信上尾支店</t>
  </si>
  <si>
    <t>8032川信鴻巣支店</t>
  </si>
  <si>
    <t>8031川信東浦和駅前支店</t>
  </si>
  <si>
    <t>8030川信浦和道場支店（さいたま）</t>
  </si>
  <si>
    <t>8029川信土呂支店（さいたま）</t>
  </si>
  <si>
    <t>8028川信岩槻支店（さいたま）</t>
  </si>
  <si>
    <t>8027川信東大宮支店</t>
  </si>
  <si>
    <t>8026川信浦和中尾支店</t>
  </si>
  <si>
    <t>8025川信武蔵浦和支店（さいたま）</t>
  </si>
  <si>
    <t>8024川信大和田支店（さいたま）</t>
  </si>
  <si>
    <t>8023川信北浦和支店</t>
  </si>
  <si>
    <t>8022川信与野支店（さいたま）</t>
  </si>
  <si>
    <t>8021川信大宮支店</t>
  </si>
  <si>
    <t>8020川信和光支店</t>
  </si>
  <si>
    <t>8019川信志木北支店</t>
  </si>
  <si>
    <t>8018川信宗岡支店（志木）</t>
  </si>
  <si>
    <t>8017川信志木支店</t>
  </si>
  <si>
    <t>8016川信戸田北支店</t>
  </si>
  <si>
    <t>8015川信戸田支店</t>
  </si>
  <si>
    <t>8014川信蕨支店</t>
  </si>
  <si>
    <t>8013川信東本郷支店（川口）</t>
  </si>
  <si>
    <t>8012川信赤井支店（川口）</t>
  </si>
  <si>
    <t>8011川信東川口支店</t>
  </si>
  <si>
    <t>8010川信川口中央支店</t>
  </si>
  <si>
    <t>8009川信木曽呂支店（川口）</t>
  </si>
  <si>
    <t>8008川信鳩ヶ谷支店（川口）</t>
  </si>
  <si>
    <t>8007川信柳崎支店（川口）</t>
  </si>
  <si>
    <t>8006川信芝支店（川口）</t>
  </si>
  <si>
    <t>8005川信本町東支店（川口）</t>
  </si>
  <si>
    <t>8004川信飯塚支店（川口）</t>
  </si>
  <si>
    <t>8003川信仲町支店（川口）</t>
  </si>
  <si>
    <t>8002川信本店営業部（川口）</t>
  </si>
  <si>
    <t>8001川信本部（川口）</t>
  </si>
  <si>
    <t>7895埼信北草加支店（吉川）</t>
  </si>
  <si>
    <t>7894埼信西草加支店（吉川）</t>
  </si>
  <si>
    <t>7893埼信幸手支店</t>
  </si>
  <si>
    <t>7891埼信草加支店（吉川）</t>
  </si>
  <si>
    <t>7890埼信越谷支店（松伏）</t>
  </si>
  <si>
    <t>7889埼信杉戸支店（久喜）</t>
  </si>
  <si>
    <t>7888埼信杉戸支店（幸手）</t>
  </si>
  <si>
    <t>7826埼信杉戸支店（杉戸）</t>
  </si>
  <si>
    <t>7789埼信桶川支店（久喜）</t>
  </si>
  <si>
    <t>7788埼信杉戸支店（宮代）</t>
  </si>
  <si>
    <t>7767埼信東八潮支店</t>
  </si>
  <si>
    <t>7752埼信八潮南支店</t>
  </si>
  <si>
    <t>7750埼信春日部西口支店</t>
  </si>
  <si>
    <t>7734埼信豊春支店（春日部）</t>
  </si>
  <si>
    <t>7733埼信久喜支店</t>
  </si>
  <si>
    <t>7732埼信白岡支店</t>
  </si>
  <si>
    <t>7731埼信宮代支店</t>
  </si>
  <si>
    <t>7730埼信越谷平方支店</t>
  </si>
  <si>
    <t>7729埼信八潮支店</t>
  </si>
  <si>
    <t>7728埼信大袋支店（越谷）</t>
  </si>
  <si>
    <t>7727埼信蓮田支店</t>
  </si>
  <si>
    <t>7712埼信越谷支店（越谷）</t>
  </si>
  <si>
    <t>7711埼信春日部（春日部）</t>
  </si>
  <si>
    <t>7693埼信熊谷東支店（行田）</t>
  </si>
  <si>
    <t>7690埼信加須支店（加須市大利根）</t>
  </si>
  <si>
    <t>7689埼信加須支店（加須市北川辺）</t>
  </si>
  <si>
    <t>7688埼信加須支店（加須市騎西）</t>
  </si>
  <si>
    <t>7664埼信騎西支店（加須）</t>
  </si>
  <si>
    <t>7618埼信羽生支店</t>
  </si>
  <si>
    <t>7609埼信加須支店（加須）</t>
  </si>
  <si>
    <t>7608埼信花崎支店（加須）</t>
  </si>
  <si>
    <t>7607埼信行田支店</t>
  </si>
  <si>
    <t>7594埼信江南支店（深谷）</t>
  </si>
  <si>
    <t>7593埼信本部・熊谷東支店</t>
  </si>
  <si>
    <t>7591埼信寄居支店（深谷）</t>
  </si>
  <si>
    <t>7559埼信江南支店（熊谷）</t>
  </si>
  <si>
    <t>7557埼信籠原南支店（熊谷）</t>
  </si>
  <si>
    <t>7539埼信上之支店（熊谷）</t>
  </si>
  <si>
    <t>7531埼信籠原支店（熊谷）</t>
  </si>
  <si>
    <t>7515埼信寄居支店（寄居）</t>
  </si>
  <si>
    <t>7514埼信深谷支店</t>
  </si>
  <si>
    <t>7501埼信本店営業部（熊谷）</t>
  </si>
  <si>
    <t>7491埼信本庄支店（上里）</t>
  </si>
  <si>
    <t>7490埼信本庄支店（神川）</t>
  </si>
  <si>
    <t>7488埼信本庄支店（美里）</t>
  </si>
  <si>
    <t>7406埼信本庄支店（本庄）</t>
  </si>
  <si>
    <t>7392埼信秩父支店（小鹿野）</t>
  </si>
  <si>
    <t>7390埼信秩父支店（長瀞）</t>
  </si>
  <si>
    <t>7389埼信秩父支店（皆野）</t>
  </si>
  <si>
    <t>7388埼信秩父支店（横瀬）</t>
  </si>
  <si>
    <t>7305埼信秩父支店（秩父）</t>
  </si>
  <si>
    <t>7290埼信鴻巣支店（吉見）</t>
  </si>
  <si>
    <t>7289埼信坂戸支店（川島）</t>
  </si>
  <si>
    <t>7288埼信鴻巣支店（滑川）</t>
  </si>
  <si>
    <t>7277埼信都幾川支店（ときがわ）</t>
  </si>
  <si>
    <t>7274埼信吉見支店</t>
  </si>
  <si>
    <t>7273埼信川島支店</t>
  </si>
  <si>
    <t>7272埼信嵐山支店</t>
  </si>
  <si>
    <t>7271埼信小川支店</t>
  </si>
  <si>
    <t>7270埼信森林公園支店（滑川）</t>
  </si>
  <si>
    <t>7262埼信東松山支店</t>
  </si>
  <si>
    <t>7260埼信高坂支店</t>
  </si>
  <si>
    <t>7188埼信新河岸支店（ふじみ野）</t>
  </si>
  <si>
    <t>7166埼信鶴ヶ島北支店</t>
  </si>
  <si>
    <t>7156埼信霞ヶ関支店（川越）</t>
  </si>
  <si>
    <t>7154埼信坂戸支店（坂戸）</t>
  </si>
  <si>
    <t>7153埼信所沢東支店</t>
  </si>
  <si>
    <t>7147埼信ふじみ野支店（ふじみ野）</t>
  </si>
  <si>
    <t>7145埼信新河岸支店（川越）</t>
  </si>
  <si>
    <t>7120埼信長瀬支店（毛呂山）</t>
  </si>
  <si>
    <t>7117埼信三芳支店</t>
  </si>
  <si>
    <t>7116埼信武蔵藤沢支店（入間）</t>
  </si>
  <si>
    <t>7115埼信鶴ヶ島支店</t>
  </si>
  <si>
    <t>7114埼信鶴瀬支店（富士見）</t>
  </si>
  <si>
    <t>7113埼信上福岡支店（ふじみ野）</t>
  </si>
  <si>
    <t>7112埼信狭山支店</t>
  </si>
  <si>
    <t>7111埼信毛呂山支店</t>
  </si>
  <si>
    <t>7110埼信越生支店</t>
  </si>
  <si>
    <t>7108埼信南古谷支店（川越）</t>
  </si>
  <si>
    <t>7107埼信川越西支店</t>
  </si>
  <si>
    <t>7106埼信川越南支店</t>
  </si>
  <si>
    <t>7105埼信新河岸東支店（川越）</t>
  </si>
  <si>
    <t>7104埼信川越支店</t>
  </si>
  <si>
    <t>7093埼信北草加支店（草加）</t>
  </si>
  <si>
    <t>7092埼信西草加支店（草加）</t>
  </si>
  <si>
    <t>7089埼信熊谷東支店（鴻巣）</t>
  </si>
  <si>
    <t>7088埼信原市支店（伊奈）</t>
  </si>
  <si>
    <t>7074埼信東大宮支店（さいたま）</t>
  </si>
  <si>
    <t>7073埼信大久保支店（さいたま）</t>
  </si>
  <si>
    <t>7068埼信朝霞支店</t>
  </si>
  <si>
    <t>7067埼信野火止支店（新座）</t>
  </si>
  <si>
    <t>7066埼信新座支店</t>
  </si>
  <si>
    <t>7065埼信北本西口支店</t>
  </si>
  <si>
    <t>7064埼信桶川西口支店</t>
  </si>
  <si>
    <t>7063埼信鴻巣西口支店</t>
  </si>
  <si>
    <t>7061埼信東岩槻支店（さいたま）</t>
  </si>
  <si>
    <t>7058埼信七里支店（さいたま）</t>
  </si>
  <si>
    <t>7051埼信伊奈支店</t>
  </si>
  <si>
    <t>7050埼信原市支店（上尾）</t>
  </si>
  <si>
    <t>7049埼信大間木支店（さいたま）</t>
  </si>
  <si>
    <t>7048埼信上尾西支店</t>
  </si>
  <si>
    <t>7047埼信上尾柏座支店</t>
  </si>
  <si>
    <t>7046埼信浦和東支店</t>
  </si>
  <si>
    <t>7044埼信西堀支店（さいたま）</t>
  </si>
  <si>
    <t>7043埼信宮原支店（さいたま）</t>
  </si>
  <si>
    <t>7041埼信宮原東支店（さいたま）</t>
  </si>
  <si>
    <t>7040埼信片柳支店（さいたま）</t>
  </si>
  <si>
    <t>7038埼信大東支店（さいたま）</t>
  </si>
  <si>
    <t>7036埼信三橋支店（さいたま）</t>
  </si>
  <si>
    <t>7035埼信吹上支店（鴻巣）</t>
  </si>
  <si>
    <t>7030埼信大和田支店（さいたま）</t>
  </si>
  <si>
    <t>7025埼信南浦和支店</t>
  </si>
  <si>
    <t>7023埼信与野支店（さいたま）</t>
  </si>
  <si>
    <t>7021埼信北本支店</t>
  </si>
  <si>
    <t>7020埼信大宮西支店</t>
  </si>
  <si>
    <t>7019埼信北浦和支店</t>
  </si>
  <si>
    <t>7018埼信岩槻支店（さいたま）</t>
  </si>
  <si>
    <t>7017埼信草加支店</t>
  </si>
  <si>
    <t>7016埼信上尾支店</t>
  </si>
  <si>
    <t>7013埼信桶川支店（桶川）</t>
  </si>
  <si>
    <t>7010埼信鴻巣支店（鴻巣）</t>
  </si>
  <si>
    <t>7003埼信大宮支店</t>
  </si>
  <si>
    <t>7002埼信浦和支店</t>
  </si>
  <si>
    <t>6894武銀吉川支店</t>
  </si>
  <si>
    <t>6893武銀越谷支店（吉川）</t>
  </si>
  <si>
    <t>6892武銀幸手支店（杉戸）</t>
  </si>
  <si>
    <t>6891武銀久喜支店（久喜市鷲宮）</t>
  </si>
  <si>
    <t>6890武銀幸手支店（久喜）</t>
  </si>
  <si>
    <t>6884武銀杉戸高野台支店</t>
  </si>
  <si>
    <t>6871武銀庄和支店（宮代）</t>
  </si>
  <si>
    <t>6860武銀松伏支店</t>
  </si>
  <si>
    <t>6858武銀三郷支店</t>
  </si>
  <si>
    <t>6810武銀幸手支店（幸手）</t>
  </si>
  <si>
    <t>6795武銀伊奈支店（蓮田）</t>
  </si>
  <si>
    <t>6794武銀新白岡支店</t>
  </si>
  <si>
    <t>6793武銀久喜支店（久喜市菖蒲）</t>
  </si>
  <si>
    <t>6792武銀蓮田支店（白岡）</t>
  </si>
  <si>
    <t>6791武銀春日部支店（宮代）</t>
  </si>
  <si>
    <t>6790武銀八潮支店</t>
  </si>
  <si>
    <t>6755武銀大袋支店（越谷）</t>
  </si>
  <si>
    <t>6751武銀藤ヶ丘支店（春日部）</t>
  </si>
  <si>
    <t>6750武銀武里支店（春日部）</t>
  </si>
  <si>
    <t>6747武銀蓮田支店（蓮田）</t>
  </si>
  <si>
    <t>6726武銀越谷支店（越谷）</t>
  </si>
  <si>
    <t>6723武銀久喜支店（久喜）</t>
  </si>
  <si>
    <t>6714武銀春日部支店（春日部）</t>
  </si>
  <si>
    <t>6696武銀久喜支店（加須）</t>
  </si>
  <si>
    <t>6695武銀幸手支店（加須市大利根）</t>
  </si>
  <si>
    <t>6694武銀幸手支店（加須市北川辺）</t>
  </si>
  <si>
    <t>6691武銀羽生支店（加須市騎西）</t>
  </si>
  <si>
    <t>6690武銀加須支店</t>
  </si>
  <si>
    <t>6613武銀行田支店（行田）</t>
  </si>
  <si>
    <t>6609武銀羽生支店（羽生）</t>
  </si>
  <si>
    <t>6595武銀熊谷東支店</t>
  </si>
  <si>
    <t>6594武銀寄居支店（深谷）</t>
  </si>
  <si>
    <t>6573武銀川本支店（深谷）</t>
  </si>
  <si>
    <t>6562武銀深谷支店</t>
  </si>
  <si>
    <t>6508武銀熊谷支店（熊谷）</t>
  </si>
  <si>
    <t>6507武銀寄居支店（寄居）</t>
  </si>
  <si>
    <t>6494武銀本庄支店（上里）</t>
  </si>
  <si>
    <t>6492武銀本庄支店（神川）</t>
  </si>
  <si>
    <t>6490武銀本庄支店（美里）</t>
  </si>
  <si>
    <t>6467武銀本庄南支店</t>
  </si>
  <si>
    <t>6415武銀本庄支店（本庄）</t>
  </si>
  <si>
    <t>6398武銀小川支店（東秩父）</t>
  </si>
  <si>
    <t>6394武銀秩父支店（小鹿野）</t>
  </si>
  <si>
    <t>6392武銀寄居支店（長瀞）</t>
  </si>
  <si>
    <t>6391武銀秩父支店（皆野）</t>
  </si>
  <si>
    <t>6378武銀横瀬支店</t>
  </si>
  <si>
    <t>6307武銀秩父支店（横瀬）</t>
  </si>
  <si>
    <t>6306武銀秩父支店（秩父）</t>
  </si>
  <si>
    <t>6296武銀坂戸支店（鳩山）</t>
  </si>
  <si>
    <t>6295武銀東松山（吉見）</t>
  </si>
  <si>
    <t>6294武銀川越支店（川島）</t>
  </si>
  <si>
    <t>6292武銀小川支店（ときがわ）</t>
  </si>
  <si>
    <t>6291武銀小川支店（嵐山）</t>
  </si>
  <si>
    <t>6290武銀東松山（滑川）</t>
  </si>
  <si>
    <t>6275武銀高坂支店</t>
  </si>
  <si>
    <t>6212武銀小川支店（小川）</t>
  </si>
  <si>
    <t>6211武銀東松山（東松山）</t>
  </si>
  <si>
    <t>6197武銀ふじみ野支店（ふじみ野）</t>
  </si>
  <si>
    <t>6195武銀坂戸支店（鶴ヶ島）</t>
  </si>
  <si>
    <t>6194武銀坂戸支店（越生）</t>
  </si>
  <si>
    <t>6193武銀坂戸支店（毛呂山）</t>
  </si>
  <si>
    <t>6192武銀大井支店（三芳）</t>
  </si>
  <si>
    <t>6183武銀鶴ケ島支店（川越）</t>
  </si>
  <si>
    <t>6180武銀東所沢支店</t>
  </si>
  <si>
    <t>6176武銀みずほ台支店（富士見）</t>
  </si>
  <si>
    <t>6174武銀狭山西支店</t>
  </si>
  <si>
    <t>6171武銀入間支店（東松山）</t>
    <rPh sb="11" eb="14">
      <t>ヒガシマツヤマ</t>
    </rPh>
    <phoneticPr fontId="11"/>
  </si>
  <si>
    <t>6170武銀入間支店</t>
  </si>
  <si>
    <t>6169武銀所沢駅前支店</t>
  </si>
  <si>
    <t>6166武銀下山口支店（所沢）</t>
  </si>
  <si>
    <t>6164武銀入曽支店（狭山）</t>
  </si>
  <si>
    <t>6154武銀川越南支店</t>
  </si>
  <si>
    <t>6153武銀霞ヶ関支店（川越）</t>
  </si>
  <si>
    <t>6148武銀狭山東支店</t>
  </si>
  <si>
    <t>6146武銀新河岸支店（川越）</t>
  </si>
  <si>
    <t>6142武銀日高支店</t>
  </si>
  <si>
    <t>6141武銀坂戸支店</t>
  </si>
  <si>
    <t>6140武銀新所沢支店</t>
  </si>
  <si>
    <t>6131武銀大井支店（ふじみ野）</t>
  </si>
  <si>
    <t>6119武銀所沢支店</t>
  </si>
  <si>
    <t>6117武銀川越支店</t>
  </si>
  <si>
    <t>6116武銀飯能支店</t>
  </si>
  <si>
    <t>6105武銀狭山支店</t>
  </si>
  <si>
    <t>6098武銀戸田西支店</t>
  </si>
  <si>
    <t>6097武銀鳩ヶ谷支店（川口）</t>
  </si>
  <si>
    <t>6096武銀宮原西口支店（さいたま）</t>
  </si>
  <si>
    <t>6095武銀天沼支店（さいたま）</t>
  </si>
  <si>
    <t>6094武銀深作支店（さいたま）</t>
  </si>
  <si>
    <t>6093武銀片柳支店（さいたま）</t>
  </si>
  <si>
    <t>6092武銀行田支店（鴻巣）</t>
  </si>
  <si>
    <t>6091武銀和光支店</t>
  </si>
  <si>
    <t>6090武銀東川口支店</t>
  </si>
  <si>
    <t>6082武銀北浦和西口支店</t>
  </si>
  <si>
    <t>6077武銀白鍬支店（さいたま）</t>
  </si>
  <si>
    <t>6068武銀新座南支店</t>
  </si>
  <si>
    <t>6065武銀桶川支店</t>
  </si>
  <si>
    <t>6036武銀武蔵浦和支店（さいたま）</t>
  </si>
  <si>
    <t>6061武銀伊奈支店</t>
  </si>
  <si>
    <t>6059武銀大宮北支店</t>
  </si>
  <si>
    <t>6057武銀県庁前支店（さいたま）</t>
  </si>
  <si>
    <t>6056武銀松原支店（草加）</t>
  </si>
  <si>
    <t>6049武銀東浦和支店（さいたま）</t>
  </si>
  <si>
    <t>6045武銀指扇支店（さいたま）</t>
  </si>
  <si>
    <t>6044武銀七里支店（さいたま）</t>
  </si>
  <si>
    <t>6039武銀北本支店</t>
  </si>
  <si>
    <t>6038武銀与野支店（さいたま）</t>
  </si>
  <si>
    <t>6037武銀新座支店</t>
  </si>
  <si>
    <t>6036武銀西川口支店</t>
  </si>
  <si>
    <t>6035武銀西上尾支店</t>
  </si>
  <si>
    <t>6034武銀大宮支店</t>
  </si>
  <si>
    <t>6033武銀南浦和支店</t>
  </si>
  <si>
    <t>6032武銀東大宮支店（さいたま）</t>
  </si>
  <si>
    <t>6030武銀岩槻支店（さいたま）</t>
  </si>
  <si>
    <t>6028武銀朝霞支店</t>
  </si>
  <si>
    <t>6027武銀戸田支店</t>
  </si>
  <si>
    <t>6025武銀宮原支店（さいたま）</t>
  </si>
  <si>
    <t>6024武銀上尾支店</t>
  </si>
  <si>
    <t>6022武銀志木支店</t>
  </si>
  <si>
    <t>6021武銀北浦和支店</t>
  </si>
  <si>
    <t>6020武銀鴻巣支店</t>
  </si>
  <si>
    <t>6018武銀草加支店</t>
  </si>
  <si>
    <t>6004武銀川口支店</t>
  </si>
  <si>
    <t>6003武銀蕨支店</t>
  </si>
  <si>
    <t>6002武銀浦和支店</t>
  </si>
  <si>
    <t>6001武銀本店営業部（さいたま）</t>
  </si>
  <si>
    <t>5808りそな庄和支店（春日部）</t>
  </si>
  <si>
    <t>5807りそな吉川支店</t>
  </si>
  <si>
    <t>5806りそな越谷支店（松伏）</t>
  </si>
  <si>
    <t>5805りそな杉戸支店</t>
  </si>
  <si>
    <t>5804りそな鷲宮支店（久喜）</t>
  </si>
  <si>
    <t>5803りそな栗橋支店（久喜）</t>
  </si>
  <si>
    <t>5802りそな幸手支店</t>
  </si>
  <si>
    <t>5801りそな三郷支店</t>
  </si>
  <si>
    <t>5716りそな北越谷支店</t>
  </si>
  <si>
    <t>5715りそな南越谷支店</t>
  </si>
  <si>
    <t>5714りそな宮代支店</t>
  </si>
  <si>
    <t>5712りそな菖蒲支店（久喜）</t>
  </si>
  <si>
    <t>5710りそな白岡支店</t>
  </si>
  <si>
    <t>5709りそな蓮田支店</t>
  </si>
  <si>
    <t>5708りそな八潮支店</t>
  </si>
  <si>
    <t>5707りそな久喜支店</t>
  </si>
  <si>
    <t>5706りそな越谷支店（越谷）</t>
  </si>
  <si>
    <t>5705りそな春日部西口支店</t>
  </si>
  <si>
    <t>5704りそな武里支店（春日部）</t>
  </si>
  <si>
    <t>5703りそな春日部支店</t>
  </si>
  <si>
    <t>5608りそな栗橋支店（加須市大利根）</t>
  </si>
  <si>
    <t>5607りそな栗橋支店（加須市北川辺）</t>
  </si>
  <si>
    <t>5604りそな騎西支店（加須）</t>
  </si>
  <si>
    <t>5603りそな羽生支店</t>
  </si>
  <si>
    <t>5602りそな加須支店</t>
  </si>
  <si>
    <t>5601りそな行田支店</t>
  </si>
  <si>
    <t>5512りそな籠原支店（熊谷）</t>
  </si>
  <si>
    <t>5511りそな寄居支店（寄居）</t>
  </si>
  <si>
    <t>5510りそな寄居支店（深谷）</t>
  </si>
  <si>
    <t>5509りそな熊谷支店（深谷）</t>
  </si>
  <si>
    <t>5508りそな岡部支店（深谷）</t>
  </si>
  <si>
    <t>5507りそな妻沼支店（熊谷）</t>
  </si>
  <si>
    <t>5504りそな深谷支店</t>
  </si>
  <si>
    <t>5503りそな熊谷駅前支店</t>
  </si>
  <si>
    <t>5501りそな熊谷支店（熊谷）</t>
  </si>
  <si>
    <t>5406りそな本庄支店（上里）</t>
  </si>
  <si>
    <t>5405りそな本庄支店（神川）</t>
  </si>
  <si>
    <t>5404りそな児玉支店（神川）</t>
  </si>
  <si>
    <t>5403りそな児玉支店（本庄）</t>
  </si>
  <si>
    <t>5402りそな本庄支店（美里）</t>
  </si>
  <si>
    <t>5401りそな本庄支店（本庄）</t>
  </si>
  <si>
    <t>5310りそな小鹿野支店（東秩父）</t>
  </si>
  <si>
    <t>5306りそな小鹿野支店（小鹿野）</t>
  </si>
  <si>
    <t>5305りそな小鹿野支店（秩父）</t>
  </si>
  <si>
    <t>5304りそな皆野支店（長）</t>
  </si>
  <si>
    <t>5303りそな皆野支店（皆野）</t>
  </si>
  <si>
    <t>5302りそな秩父支店（横瀬）</t>
  </si>
  <si>
    <t>5301りそな秩父支店（秩父）</t>
  </si>
  <si>
    <t>5208りそな東松山支店（吉見）</t>
  </si>
  <si>
    <t>5207りそな東松山支店（川島）</t>
  </si>
  <si>
    <t>5206りそな東松山（ときがわ）</t>
  </si>
  <si>
    <t>5204りそな小川支店</t>
  </si>
  <si>
    <t>5203りそな東松山支店（嵐山）</t>
  </si>
  <si>
    <t>5202りそな東松山支店（滑川）</t>
  </si>
  <si>
    <t>5201りそな東松山支店（東松山）</t>
  </si>
  <si>
    <t>5131りそな所沢支店所沢東口</t>
  </si>
  <si>
    <t>5126りそな日高支店</t>
  </si>
  <si>
    <t>5125りそな鶴ヶ島支店</t>
  </si>
  <si>
    <t>5123りそな越生毛呂山支店（毛呂山）</t>
  </si>
  <si>
    <t>5122りそな鶴瀬支店（三芳）</t>
  </si>
  <si>
    <t>5121りそな大井支店（ふじみ野）</t>
  </si>
  <si>
    <t>5119りそな坂戸支店</t>
  </si>
  <si>
    <t>5118りそなみずほ台支店（富士見）</t>
  </si>
  <si>
    <t>5117りそな鶴瀬支店（富士見）</t>
  </si>
  <si>
    <t>5116りそな上福岡支店（ふじみ野）</t>
  </si>
  <si>
    <t>5115りそな武蔵藤沢支店（入間）</t>
  </si>
  <si>
    <t>5114りそな入間支店</t>
  </si>
  <si>
    <t>5112りそな新狭山支店</t>
  </si>
  <si>
    <t>5111りそな狭山支店</t>
  </si>
  <si>
    <t>5110りそな飯能支店</t>
  </si>
  <si>
    <t>5109りそな小手指支店（所沢）</t>
  </si>
  <si>
    <t>5108りそな新所沢支店</t>
  </si>
  <si>
    <t>5106りそな所沢支店</t>
  </si>
  <si>
    <t>5105りそな霞ヶ関支店（川越）</t>
  </si>
  <si>
    <t>5104りそな川越支店・新河岸</t>
  </si>
  <si>
    <t>5103りそな本川越支店</t>
  </si>
  <si>
    <t>5102りそな川越南支店</t>
  </si>
  <si>
    <t>5101りそな川越支店</t>
  </si>
  <si>
    <t>5047りそな武蔵浦和支店（さいたま）</t>
  </si>
  <si>
    <t>5042りそな吹上支店（鴻巣）</t>
  </si>
  <si>
    <t>5041りそな伊奈支店</t>
  </si>
  <si>
    <t>5040りそな北本支店</t>
  </si>
  <si>
    <t>5039りそな桶川支店</t>
  </si>
  <si>
    <t>5037りそな新座支店</t>
  </si>
  <si>
    <t>5036りそな和光支店</t>
  </si>
  <si>
    <t>5035りそな志木支店</t>
  </si>
  <si>
    <t>5034りそな朝霞支店</t>
  </si>
  <si>
    <t>5033りそな鳩ヶ谷支店（川口）</t>
  </si>
  <si>
    <t>5031りそな戸田支店</t>
  </si>
  <si>
    <t>5030りそな蕨東支店</t>
  </si>
  <si>
    <t>5029りそな蕨支店</t>
  </si>
  <si>
    <t>5028りそな松原支店（草加）</t>
  </si>
  <si>
    <t>5027りそな草加支店</t>
  </si>
  <si>
    <t>5026りそな与野支店（さいたま）</t>
  </si>
  <si>
    <t>5025りそな上尾西口支店</t>
  </si>
  <si>
    <t>5024りそな上尾支店</t>
  </si>
  <si>
    <t>5023りそな鴻巣支店</t>
  </si>
  <si>
    <t>5022りそな指扇支店（さいたま）</t>
  </si>
  <si>
    <t>5021りそな日進支店（さいたま）</t>
  </si>
  <si>
    <t>5020りそな大宮西支店（さいたま）</t>
  </si>
  <si>
    <t>5019りそな大宮支店（土呂）</t>
  </si>
  <si>
    <t>5018りそな七里支店（さいたま）</t>
  </si>
  <si>
    <t>5017りそな東大宮支店</t>
  </si>
  <si>
    <t>5016りそな宮原支店（さいたま）</t>
  </si>
  <si>
    <t>5014りそな大宮支店（さいたま）</t>
  </si>
  <si>
    <t>5013りそな北浦和西口支店</t>
  </si>
  <si>
    <t>5012りそな北浦和支店</t>
  </si>
  <si>
    <t>5011りそな騎西支店（鴻巣）</t>
  </si>
  <si>
    <t>5010りそな岩槻支店（さいたま）</t>
  </si>
  <si>
    <t>セット融資</t>
  </si>
  <si>
    <t>9号資金</t>
    <rPh sb="1" eb="2">
      <t>ゴウ</t>
    </rPh>
    <rPh sb="2" eb="4">
      <t>シキン</t>
    </rPh>
    <phoneticPr fontId="11"/>
  </si>
  <si>
    <t>5009りそな南浦和支店（さいたま）</t>
  </si>
  <si>
    <t>長期運転資金</t>
  </si>
  <si>
    <t>8号資金</t>
    <rPh sb="1" eb="2">
      <t>ゴウ</t>
    </rPh>
    <rPh sb="2" eb="4">
      <t>シキン</t>
    </rPh>
    <phoneticPr fontId="11"/>
  </si>
  <si>
    <t>5008りそな浦和東口支店</t>
  </si>
  <si>
    <t>農村給排水施設資金</t>
  </si>
  <si>
    <t>5007りそな浦和中央支店</t>
  </si>
  <si>
    <t>特定の農家住宅資金</t>
  </si>
  <si>
    <t>5006りそな県庁支店（さいたま）</t>
  </si>
  <si>
    <t>内水面養殖施設資金</t>
  </si>
  <si>
    <t>7号資金</t>
    <rPh sb="1" eb="2">
      <t>ゴウ</t>
    </rPh>
    <rPh sb="2" eb="4">
      <t>シキン</t>
    </rPh>
    <phoneticPr fontId="11"/>
  </si>
  <si>
    <t>5005りそなさいたま営業部</t>
  </si>
  <si>
    <t>廃棄物処理施設</t>
  </si>
  <si>
    <t>5004りそな川口南平支店</t>
  </si>
  <si>
    <t>集落道</t>
  </si>
  <si>
    <t>5003りそな西川口支店</t>
  </si>
  <si>
    <t>生活安全保護施設</t>
  </si>
  <si>
    <t>5002りそな東岩槻支店（さいたま）</t>
  </si>
  <si>
    <t>生活改善センター</t>
  </si>
  <si>
    <t>5001りそな川口支店</t>
  </si>
  <si>
    <t>地域休養施設</t>
  </si>
  <si>
    <t>2504 埼玉酪農</t>
  </si>
  <si>
    <t>農業者等健康増進施設</t>
  </si>
  <si>
    <t>2501 埼北酪農</t>
  </si>
  <si>
    <t>農作業管理休養施設</t>
  </si>
  <si>
    <t>1812 埼玉みずほ・久喜市鷲宮</t>
  </si>
  <si>
    <t>農事放送施設</t>
  </si>
  <si>
    <t>1809 さいかつ・三郷市</t>
  </si>
  <si>
    <t>下水道施設</t>
  </si>
  <si>
    <t>1808 さいかつ・吉川市</t>
  </si>
  <si>
    <t>融雪・除雪用施設</t>
  </si>
  <si>
    <t>1807 さいかつ・松伏町</t>
  </si>
  <si>
    <t>ガス供給施設</t>
  </si>
  <si>
    <t>1806 埼玉みずほ春日部</t>
  </si>
  <si>
    <t>農業管理センター</t>
  </si>
  <si>
    <t>1804 埼玉みずほ・杉戸</t>
  </si>
  <si>
    <t>集会施設</t>
  </si>
  <si>
    <t>1803 埼玉みずほ・幸手</t>
  </si>
  <si>
    <t>研修施設</t>
  </si>
  <si>
    <t>1711 南彩・久喜市菖蒲</t>
  </si>
  <si>
    <t>託児施設</t>
  </si>
  <si>
    <t>1710 南彩・久喜市</t>
  </si>
  <si>
    <t>水道施設</t>
  </si>
  <si>
    <t>1709 南彩・白岡市</t>
  </si>
  <si>
    <t>農村情報処理・通信施設</t>
  </si>
  <si>
    <t>1708 南彩・宮代町</t>
  </si>
  <si>
    <t>診療施設</t>
  </si>
  <si>
    <t>6号資金</t>
    <rPh sb="1" eb="2">
      <t>ゴウ</t>
    </rPh>
    <rPh sb="2" eb="4">
      <t>シキン</t>
    </rPh>
    <phoneticPr fontId="11"/>
  </si>
  <si>
    <t>1707 南彩・蓮田市</t>
  </si>
  <si>
    <t>小土地改良資金</t>
  </si>
  <si>
    <t>5号資金</t>
    <rPh sb="1" eb="2">
      <t>ゴウ</t>
    </rPh>
    <rPh sb="2" eb="4">
      <t>シキン</t>
    </rPh>
    <phoneticPr fontId="11"/>
  </si>
  <si>
    <t>1706 南彩・春日部市</t>
  </si>
  <si>
    <t>特用家畜購入資金</t>
  </si>
  <si>
    <t>1704 越谷市</t>
  </si>
  <si>
    <t>肥育牛の育成資金</t>
  </si>
  <si>
    <t>1703 越谷市・草加市</t>
  </si>
  <si>
    <t>鶏の購入資金</t>
  </si>
  <si>
    <t>1701 さいかつ・八潮市</t>
  </si>
  <si>
    <t>肥育豚の購入資金</t>
  </si>
  <si>
    <t>1619 ほくさい・加須市大利根</t>
  </si>
  <si>
    <t>肥育牛の購入資金</t>
  </si>
  <si>
    <t>1618 ほくさい・加須市北川辺</t>
  </si>
  <si>
    <t>繁殖用肉牛・繁殖豚の育成資金</t>
  </si>
  <si>
    <t>1617 ほくさい・加須市騎西</t>
  </si>
  <si>
    <t>豚（肉用素畜を除く）の購入</t>
  </si>
  <si>
    <t>465　松伏町</t>
    <phoneticPr fontId="11"/>
  </si>
  <si>
    <t>1615 ほくさい・加須市</t>
  </si>
  <si>
    <t>山羊の購入資金</t>
  </si>
  <si>
    <t>464　杉戸町</t>
    <phoneticPr fontId="11"/>
  </si>
  <si>
    <t>1606 ほくさい・羽生市</t>
  </si>
  <si>
    <t>めん羊（肉用素畜を除く）の購入</t>
  </si>
  <si>
    <t>442　宮代町</t>
    <phoneticPr fontId="11"/>
  </si>
  <si>
    <t>1601 ほくさい・行田市</t>
  </si>
  <si>
    <t>馬（競争の用に供するものを除く）の購入</t>
  </si>
  <si>
    <t>408　寄居町</t>
    <phoneticPr fontId="11"/>
  </si>
  <si>
    <t>1517 花園・深谷市</t>
  </si>
  <si>
    <t>牛（肉用素畜を除く）の購入</t>
  </si>
  <si>
    <t>4号資金</t>
    <rPh sb="1" eb="2">
      <t>ゴウ</t>
    </rPh>
    <rPh sb="2" eb="4">
      <t>シキン</t>
    </rPh>
    <phoneticPr fontId="11"/>
  </si>
  <si>
    <t>385　上里町</t>
    <phoneticPr fontId="11"/>
  </si>
  <si>
    <t>1515 ふかや（榛沢）・深谷市</t>
    <phoneticPr fontId="11"/>
  </si>
  <si>
    <t>特定永年性作物植栽育成資金</t>
  </si>
  <si>
    <t>383　神川町</t>
    <phoneticPr fontId="11"/>
  </si>
  <si>
    <t>1514 埼玉岡部・深谷市</t>
  </si>
  <si>
    <t>花き・花木植栽育成資金</t>
  </si>
  <si>
    <t>381　美里町</t>
    <phoneticPr fontId="11"/>
  </si>
  <si>
    <t>1511 ふかや・寄居町</t>
  </si>
  <si>
    <t>果樹等育成資金</t>
  </si>
  <si>
    <t>369　東秩父村</t>
    <phoneticPr fontId="11"/>
  </si>
  <si>
    <t>1507 ふかや・深谷市</t>
  </si>
  <si>
    <t>アスパラガスの植栽資金</t>
  </si>
  <si>
    <t>365　小鹿野町</t>
    <phoneticPr fontId="11"/>
  </si>
  <si>
    <t>1501 くまがや</t>
  </si>
  <si>
    <t>桑の植栽資金</t>
  </si>
  <si>
    <t>363　長瀞町</t>
    <phoneticPr fontId="11"/>
  </si>
  <si>
    <t>1405 ひびきの・神川町</t>
  </si>
  <si>
    <t>ホップの植栽資金</t>
  </si>
  <si>
    <t>362　皆野町</t>
    <phoneticPr fontId="11"/>
  </si>
  <si>
    <t>1403 ひびきの・美里町</t>
  </si>
  <si>
    <t>茶の植栽資金</t>
  </si>
  <si>
    <t>361　横瀬町</t>
    <phoneticPr fontId="11"/>
  </si>
  <si>
    <t>1402 ひびきの・上里町</t>
  </si>
  <si>
    <t>オリーブの植栽資金</t>
  </si>
  <si>
    <t>349　ときがわ町</t>
    <phoneticPr fontId="11"/>
  </si>
  <si>
    <t>1401 ひびきの・本庄市</t>
  </si>
  <si>
    <t>果樹の植栽資金</t>
  </si>
  <si>
    <t>3号資金</t>
    <rPh sb="1" eb="2">
      <t>ゴウ</t>
    </rPh>
    <rPh sb="2" eb="4">
      <t>シキン</t>
    </rPh>
    <phoneticPr fontId="11"/>
  </si>
  <si>
    <t>348　鳩山町</t>
    <phoneticPr fontId="11"/>
  </si>
  <si>
    <t>1310 ちちぶ・小鹿野町</t>
  </si>
  <si>
    <t>未利用資源活用用機具</t>
    <rPh sb="0" eb="3">
      <t>ミリヨウ</t>
    </rPh>
    <rPh sb="3" eb="5">
      <t>シゲン</t>
    </rPh>
    <rPh sb="5" eb="7">
      <t>カツヨウ</t>
    </rPh>
    <rPh sb="7" eb="8">
      <t>ヨウ</t>
    </rPh>
    <rPh sb="8" eb="10">
      <t>キグ</t>
    </rPh>
    <phoneticPr fontId="11"/>
  </si>
  <si>
    <t>347　吉見町</t>
    <phoneticPr fontId="11"/>
  </si>
  <si>
    <t>1309 ちちぶ・吉田（秩父市）</t>
  </si>
  <si>
    <t>観光農業用機具</t>
    <rPh sb="0" eb="2">
      <t>カンコウ</t>
    </rPh>
    <rPh sb="2" eb="5">
      <t>ノウギョウヨウ</t>
    </rPh>
    <rPh sb="5" eb="7">
      <t>キグ</t>
    </rPh>
    <phoneticPr fontId="11"/>
  </si>
  <si>
    <t>346　川島町</t>
    <phoneticPr fontId="11"/>
  </si>
  <si>
    <t>1308 埼玉中央・東秩父村</t>
  </si>
  <si>
    <t>生産・経営管理情報処理用機具</t>
  </si>
  <si>
    <t>343　小川町</t>
    <phoneticPr fontId="11"/>
  </si>
  <si>
    <t>1306 ちちぶ・長瀞町</t>
  </si>
  <si>
    <t>農用地改良造成用機具</t>
  </si>
  <si>
    <t>342　嵐山町</t>
    <phoneticPr fontId="11"/>
  </si>
  <si>
    <t>1305 ちちぶ・皆野町</t>
  </si>
  <si>
    <t>農業生産公害防止等用機具</t>
  </si>
  <si>
    <t>341　滑川町</t>
    <phoneticPr fontId="11"/>
  </si>
  <si>
    <t>1302 ちちぶ・横瀬町</t>
  </si>
  <si>
    <t>運搬用機具</t>
  </si>
  <si>
    <t>327　越生町</t>
    <phoneticPr fontId="11"/>
  </si>
  <si>
    <t>1301 ちちぶ・秩父市</t>
  </si>
  <si>
    <t>養蚕用機具</t>
  </si>
  <si>
    <t>326　毛呂山町</t>
    <phoneticPr fontId="11"/>
  </si>
  <si>
    <t>1215 埼玉中央・吉見町</t>
  </si>
  <si>
    <t>畜産用機具</t>
  </si>
  <si>
    <t>324　三芳町</t>
    <phoneticPr fontId="11"/>
  </si>
  <si>
    <t>1214 埼玉中央・川島町</t>
  </si>
  <si>
    <t>農産物処理加工用機具</t>
  </si>
  <si>
    <t>301　伊奈町</t>
    <phoneticPr fontId="11"/>
  </si>
  <si>
    <t>1213 埼玉中央・鳩山町</t>
  </si>
  <si>
    <t>収穫調整用機具</t>
  </si>
  <si>
    <t>246　白岡市</t>
    <phoneticPr fontId="11"/>
  </si>
  <si>
    <t>1209 埼玉中央・ときがわ町</t>
  </si>
  <si>
    <t>病害虫等防除用機具</t>
  </si>
  <si>
    <t>245　ふじみ野市</t>
    <phoneticPr fontId="11"/>
  </si>
  <si>
    <t>1207 埼玉中央・小川町</t>
  </si>
  <si>
    <t>肥料調整散布用機具</t>
  </si>
  <si>
    <t>243　吉川市</t>
    <phoneticPr fontId="11"/>
  </si>
  <si>
    <t>1204 埼玉中央・嵐山町</t>
  </si>
  <si>
    <t>農作物育成管理用機具</t>
  </si>
  <si>
    <t>242　日高市</t>
    <phoneticPr fontId="11"/>
  </si>
  <si>
    <t>1202 埼玉中央・滑川町</t>
  </si>
  <si>
    <t>耕うん機整地用機具</t>
  </si>
  <si>
    <t>241　鶴ヶ島市</t>
    <phoneticPr fontId="11"/>
  </si>
  <si>
    <t>1201 埼玉中央・東松山市</t>
  </si>
  <si>
    <t>揚排水用機具</t>
  </si>
  <si>
    <t>240　幸手市</t>
    <phoneticPr fontId="11"/>
  </si>
  <si>
    <t>1149 いるま野・三芳町</t>
  </si>
  <si>
    <t>原動機</t>
  </si>
  <si>
    <t>2号資金</t>
    <rPh sb="1" eb="2">
      <t>ゴウ</t>
    </rPh>
    <rPh sb="2" eb="4">
      <t>シキン</t>
    </rPh>
    <phoneticPr fontId="11"/>
  </si>
  <si>
    <t>239　坂戸市</t>
    <phoneticPr fontId="11"/>
  </si>
  <si>
    <t>1147 いるま野・ふじみ野市</t>
  </si>
  <si>
    <t>農業労働力確保施設</t>
    <rPh sb="0" eb="2">
      <t>ノウギョウ</t>
    </rPh>
    <rPh sb="2" eb="5">
      <t>ロウドウリョク</t>
    </rPh>
    <rPh sb="5" eb="7">
      <t>カクホ</t>
    </rPh>
    <rPh sb="7" eb="9">
      <t>シセツ</t>
    </rPh>
    <phoneticPr fontId="11"/>
  </si>
  <si>
    <t>238　蓮田市</t>
    <phoneticPr fontId="11"/>
  </si>
  <si>
    <t>1146 いるま野・富士見市</t>
  </si>
  <si>
    <t>未利用資源活用施設</t>
    <rPh sb="0" eb="3">
      <t>ミリヨウ</t>
    </rPh>
    <rPh sb="3" eb="5">
      <t>シゲン</t>
    </rPh>
    <rPh sb="5" eb="7">
      <t>カツヨウ</t>
    </rPh>
    <rPh sb="7" eb="9">
      <t>シセツ</t>
    </rPh>
    <phoneticPr fontId="11"/>
  </si>
  <si>
    <t>237　三郷市</t>
    <phoneticPr fontId="11"/>
  </si>
  <si>
    <t>1140 いるま野・飯能市</t>
  </si>
  <si>
    <t>観光農業施設</t>
    <rPh sb="0" eb="2">
      <t>カンコウ</t>
    </rPh>
    <rPh sb="2" eb="4">
      <t>ノウギョウ</t>
    </rPh>
    <rPh sb="4" eb="6">
      <t>シセツ</t>
    </rPh>
    <phoneticPr fontId="11"/>
  </si>
  <si>
    <t>235　富士見市</t>
    <phoneticPr fontId="11"/>
  </si>
  <si>
    <t>1139 いるま野・日高市</t>
  </si>
  <si>
    <t>農業生産公害防止等用施設</t>
  </si>
  <si>
    <t>234　八潮市</t>
    <phoneticPr fontId="11"/>
  </si>
  <si>
    <t>1138 いるま野・越生町</t>
  </si>
  <si>
    <t>農産物集出荷施設</t>
  </si>
  <si>
    <t>233　北本市</t>
    <phoneticPr fontId="11"/>
  </si>
  <si>
    <t>1137 いるま野・毛呂山</t>
  </si>
  <si>
    <t>農産物販売施設</t>
  </si>
  <si>
    <t>232　久喜市</t>
    <phoneticPr fontId="11"/>
  </si>
  <si>
    <t>1136 いるま野・鶴ヶ島市</t>
  </si>
  <si>
    <t>家畜診療施設</t>
  </si>
  <si>
    <t>231　桶川市</t>
    <phoneticPr fontId="11"/>
  </si>
  <si>
    <t>1131 いるま野・坂戸市</t>
  </si>
  <si>
    <t>家畜市場施設</t>
  </si>
  <si>
    <t>230　新座市</t>
    <phoneticPr fontId="11"/>
  </si>
  <si>
    <t>1130 いるま野・狭山市</t>
  </si>
  <si>
    <t>家畜人工受精施設</t>
  </si>
  <si>
    <t>229　和光市</t>
    <phoneticPr fontId="11"/>
  </si>
  <si>
    <t>1124 いるま野・入間市</t>
  </si>
  <si>
    <t>きのこ栽培施設</t>
  </si>
  <si>
    <t>228　志木市</t>
    <phoneticPr fontId="11"/>
  </si>
  <si>
    <t>1115 いるま野・所沢市</t>
  </si>
  <si>
    <t>ふ卵育すう施設</t>
  </si>
  <si>
    <t>227　朝霞市</t>
    <phoneticPr fontId="11"/>
  </si>
  <si>
    <t>1101 いるま野・川越市</t>
  </si>
  <si>
    <t>病害虫等防除施設</t>
  </si>
  <si>
    <t>225　入間市</t>
    <phoneticPr fontId="11"/>
  </si>
  <si>
    <t>1057 さいたま・草加市</t>
  </si>
  <si>
    <t>農機具保管修理施設</t>
  </si>
  <si>
    <t>224　戸田市</t>
    <phoneticPr fontId="11"/>
  </si>
  <si>
    <t>1056 さいたま・川口市</t>
  </si>
  <si>
    <t>農業生産資材製造施設</t>
  </si>
  <si>
    <t>223　蕨市</t>
    <phoneticPr fontId="11"/>
  </si>
  <si>
    <t>1054 あさか野・和光市</t>
  </si>
  <si>
    <t>農業生産資材貯蔵施設</t>
  </si>
  <si>
    <t>222　越谷市</t>
    <phoneticPr fontId="11"/>
  </si>
  <si>
    <t>1053 あさか野・朝霞市</t>
  </si>
  <si>
    <t>農産物貯蔵施設</t>
  </si>
  <si>
    <t>221　草加市</t>
    <phoneticPr fontId="11"/>
  </si>
  <si>
    <t>1050 あさか野・新座市</t>
  </si>
  <si>
    <t>農産物処理加工施設</t>
  </si>
  <si>
    <t>219　上尾市</t>
    <phoneticPr fontId="11"/>
  </si>
  <si>
    <t>1049 あさか野・志木市</t>
  </si>
  <si>
    <t>かん水施設</t>
  </si>
  <si>
    <t>218　深谷市</t>
    <phoneticPr fontId="11"/>
  </si>
  <si>
    <t>1046 さいたま・上尾市</t>
  </si>
  <si>
    <t>排水施設</t>
  </si>
  <si>
    <t>217　鴻巣市</t>
    <phoneticPr fontId="11"/>
  </si>
  <si>
    <t>1041 さいたま・桶川市</t>
  </si>
  <si>
    <t>農業用索道</t>
  </si>
  <si>
    <t>216　羽生市</t>
    <phoneticPr fontId="11"/>
  </si>
  <si>
    <t>1040 さいたま・伊奈町</t>
  </si>
  <si>
    <t>牧さく</t>
  </si>
  <si>
    <t>KR　農業共済組合連合会</t>
    <rPh sb="3" eb="5">
      <t>ノウギョウ</t>
    </rPh>
    <rPh sb="5" eb="7">
      <t>キョウサイ</t>
    </rPh>
    <rPh sb="7" eb="9">
      <t>クミアイ</t>
    </rPh>
    <rPh sb="9" eb="12">
      <t>レンゴウカイ</t>
    </rPh>
    <phoneticPr fontId="11"/>
  </si>
  <si>
    <t>215　狭山市</t>
    <phoneticPr fontId="11"/>
  </si>
  <si>
    <t>1038 さいたま・北本市</t>
  </si>
  <si>
    <t>果樹棚</t>
  </si>
  <si>
    <t>KS　農業共済組合</t>
    <rPh sb="3" eb="5">
      <t>ノウギョウ</t>
    </rPh>
    <rPh sb="5" eb="7">
      <t>キョウサイ</t>
    </rPh>
    <rPh sb="7" eb="9">
      <t>クミアイ</t>
    </rPh>
    <phoneticPr fontId="11"/>
  </si>
  <si>
    <t>214　春日部市</t>
    <phoneticPr fontId="11"/>
  </si>
  <si>
    <t>1035 さいたま・鴻巣市</t>
  </si>
  <si>
    <t>農業用貯留槽</t>
  </si>
  <si>
    <t>NR　農業協同組合連合会</t>
    <rPh sb="3" eb="5">
      <t>ノウギョウ</t>
    </rPh>
    <rPh sb="5" eb="7">
      <t>キョウドウ</t>
    </rPh>
    <rPh sb="7" eb="9">
      <t>クミアイ</t>
    </rPh>
    <rPh sb="9" eb="12">
      <t>レンゴウカイ</t>
    </rPh>
    <phoneticPr fontId="11"/>
  </si>
  <si>
    <t>212　東松山市</t>
    <phoneticPr fontId="11"/>
  </si>
  <si>
    <t>1020 さいたま・草加市</t>
  </si>
  <si>
    <t>たい肥盤</t>
  </si>
  <si>
    <t>0５ 共同利用（その他）</t>
    <rPh sb="3" eb="5">
      <t>キョウドウ</t>
    </rPh>
    <rPh sb="5" eb="7">
      <t>リヨウ</t>
    </rPh>
    <rPh sb="10" eb="11">
      <t>タ</t>
    </rPh>
    <phoneticPr fontId="11"/>
  </si>
  <si>
    <t>NK　農業協同組合</t>
    <rPh sb="3" eb="5">
      <t>ノウギョウ</t>
    </rPh>
    <rPh sb="5" eb="7">
      <t>キョウドウ</t>
    </rPh>
    <rPh sb="7" eb="9">
      <t>クミアイ</t>
    </rPh>
    <phoneticPr fontId="11"/>
  </si>
  <si>
    <t>211　本庄市</t>
    <phoneticPr fontId="11"/>
  </si>
  <si>
    <t>1009 さいたま・蕨市</t>
  </si>
  <si>
    <t>サイロ</t>
  </si>
  <si>
    <t>0４ 共同利用（任意団体）</t>
    <rPh sb="3" eb="5">
      <t>キョウドウ</t>
    </rPh>
    <rPh sb="5" eb="7">
      <t>リヨウ</t>
    </rPh>
    <rPh sb="8" eb="10">
      <t>ニンイ</t>
    </rPh>
    <rPh sb="10" eb="12">
      <t>ダンタイ</t>
    </rPh>
    <phoneticPr fontId="11"/>
  </si>
  <si>
    <t>TK　土地改良区（土地改良区連合会）</t>
    <rPh sb="3" eb="5">
      <t>トチ</t>
    </rPh>
    <rPh sb="5" eb="8">
      <t>カイリョウク</t>
    </rPh>
    <rPh sb="9" eb="11">
      <t>トチ</t>
    </rPh>
    <rPh sb="11" eb="14">
      <t>カイリョウク</t>
    </rPh>
    <rPh sb="14" eb="17">
      <t>レンゴウカイ</t>
    </rPh>
    <phoneticPr fontId="11"/>
  </si>
  <si>
    <t>210　加須市</t>
    <phoneticPr fontId="11"/>
  </si>
  <si>
    <t>1008 さいたま・戸田市</t>
  </si>
  <si>
    <t>農産物育成管理用施設</t>
  </si>
  <si>
    <t>0３ 共同利用（農協）</t>
    <rPh sb="3" eb="5">
      <t>キョウドウ</t>
    </rPh>
    <rPh sb="5" eb="7">
      <t>リヨウ</t>
    </rPh>
    <rPh sb="8" eb="10">
      <t>ノウキョウ</t>
    </rPh>
    <phoneticPr fontId="11"/>
  </si>
  <si>
    <t>SK　合資会社</t>
    <rPh sb="3" eb="5">
      <t>ゴウシ</t>
    </rPh>
    <rPh sb="5" eb="7">
      <t>カイシャ</t>
    </rPh>
    <phoneticPr fontId="11"/>
  </si>
  <si>
    <t>209　飯能市</t>
    <phoneticPr fontId="11"/>
  </si>
  <si>
    <t>08 春日部農林</t>
    <rPh sb="3" eb="6">
      <t>カスカベ</t>
    </rPh>
    <rPh sb="6" eb="8">
      <t>ノウリン</t>
    </rPh>
    <phoneticPr fontId="11"/>
  </si>
  <si>
    <t>1005 南彩・さいたま市</t>
  </si>
  <si>
    <t>たい肥舎</t>
  </si>
  <si>
    <t>15　認定新規就農者（法人）</t>
    <rPh sb="3" eb="5">
      <t>ニンテイ</t>
    </rPh>
    <rPh sb="5" eb="7">
      <t>シンキ</t>
    </rPh>
    <rPh sb="7" eb="9">
      <t>シュウノウ</t>
    </rPh>
    <rPh sb="9" eb="10">
      <t>シャ</t>
    </rPh>
    <rPh sb="11" eb="13">
      <t>ホウジン</t>
    </rPh>
    <phoneticPr fontId="11"/>
  </si>
  <si>
    <t>GK　合名会社</t>
    <rPh sb="3" eb="5">
      <t>ゴウメイ</t>
    </rPh>
    <rPh sb="5" eb="7">
      <t>カイシャ</t>
    </rPh>
    <phoneticPr fontId="11"/>
  </si>
  <si>
    <t>208　所沢市</t>
    <phoneticPr fontId="11"/>
  </si>
  <si>
    <t>07 加須農林</t>
    <rPh sb="3" eb="5">
      <t>カゾ</t>
    </rPh>
    <rPh sb="5" eb="7">
      <t>ノウリン</t>
    </rPh>
    <phoneticPr fontId="11"/>
  </si>
  <si>
    <t>1003 ほくさい・鴻巣市</t>
  </si>
  <si>
    <t>農産物乾燥施設</t>
  </si>
  <si>
    <t>29 農業振興資金</t>
    <rPh sb="3" eb="5">
      <t>ノウギョウ</t>
    </rPh>
    <rPh sb="5" eb="7">
      <t>シンコウ</t>
    </rPh>
    <rPh sb="7" eb="9">
      <t>シキン</t>
    </rPh>
    <phoneticPr fontId="11"/>
  </si>
  <si>
    <t>14 有限会社</t>
    <rPh sb="3" eb="5">
      <t>ユウゲン</t>
    </rPh>
    <rPh sb="5" eb="7">
      <t>カイシャ</t>
    </rPh>
    <phoneticPr fontId="11"/>
  </si>
  <si>
    <t>ZH　財団法人</t>
    <rPh sb="3" eb="5">
      <t>ザイダン</t>
    </rPh>
    <rPh sb="5" eb="7">
      <t>ホウジン</t>
    </rPh>
    <phoneticPr fontId="11"/>
  </si>
  <si>
    <t>207　秩父市</t>
    <phoneticPr fontId="11"/>
  </si>
  <si>
    <t>06 大里農林</t>
    <rPh sb="3" eb="5">
      <t>オオサト</t>
    </rPh>
    <rPh sb="5" eb="7">
      <t>ノウリン</t>
    </rPh>
    <phoneticPr fontId="11"/>
  </si>
  <si>
    <t>1001 さいたま・さいたま市</t>
  </si>
  <si>
    <t>蚕室</t>
    <phoneticPr fontId="11"/>
  </si>
  <si>
    <t>24 集落営農組織の特例資金</t>
    <rPh sb="3" eb="5">
      <t>シュウラク</t>
    </rPh>
    <rPh sb="5" eb="7">
      <t>エイノウ</t>
    </rPh>
    <rPh sb="7" eb="9">
      <t>ソシキ</t>
    </rPh>
    <rPh sb="10" eb="12">
      <t>トクレイ</t>
    </rPh>
    <rPh sb="12" eb="14">
      <t>シキン</t>
    </rPh>
    <phoneticPr fontId="11"/>
  </si>
  <si>
    <t>13 その他法人</t>
    <rPh sb="5" eb="6">
      <t>タ</t>
    </rPh>
    <rPh sb="6" eb="8">
      <t>ホウジン</t>
    </rPh>
    <phoneticPr fontId="11"/>
  </si>
  <si>
    <t>SH　社団法人</t>
    <rPh sb="3" eb="5">
      <t>シャダン</t>
    </rPh>
    <rPh sb="5" eb="7">
      <t>ホウジン</t>
    </rPh>
    <phoneticPr fontId="11"/>
  </si>
  <si>
    <t>206　行田市</t>
    <phoneticPr fontId="11"/>
  </si>
  <si>
    <t>05 本庄農林</t>
    <rPh sb="3" eb="5">
      <t>ホンジョウ</t>
    </rPh>
    <rPh sb="5" eb="7">
      <t>ノウリン</t>
    </rPh>
    <phoneticPr fontId="11"/>
  </si>
  <si>
    <t>畜舎（鶏舎）</t>
  </si>
  <si>
    <t>23 ５号資金（認定農業者特例）</t>
    <rPh sb="4" eb="5">
      <t>ゴウ</t>
    </rPh>
    <rPh sb="5" eb="7">
      <t>シキン</t>
    </rPh>
    <rPh sb="8" eb="10">
      <t>ニンテイ</t>
    </rPh>
    <rPh sb="10" eb="13">
      <t>ノウギョウシャ</t>
    </rPh>
    <rPh sb="13" eb="15">
      <t>トクレイ</t>
    </rPh>
    <phoneticPr fontId="11"/>
  </si>
  <si>
    <t>12 株式会社</t>
    <rPh sb="3" eb="5">
      <t>カブシキ</t>
    </rPh>
    <rPh sb="5" eb="7">
      <t>カイシャ</t>
    </rPh>
    <phoneticPr fontId="11"/>
  </si>
  <si>
    <t>NH　農事組合法人</t>
    <rPh sb="3" eb="5">
      <t>ノウジ</t>
    </rPh>
    <rPh sb="5" eb="7">
      <t>クミアイ</t>
    </rPh>
    <rPh sb="7" eb="9">
      <t>ホウジン</t>
    </rPh>
    <phoneticPr fontId="11"/>
  </si>
  <si>
    <t>203　川口市</t>
    <phoneticPr fontId="11"/>
  </si>
  <si>
    <t>04 秩父農林</t>
    <rPh sb="3" eb="5">
      <t>チチブ</t>
    </rPh>
    <rPh sb="5" eb="7">
      <t>ノウリン</t>
    </rPh>
    <phoneticPr fontId="11"/>
  </si>
  <si>
    <t>　の順になっています。</t>
    <rPh sb="2" eb="3">
      <t>ジュン</t>
    </rPh>
    <phoneticPr fontId="11"/>
  </si>
  <si>
    <t>畜舎（豚舎）</t>
  </si>
  <si>
    <t>22 認定農業者の特例資金</t>
    <rPh sb="3" eb="5">
      <t>ニンテイ</t>
    </rPh>
    <rPh sb="5" eb="8">
      <t>ノウギョウシャ</t>
    </rPh>
    <rPh sb="9" eb="11">
      <t>トクレイ</t>
    </rPh>
    <rPh sb="11" eb="13">
      <t>シキン</t>
    </rPh>
    <phoneticPr fontId="11"/>
  </si>
  <si>
    <t>11 農事組合法人</t>
    <rPh sb="3" eb="5">
      <t>ノウジ</t>
    </rPh>
    <rPh sb="5" eb="7">
      <t>クミアイ</t>
    </rPh>
    <rPh sb="7" eb="9">
      <t>ホウジン</t>
    </rPh>
    <phoneticPr fontId="11"/>
  </si>
  <si>
    <t>DK　合同会社</t>
    <rPh sb="3" eb="5">
      <t>ゴウドウ</t>
    </rPh>
    <rPh sb="5" eb="7">
      <t>カイシャ</t>
    </rPh>
    <phoneticPr fontId="11"/>
  </si>
  <si>
    <t>202　熊谷市</t>
    <phoneticPr fontId="11"/>
  </si>
  <si>
    <t>03 東松山農林</t>
    <rPh sb="3" eb="6">
      <t>ヒガシマツヤマ</t>
    </rPh>
    <rPh sb="6" eb="8">
      <t>ノウリン</t>
    </rPh>
    <phoneticPr fontId="11"/>
  </si>
  <si>
    <t>　融資機関コード　融資機関名・利子補給する市町村名</t>
    <phoneticPr fontId="11"/>
  </si>
  <si>
    <t>2　なし</t>
    <phoneticPr fontId="11"/>
  </si>
  <si>
    <t>畜舎（牛舎）</t>
  </si>
  <si>
    <t>12 ５号資金（一般）</t>
    <rPh sb="4" eb="5">
      <t>ゴウ</t>
    </rPh>
    <rPh sb="5" eb="7">
      <t>シキン</t>
    </rPh>
    <rPh sb="8" eb="10">
      <t>イッパン</t>
    </rPh>
    <phoneticPr fontId="11"/>
  </si>
  <si>
    <t>YK　有限会社</t>
    <rPh sb="3" eb="5">
      <t>ユウゲン</t>
    </rPh>
    <rPh sb="5" eb="7">
      <t>カイシャ</t>
    </rPh>
    <phoneticPr fontId="11"/>
  </si>
  <si>
    <t>201　川越市</t>
    <phoneticPr fontId="11"/>
  </si>
  <si>
    <t>02 川越農林</t>
    <rPh sb="3" eb="5">
      <t>カワゴエ</t>
    </rPh>
    <rPh sb="5" eb="7">
      <t>ノウリン</t>
    </rPh>
    <phoneticPr fontId="11"/>
  </si>
  <si>
    <t>・各コードは</t>
    <rPh sb="1" eb="2">
      <t>カク</t>
    </rPh>
    <phoneticPr fontId="11"/>
  </si>
  <si>
    <t>1　あり</t>
    <phoneticPr fontId="11"/>
  </si>
  <si>
    <t>農舎</t>
    <phoneticPr fontId="11"/>
  </si>
  <si>
    <t>1号資金</t>
    <rPh sb="1" eb="2">
      <t>ゴウ</t>
    </rPh>
    <rPh sb="2" eb="4">
      <t>シキン</t>
    </rPh>
    <phoneticPr fontId="11"/>
  </si>
  <si>
    <t>11 一般資金（5号資金除く）</t>
    <rPh sb="3" eb="5">
      <t>イッパン</t>
    </rPh>
    <rPh sb="5" eb="7">
      <t>シキン</t>
    </rPh>
    <rPh sb="9" eb="10">
      <t>ゴウ</t>
    </rPh>
    <rPh sb="10" eb="12">
      <t>シキン</t>
    </rPh>
    <rPh sb="12" eb="13">
      <t>ノゾ</t>
    </rPh>
    <phoneticPr fontId="11"/>
  </si>
  <si>
    <t>KK　株式会社</t>
    <rPh sb="3" eb="5">
      <t>カブシキ</t>
    </rPh>
    <rPh sb="5" eb="7">
      <t>カイシャ</t>
    </rPh>
    <phoneticPr fontId="11"/>
  </si>
  <si>
    <t>100　さいたま市</t>
    <phoneticPr fontId="11"/>
  </si>
  <si>
    <t>01 さいたま農林</t>
    <rPh sb="7" eb="9">
      <t>ノウリン</t>
    </rPh>
    <phoneticPr fontId="11"/>
  </si>
  <si>
    <t>・融資機関名は略称です。</t>
    <rPh sb="1" eb="3">
      <t>ユウシ</t>
    </rPh>
    <rPh sb="3" eb="5">
      <t>キカン</t>
    </rPh>
    <rPh sb="5" eb="6">
      <t>メイ</t>
    </rPh>
    <rPh sb="7" eb="9">
      <t>リャクショウ</t>
    </rPh>
    <phoneticPr fontId="11"/>
  </si>
  <si>
    <t>　～注意点～</t>
    <rPh sb="2" eb="5">
      <t>チュウイテン</t>
    </rPh>
    <phoneticPr fontId="11"/>
  </si>
  <si>
    <t>債務保証コード</t>
    <rPh sb="0" eb="2">
      <t>サイム</t>
    </rPh>
    <rPh sb="2" eb="4">
      <t>ホショウ</t>
    </rPh>
    <phoneticPr fontId="11"/>
  </si>
  <si>
    <t>種類コード</t>
    <rPh sb="0" eb="2">
      <t>シュルイ</t>
    </rPh>
    <phoneticPr fontId="11"/>
  </si>
  <si>
    <t>資金コード</t>
    <rPh sb="0" eb="2">
      <t>シキン</t>
    </rPh>
    <phoneticPr fontId="11"/>
  </si>
  <si>
    <t>施設コード</t>
    <rPh sb="0" eb="2">
      <t>シセツ</t>
    </rPh>
    <phoneticPr fontId="11"/>
  </si>
  <si>
    <t>組織名コード</t>
    <rPh sb="0" eb="2">
      <t>ソシキ</t>
    </rPh>
    <rPh sb="2" eb="3">
      <t>メイ</t>
    </rPh>
    <phoneticPr fontId="11"/>
  </si>
  <si>
    <t>市町村コード</t>
    <rPh sb="0" eb="3">
      <t>シチョウソン</t>
    </rPh>
    <phoneticPr fontId="11"/>
  </si>
  <si>
    <t>農林振興センターコード</t>
    <rPh sb="0" eb="2">
      <t>ノウリン</t>
    </rPh>
    <rPh sb="2" eb="4">
      <t>シンコウ</t>
    </rPh>
    <phoneticPr fontId="11"/>
  </si>
  <si>
    <t>融資機関コード</t>
    <rPh sb="0" eb="2">
      <t>ユウシ</t>
    </rPh>
    <rPh sb="2" eb="4">
      <t>キカン</t>
    </rPh>
    <phoneticPr fontId="11"/>
  </si>
  <si>
    <t>農林</t>
    <rPh sb="0" eb="2">
      <t>ノウリン</t>
    </rPh>
    <phoneticPr fontId="11"/>
  </si>
  <si>
    <t>農業支援課提出用</t>
    <rPh sb="0" eb="2">
      <t>ノウギョウ</t>
    </rPh>
    <rPh sb="2" eb="5">
      <t>シエンカ</t>
    </rPh>
    <rPh sb="5" eb="7">
      <t>テイシュツ</t>
    </rPh>
    <rPh sb="7" eb="8">
      <t>ヨウ</t>
    </rPh>
    <phoneticPr fontId="11"/>
  </si>
  <si>
    <t>融資機関コード</t>
    <rPh sb="0" eb="2">
      <t>ユウシ</t>
    </rPh>
    <rPh sb="2" eb="4">
      <t>キカン</t>
    </rPh>
    <phoneticPr fontId="2"/>
  </si>
  <si>
    <t>融資機関名称（略称）</t>
    <rPh sb="0" eb="2">
      <t>ユウシ</t>
    </rPh>
    <rPh sb="2" eb="4">
      <t>キカン</t>
    </rPh>
    <rPh sb="4" eb="6">
      <t>メイショウ</t>
    </rPh>
    <rPh sb="7" eb="9">
      <t>リャクショウ</t>
    </rPh>
    <phoneticPr fontId="2"/>
  </si>
  <si>
    <t>農林振興センターコード</t>
    <rPh sb="0" eb="4">
      <t>ノウリンシンコウ</t>
    </rPh>
    <phoneticPr fontId="2"/>
  </si>
  <si>
    <t>農林振興センター名称</t>
    <rPh sb="0" eb="4">
      <t>ノウリンシンコウ</t>
    </rPh>
    <rPh sb="8" eb="10">
      <t>メイショウ</t>
    </rPh>
    <phoneticPr fontId="2"/>
  </si>
  <si>
    <t>さいたま農林</t>
  </si>
  <si>
    <t>川越農林</t>
  </si>
  <si>
    <t>東松山農林</t>
  </si>
  <si>
    <t>秩父農林</t>
  </si>
  <si>
    <t>本庄農林</t>
  </si>
  <si>
    <t>大里農林</t>
  </si>
  <si>
    <t>加須農林</t>
  </si>
  <si>
    <t>春日部農林</t>
  </si>
  <si>
    <t>農林振興センター略称</t>
    <rPh sb="0" eb="4">
      <t>ノウリンシンコウ</t>
    </rPh>
    <rPh sb="8" eb="10">
      <t>リャクショウ</t>
    </rPh>
    <phoneticPr fontId="2"/>
  </si>
  <si>
    <t>市町村コード</t>
    <rPh sb="0" eb="3">
      <t>シチョウソン</t>
    </rPh>
    <phoneticPr fontId="2"/>
  </si>
  <si>
    <t>市町村名</t>
    <rPh sb="0" eb="3">
      <t>シチョウソン</t>
    </rPh>
    <rPh sb="3" eb="4">
      <t>メイ</t>
    </rPh>
    <phoneticPr fontId="2"/>
  </si>
  <si>
    <t>事業費</t>
    <rPh sb="0" eb="3">
      <t>ジギョウヒ</t>
    </rPh>
    <phoneticPr fontId="2"/>
  </si>
  <si>
    <t>コード＆略称</t>
    <rPh sb="4" eb="6">
      <t>リャクショウ</t>
    </rPh>
    <phoneticPr fontId="2"/>
  </si>
  <si>
    <t>農林振興センターCD</t>
    <rPh sb="0" eb="2">
      <t>ノウリン</t>
    </rPh>
    <rPh sb="2" eb="4">
      <t>シンコウ</t>
    </rPh>
    <phoneticPr fontId="2"/>
  </si>
  <si>
    <t>市町村CD</t>
    <rPh sb="0" eb="3">
      <t>シチョウソン</t>
    </rPh>
    <phoneticPr fontId="2"/>
  </si>
  <si>
    <t>融資機関CD</t>
    <rPh sb="0" eb="4">
      <t>ユウシキカン</t>
    </rPh>
    <phoneticPr fontId="2"/>
  </si>
  <si>
    <t>事業種目及び事業量</t>
    <rPh sb="0" eb="4">
      <t>ジギョウシュモク</t>
    </rPh>
    <rPh sb="4" eb="5">
      <t>オヨ</t>
    </rPh>
    <rPh sb="6" eb="9">
      <t>ジギョウリョウ</t>
    </rPh>
    <phoneticPr fontId="2"/>
  </si>
  <si>
    <t>債務保証</t>
    <rPh sb="0" eb="4">
      <t>サイムホショウ</t>
    </rPh>
    <phoneticPr fontId="11"/>
  </si>
  <si>
    <t>01 個人（認定農業者含む）</t>
    <rPh sb="3" eb="5">
      <t>コジン</t>
    </rPh>
    <rPh sb="6" eb="8">
      <t>ニンテイ</t>
    </rPh>
    <rPh sb="8" eb="11">
      <t>ノウギョウシャ</t>
    </rPh>
    <rPh sb="11" eb="12">
      <t>フク</t>
    </rPh>
    <phoneticPr fontId="11"/>
  </si>
  <si>
    <t>08 認定新規就農者（個人）</t>
    <rPh sb="3" eb="5">
      <t>ニンテイ</t>
    </rPh>
    <rPh sb="5" eb="7">
      <t>シンキ</t>
    </rPh>
    <rPh sb="7" eb="10">
      <t>シュウノウシャ</t>
    </rPh>
    <rPh sb="11" eb="13">
      <t>コジン</t>
    </rPh>
    <phoneticPr fontId="11"/>
  </si>
  <si>
    <t>案件ID</t>
    <rPh sb="0" eb="2">
      <t>アンケン</t>
    </rPh>
    <phoneticPr fontId="2"/>
  </si>
  <si>
    <t>承認番号</t>
    <rPh sb="0" eb="4">
      <t>ショウニンバンゴウ</t>
    </rPh>
    <phoneticPr fontId="2"/>
  </si>
  <si>
    <t>案件状態</t>
    <rPh sb="0" eb="2">
      <t>アンケン</t>
    </rPh>
    <rPh sb="2" eb="4">
      <t>ジョウタイ</t>
    </rPh>
    <phoneticPr fontId="2"/>
  </si>
  <si>
    <t>融資機関区分</t>
    <rPh sb="0" eb="4">
      <t>ユウシキカン</t>
    </rPh>
    <rPh sb="4" eb="6">
      <t>クブン</t>
    </rPh>
    <phoneticPr fontId="2"/>
  </si>
  <si>
    <t>借入申込額</t>
    <rPh sb="0" eb="2">
      <t>カリイレ</t>
    </rPh>
    <rPh sb="2" eb="4">
      <t>モウシコミ</t>
    </rPh>
    <rPh sb="4" eb="5">
      <t>ガク</t>
    </rPh>
    <phoneticPr fontId="2"/>
  </si>
  <si>
    <t>償還額_第1回</t>
    <rPh sb="0" eb="2">
      <t>ショウカン</t>
    </rPh>
    <rPh sb="2" eb="3">
      <t>ガク</t>
    </rPh>
    <rPh sb="4" eb="5">
      <t>ダイ</t>
    </rPh>
    <rPh sb="6" eb="7">
      <t>カイ</t>
    </rPh>
    <phoneticPr fontId="2"/>
  </si>
  <si>
    <t>償還額_第2回以降</t>
    <rPh sb="0" eb="2">
      <t>ショウカン</t>
    </rPh>
    <rPh sb="2" eb="3">
      <t>ガク</t>
    </rPh>
    <rPh sb="4" eb="5">
      <t>ダイ</t>
    </rPh>
    <rPh sb="6" eb="7">
      <t>カイ</t>
    </rPh>
    <rPh sb="7" eb="9">
      <t>イコウ</t>
    </rPh>
    <phoneticPr fontId="2"/>
  </si>
  <si>
    <t>補給率_県</t>
    <rPh sb="0" eb="3">
      <t>ホキュウリツ</t>
    </rPh>
    <rPh sb="4" eb="5">
      <t>ケン</t>
    </rPh>
    <phoneticPr fontId="2"/>
  </si>
  <si>
    <t>貸付利率</t>
    <rPh sb="0" eb="4">
      <t>カシツケリリツ</t>
    </rPh>
    <phoneticPr fontId="2"/>
  </si>
  <si>
    <t>耕地</t>
    <rPh sb="0" eb="2">
      <t>コウチ</t>
    </rPh>
    <phoneticPr fontId="2"/>
  </si>
  <si>
    <t>作目</t>
    <rPh sb="0" eb="2">
      <t>サクモク</t>
    </rPh>
    <phoneticPr fontId="2"/>
  </si>
  <si>
    <t>繰上償還総額</t>
    <rPh sb="0" eb="2">
      <t>クリアゲ</t>
    </rPh>
    <rPh sb="2" eb="6">
      <t>ショウカンソウガク</t>
    </rPh>
    <phoneticPr fontId="2"/>
  </si>
  <si>
    <t>延滞額</t>
    <rPh sb="0" eb="3">
      <t>エンタイガク</t>
    </rPh>
    <phoneticPr fontId="2"/>
  </si>
  <si>
    <t>延滞分償還</t>
    <rPh sb="0" eb="2">
      <t>エンタイ</t>
    </rPh>
    <rPh sb="2" eb="3">
      <t>ブン</t>
    </rPh>
    <rPh sb="3" eb="5">
      <t>ショウカン</t>
    </rPh>
    <phoneticPr fontId="2"/>
  </si>
  <si>
    <t>当期発生延滞額</t>
    <rPh sb="0" eb="2">
      <t>トウキ</t>
    </rPh>
    <rPh sb="2" eb="4">
      <t>ハッセイ</t>
    </rPh>
    <rPh sb="4" eb="6">
      <t>エンタイ</t>
    </rPh>
    <rPh sb="6" eb="7">
      <t>ガク</t>
    </rPh>
    <phoneticPr fontId="2"/>
  </si>
  <si>
    <t>データ作成日時</t>
    <rPh sb="3" eb="6">
      <t>サクセイビ</t>
    </rPh>
    <rPh sb="6" eb="7">
      <t>ジ</t>
    </rPh>
    <phoneticPr fontId="2"/>
  </si>
  <si>
    <t>利息発生起点日</t>
    <rPh sb="0" eb="2">
      <t>リソク</t>
    </rPh>
    <rPh sb="2" eb="7">
      <t>ハッセイキテンビ</t>
    </rPh>
    <phoneticPr fontId="2"/>
  </si>
  <si>
    <t>据置開始日</t>
    <rPh sb="0" eb="2">
      <t>スエオキ</t>
    </rPh>
    <rPh sb="2" eb="5">
      <t>カイシビ</t>
    </rPh>
    <phoneticPr fontId="2"/>
  </si>
  <si>
    <t>償還開始日</t>
    <rPh sb="0" eb="2">
      <t>ショウカン</t>
    </rPh>
    <rPh sb="2" eb="4">
      <t>カイシ</t>
    </rPh>
    <rPh sb="4" eb="5">
      <t>ヒ</t>
    </rPh>
    <phoneticPr fontId="2"/>
  </si>
  <si>
    <t>償還終了日</t>
    <rPh sb="0" eb="2">
      <t>ショウカン</t>
    </rPh>
    <rPh sb="2" eb="4">
      <t>シュウリョウ</t>
    </rPh>
    <rPh sb="4" eb="5">
      <t>ヒ</t>
    </rPh>
    <phoneticPr fontId="2"/>
  </si>
  <si>
    <t>償還期間</t>
    <rPh sb="0" eb="4">
      <t>ショウカンキカン</t>
    </rPh>
    <phoneticPr fontId="2"/>
  </si>
  <si>
    <t>据置期間</t>
    <rPh sb="0" eb="4">
      <t>スエオキキカン</t>
    </rPh>
    <phoneticPr fontId="2"/>
  </si>
  <si>
    <t>借入予定者_カナ</t>
    <rPh sb="0" eb="2">
      <t>シャクニュウ</t>
    </rPh>
    <rPh sb="2" eb="5">
      <t>ヨテイシャ</t>
    </rPh>
    <phoneticPr fontId="2"/>
  </si>
  <si>
    <t>借入予定者_漢字</t>
    <rPh sb="0" eb="2">
      <t>シャクニュウ</t>
    </rPh>
    <rPh sb="2" eb="5">
      <t>ヨテイシャ</t>
    </rPh>
    <rPh sb="6" eb="8">
      <t>カンジ</t>
    </rPh>
    <phoneticPr fontId="2"/>
  </si>
  <si>
    <t>年賦_半年賦区分</t>
    <rPh sb="0" eb="2">
      <t>ネンフ</t>
    </rPh>
    <rPh sb="3" eb="5">
      <t>ハントシ</t>
    </rPh>
    <rPh sb="5" eb="6">
      <t>フ</t>
    </rPh>
    <rPh sb="6" eb="8">
      <t>クブン</t>
    </rPh>
    <phoneticPr fontId="2"/>
  </si>
  <si>
    <t>備考</t>
    <rPh sb="0" eb="2">
      <t>ビコウ</t>
    </rPh>
    <phoneticPr fontId="2"/>
  </si>
  <si>
    <t>=入力_資金</t>
    <phoneticPr fontId="2"/>
  </si>
  <si>
    <t>補給率_市町村</t>
    <rPh sb="0" eb="3">
      <t>ホキュウリツ</t>
    </rPh>
    <rPh sb="4" eb="7">
      <t>シチョウソン</t>
    </rPh>
    <phoneticPr fontId="2"/>
  </si>
  <si>
    <t>＝入力_種類</t>
    <phoneticPr fontId="2"/>
  </si>
  <si>
    <t>越谷市</t>
  </si>
  <si>
    <t>りそな川口支店</t>
  </si>
  <si>
    <t>りそな東岩槻支店（さいたま）</t>
  </si>
  <si>
    <t>りそな西川口支店</t>
  </si>
  <si>
    <t>りそな川口南平支店</t>
  </si>
  <si>
    <t>りそなさいたま営業部</t>
  </si>
  <si>
    <t>りそな県庁支店（さいたま）</t>
  </si>
  <si>
    <t>りそな浦和中央支店</t>
  </si>
  <si>
    <t>りそな浦和東口支店</t>
  </si>
  <si>
    <t>りそな南浦和支店（さいたま）</t>
  </si>
  <si>
    <t>りそな岩槻支店（さいたま）</t>
  </si>
  <si>
    <t>りそな騎西支店（鴻巣）</t>
  </si>
  <si>
    <t>りそな北浦和支店</t>
  </si>
  <si>
    <t>りそな北浦和西口支店</t>
  </si>
  <si>
    <t>りそな大宮支店（さいたま）</t>
  </si>
  <si>
    <t>りそな宮原支店（さいたま）</t>
  </si>
  <si>
    <t>りそな東大宮支店</t>
  </si>
  <si>
    <t>りそな七里支店（さいたま）</t>
  </si>
  <si>
    <t>りそな大宮支店（土呂）</t>
  </si>
  <si>
    <t>りそな大宮西支店（さいたま）</t>
  </si>
  <si>
    <t>りそな日進支店（さいたま）</t>
  </si>
  <si>
    <t>りそな指扇支店（さいたま）</t>
  </si>
  <si>
    <t>りそな鴻巣支店</t>
  </si>
  <si>
    <t>りそな上尾支店</t>
  </si>
  <si>
    <t>りそな上尾西口支店</t>
  </si>
  <si>
    <t>りそな与野支店（さいたま）</t>
  </si>
  <si>
    <t>りそな草加支店</t>
  </si>
  <si>
    <t>りそな松原支店（草加）</t>
  </si>
  <si>
    <t>りそな蕨支店</t>
  </si>
  <si>
    <t>りそな蕨東支店</t>
  </si>
  <si>
    <t>りそな戸田支店</t>
  </si>
  <si>
    <t>りそな鳩ヶ谷支店（川口）</t>
  </si>
  <si>
    <t>りそな朝霞支店</t>
  </si>
  <si>
    <t>りそな志木支店</t>
  </si>
  <si>
    <t>りそな和光支店</t>
  </si>
  <si>
    <t>りそな新座支店</t>
  </si>
  <si>
    <t>りそな桶川支店</t>
  </si>
  <si>
    <t>りそな北本支店</t>
  </si>
  <si>
    <t>りそな伊奈支店</t>
  </si>
  <si>
    <t>りそな吹上支店（鴻巣）</t>
  </si>
  <si>
    <t>りそな武蔵浦和支店（さいたま）</t>
  </si>
  <si>
    <t>りそな川越支店</t>
  </si>
  <si>
    <t>りそな川越南支店</t>
  </si>
  <si>
    <t>りそな本川越支店</t>
  </si>
  <si>
    <t>りそな川越支店・新河岸</t>
  </si>
  <si>
    <t>りそな霞ヶ関支店（川越）</t>
  </si>
  <si>
    <t>りそな所沢支店</t>
  </si>
  <si>
    <t>りそな新所沢支店</t>
  </si>
  <si>
    <t>りそな小手指支店（所沢）</t>
  </si>
  <si>
    <t>りそな飯能支店</t>
  </si>
  <si>
    <t>りそな狭山支店</t>
  </si>
  <si>
    <t>りそな新狭山支店</t>
  </si>
  <si>
    <t>りそな入間支店</t>
  </si>
  <si>
    <t>りそな武蔵藤沢支店（入間）</t>
  </si>
  <si>
    <t>りそな上福岡支店（ふじみ野）</t>
  </si>
  <si>
    <t>りそな鶴瀬支店（富士見）</t>
  </si>
  <si>
    <t>りそなみずほ台支店（富士見）</t>
  </si>
  <si>
    <t>りそな坂戸支店</t>
  </si>
  <si>
    <t>りそな大井支店（ふじみ野）</t>
  </si>
  <si>
    <t>りそな鶴瀬支店（三芳）</t>
  </si>
  <si>
    <t>りそな越生毛呂山支店（毛呂山）</t>
  </si>
  <si>
    <t>りそな鶴ヶ島支店</t>
  </si>
  <si>
    <t>りそな日高支店</t>
  </si>
  <si>
    <t>りそな所沢支店所沢東口</t>
  </si>
  <si>
    <t>りそな東松山支店（東松山）</t>
  </si>
  <si>
    <t>りそな東松山支店（滑川）</t>
  </si>
  <si>
    <t>りそな東松山支店（嵐山）</t>
  </si>
  <si>
    <t>りそな小川支店</t>
  </si>
  <si>
    <t>りそな東松山（ときがわ）</t>
  </si>
  <si>
    <t>りそな東松山支店（川島）</t>
  </si>
  <si>
    <t>りそな東松山支店（吉見）</t>
  </si>
  <si>
    <t>りそな秩父支店（秩父）</t>
  </si>
  <si>
    <t>りそな秩父支店（横瀬）</t>
  </si>
  <si>
    <t>りそな皆野支店（皆野）</t>
  </si>
  <si>
    <t>りそな皆野支店（長）</t>
  </si>
  <si>
    <t>りそな小鹿野支店（秩父）</t>
  </si>
  <si>
    <t>りそな小鹿野支店（小鹿野）</t>
  </si>
  <si>
    <t>りそな小鹿野支店（東秩父）</t>
  </si>
  <si>
    <t>りそな本庄支店（本庄）</t>
  </si>
  <si>
    <t>りそな本庄支店（美里）</t>
  </si>
  <si>
    <t>りそな児玉支店（本庄）</t>
  </si>
  <si>
    <t>りそな児玉支店（神川）</t>
  </si>
  <si>
    <t>りそな本庄支店（神川）</t>
  </si>
  <si>
    <t>りそな本庄支店（上里）</t>
  </si>
  <si>
    <t>りそな熊谷支店（熊谷）</t>
  </si>
  <si>
    <t>りそな熊谷駅前支店</t>
  </si>
  <si>
    <t>りそな深谷支店</t>
  </si>
  <si>
    <t>りそな妻沼支店（熊谷）</t>
  </si>
  <si>
    <t>りそな岡部支店（深谷）</t>
  </si>
  <si>
    <t>りそな熊谷支店（深谷）</t>
  </si>
  <si>
    <t>りそな寄居支店（深谷）</t>
  </si>
  <si>
    <t>りそな寄居支店（寄居）</t>
  </si>
  <si>
    <t>りそな籠原支店（熊谷）</t>
  </si>
  <si>
    <t>りそな行田支店</t>
  </si>
  <si>
    <t>りそな加須支店</t>
  </si>
  <si>
    <t>りそな羽生支店</t>
  </si>
  <si>
    <t>りそな騎西支店（加須）</t>
  </si>
  <si>
    <t>りそな栗橋支店（加須市北川辺）</t>
  </si>
  <si>
    <t>りそな栗橋支店（加須市大利根）</t>
  </si>
  <si>
    <t>りそな春日部支店</t>
  </si>
  <si>
    <t>りそな武里支店（春日部）</t>
  </si>
  <si>
    <t>りそな春日部西口支店</t>
  </si>
  <si>
    <t>りそな越谷支店（越谷）</t>
  </si>
  <si>
    <t>りそな久喜支店</t>
  </si>
  <si>
    <t>りそな八潮支店</t>
  </si>
  <si>
    <t>りそな蓮田支店</t>
  </si>
  <si>
    <t>りそな白岡支店</t>
  </si>
  <si>
    <t>りそな菖蒲支店（久喜）</t>
  </si>
  <si>
    <t>りそな宮代支店</t>
  </si>
  <si>
    <t>りそな南越谷支店</t>
  </si>
  <si>
    <t>りそな北越谷支店</t>
  </si>
  <si>
    <t>りそな三郷支店</t>
  </si>
  <si>
    <t>りそな幸手支店</t>
  </si>
  <si>
    <t>りそな栗橋支店（久喜）</t>
  </si>
  <si>
    <t>りそな鷲宮支店（久喜）</t>
  </si>
  <si>
    <t>りそな杉戸支店</t>
  </si>
  <si>
    <t>りそな越谷支店（松伏）</t>
  </si>
  <si>
    <t>りそな吉川支店</t>
  </si>
  <si>
    <t>りそな庄和支店（春日部）</t>
  </si>
  <si>
    <t>武銀本店営業部（さいたま）</t>
  </si>
  <si>
    <t>武銀浦和支店</t>
  </si>
  <si>
    <t>武銀蕨支店</t>
  </si>
  <si>
    <t>武銀川口支店</t>
  </si>
  <si>
    <t>武銀草加支店</t>
  </si>
  <si>
    <t>武銀鴻巣支店</t>
  </si>
  <si>
    <t>武銀北浦和支店</t>
  </si>
  <si>
    <t>武銀志木支店</t>
  </si>
  <si>
    <t>武銀上尾支店</t>
  </si>
  <si>
    <t>武銀宮原支店（さいたま）</t>
  </si>
  <si>
    <t>武銀戸田支店</t>
  </si>
  <si>
    <t>武銀朝霞支店</t>
  </si>
  <si>
    <t>武銀岩槻支店（さいたま）</t>
  </si>
  <si>
    <t>武銀東大宮支店（さいたま）</t>
  </si>
  <si>
    <t>武銀南浦和支店</t>
  </si>
  <si>
    <t>武銀大宮支店</t>
  </si>
  <si>
    <t>武銀西上尾支店</t>
  </si>
  <si>
    <t>武銀西川口支店</t>
  </si>
  <si>
    <t>武銀新座支店</t>
  </si>
  <si>
    <t>武銀与野支店（さいたま）</t>
  </si>
  <si>
    <t>武銀北本支店</t>
  </si>
  <si>
    <t>武銀七里支店（さいたま）</t>
  </si>
  <si>
    <t>武銀指扇支店（さいたま）</t>
  </si>
  <si>
    <t>武銀東浦和支店（さいたま）</t>
  </si>
  <si>
    <t>武銀松原支店（草加）</t>
  </si>
  <si>
    <t>武銀県庁前支店（さいたま）</t>
  </si>
  <si>
    <t>武銀大宮北支店</t>
  </si>
  <si>
    <t>武銀伊奈支店</t>
  </si>
  <si>
    <t>武銀武蔵浦和支店（さいたま）</t>
  </si>
  <si>
    <t>武銀桶川支店</t>
  </si>
  <si>
    <t>武銀新座南支店</t>
  </si>
  <si>
    <t>武銀白鍬支店（さいたま）</t>
  </si>
  <si>
    <t>武銀北浦和西口支店</t>
  </si>
  <si>
    <t>武銀東川口支店</t>
  </si>
  <si>
    <t>武銀和光支店</t>
  </si>
  <si>
    <t>武銀行田支店（鴻巣）</t>
  </si>
  <si>
    <t>武銀片柳支店（さいたま）</t>
  </si>
  <si>
    <t>武銀深作支店（さいたま）</t>
  </si>
  <si>
    <t>武銀天沼支店（さいたま）</t>
  </si>
  <si>
    <t>武銀宮原西口支店（さいたま）</t>
  </si>
  <si>
    <t>武銀鳩ヶ谷支店（川口）</t>
  </si>
  <si>
    <t>武銀戸田西支店</t>
  </si>
  <si>
    <t>武銀狭山支店</t>
  </si>
  <si>
    <t>武銀飯能支店</t>
  </si>
  <si>
    <t>武銀川越支店</t>
  </si>
  <si>
    <t>武銀所沢支店</t>
  </si>
  <si>
    <t>武銀大井支店（ふじみ野）</t>
  </si>
  <si>
    <t>武銀新所沢支店</t>
  </si>
  <si>
    <t>武銀坂戸支店</t>
  </si>
  <si>
    <t>武銀日高支店</t>
  </si>
  <si>
    <t>武銀新河岸支店（川越）</t>
  </si>
  <si>
    <t>武銀狭山東支店</t>
  </si>
  <si>
    <t>武銀霞ヶ関支店（川越）</t>
  </si>
  <si>
    <t>武銀川越南支店</t>
  </si>
  <si>
    <t>武銀入曽支店（狭山）</t>
  </si>
  <si>
    <t>武銀下山口支店（所沢）</t>
  </si>
  <si>
    <t>武銀所沢駅前支店</t>
  </si>
  <si>
    <t>武銀入間支店</t>
  </si>
  <si>
    <t>武銀入間支店（東松山）</t>
  </si>
  <si>
    <t>武銀狭山西支店</t>
  </si>
  <si>
    <t>武銀みずほ台支店（富士見）</t>
  </si>
  <si>
    <t>武銀東所沢支店</t>
  </si>
  <si>
    <t>武銀鶴ケ島支店（川越）</t>
  </si>
  <si>
    <t>武銀大井支店（三芳）</t>
  </si>
  <si>
    <t>武銀坂戸支店（毛呂山）</t>
  </si>
  <si>
    <t>武銀坂戸支店（越生）</t>
  </si>
  <si>
    <t>武銀坂戸支店（鶴ヶ島）</t>
  </si>
  <si>
    <t>武銀ふじみ野支店（ふじみ野）</t>
  </si>
  <si>
    <t>武銀東松山（東松山）</t>
  </si>
  <si>
    <t>武銀小川支店（小川）</t>
  </si>
  <si>
    <t>武銀高坂支店</t>
  </si>
  <si>
    <t>武銀東松山（滑川）</t>
  </si>
  <si>
    <t>武銀小川支店（嵐山）</t>
  </si>
  <si>
    <t>武銀小川支店（ときがわ）</t>
  </si>
  <si>
    <t>武銀川越支店（川島）</t>
  </si>
  <si>
    <t>武銀東松山（吉見）</t>
  </si>
  <si>
    <t>武銀坂戸支店（鳩山）</t>
  </si>
  <si>
    <t>武銀秩父支店（秩父）</t>
  </si>
  <si>
    <t>武銀秩父支店（横瀬）</t>
  </si>
  <si>
    <t>武銀横瀬支店</t>
  </si>
  <si>
    <t>武銀秩父支店（皆野）</t>
  </si>
  <si>
    <t>武銀寄居支店（長瀞）</t>
  </si>
  <si>
    <t>武銀秩父支店（小鹿野）</t>
  </si>
  <si>
    <t>武銀小川支店（東秩父）</t>
  </si>
  <si>
    <t>武銀本庄支店（本庄）</t>
  </si>
  <si>
    <t>武銀本庄南支店</t>
  </si>
  <si>
    <t>武銀本庄支店（美里）</t>
  </si>
  <si>
    <t>武銀本庄支店（神川）</t>
  </si>
  <si>
    <t>武銀本庄支店（上里）</t>
  </si>
  <si>
    <t>武銀寄居支店（寄居）</t>
  </si>
  <si>
    <t>武銀熊谷支店（熊谷）</t>
  </si>
  <si>
    <t>武銀深谷支店</t>
  </si>
  <si>
    <t>武銀川本支店（深谷）</t>
  </si>
  <si>
    <t>武銀寄居支店（深谷）</t>
  </si>
  <si>
    <t>武銀熊谷東支店</t>
  </si>
  <si>
    <t>武銀羽生支店（羽生）</t>
  </si>
  <si>
    <t>武銀行田支店（行田）</t>
  </si>
  <si>
    <t>武銀加須支店</t>
  </si>
  <si>
    <t>武銀羽生支店（加須市騎西）</t>
  </si>
  <si>
    <t>武銀幸手支店（加須市北川辺）</t>
  </si>
  <si>
    <t>武銀幸手支店（加須市大利根）</t>
  </si>
  <si>
    <t>武銀久喜支店（加須）</t>
  </si>
  <si>
    <t>武銀春日部支店（春日部）</t>
  </si>
  <si>
    <t>武銀久喜支店（久喜）</t>
  </si>
  <si>
    <t>武銀越谷支店（越谷）</t>
  </si>
  <si>
    <t>武銀蓮田支店（蓮田）</t>
  </si>
  <si>
    <t>武銀武里支店（春日部）</t>
  </si>
  <si>
    <t>武銀藤ヶ丘支店（春日部）</t>
  </si>
  <si>
    <t>武銀大袋支店（越谷）</t>
  </si>
  <si>
    <t>武銀八潮支店</t>
  </si>
  <si>
    <t>武銀春日部支店（宮代）</t>
  </si>
  <si>
    <t>武銀蓮田支店（白岡）</t>
  </si>
  <si>
    <t>武銀久喜支店（久喜市菖蒲）</t>
  </si>
  <si>
    <t>武銀新白岡支店</t>
  </si>
  <si>
    <t>武銀伊奈支店（蓮田）</t>
  </si>
  <si>
    <t>武銀幸手支店（幸手）</t>
  </si>
  <si>
    <t>武銀三郷支店</t>
  </si>
  <si>
    <t>武銀松伏支店</t>
  </si>
  <si>
    <t>武銀庄和支店（宮代）</t>
  </si>
  <si>
    <t>武銀杉戸高野台支店</t>
  </si>
  <si>
    <t>武銀幸手支店（久喜）</t>
  </si>
  <si>
    <t>武銀久喜支店（久喜市鷲宮）</t>
  </si>
  <si>
    <t>武銀幸手支店（杉戸）</t>
  </si>
  <si>
    <t>武銀越谷支店（吉川）</t>
  </si>
  <si>
    <t>武銀吉川支店</t>
  </si>
  <si>
    <t>埼信浦和支店</t>
  </si>
  <si>
    <t>埼信大宮支店</t>
  </si>
  <si>
    <t>埼信鴻巣支店（鴻巣）</t>
  </si>
  <si>
    <t>埼信桶川支店（桶川）</t>
  </si>
  <si>
    <t>埼信上尾支店</t>
  </si>
  <si>
    <t>埼信草加支店</t>
  </si>
  <si>
    <t>埼信岩槻支店（さいたま）</t>
  </si>
  <si>
    <t>埼信北浦和支店</t>
  </si>
  <si>
    <t>埼信大宮西支店</t>
  </si>
  <si>
    <t>埼信北本支店</t>
  </si>
  <si>
    <t>埼信与野支店（さいたま）</t>
  </si>
  <si>
    <t>埼信南浦和支店</t>
  </si>
  <si>
    <t>埼信大和田支店（さいたま）</t>
  </si>
  <si>
    <t>埼信吹上支店（鴻巣）</t>
  </si>
  <si>
    <t>埼信三橋支店（さいたま）</t>
  </si>
  <si>
    <t>埼信大東支店（さいたま）</t>
  </si>
  <si>
    <t>埼信片柳支店（さいたま）</t>
  </si>
  <si>
    <t>埼信宮原東支店（さいたま）</t>
  </si>
  <si>
    <t>埼信宮原支店（さいたま）</t>
  </si>
  <si>
    <t>埼信西堀支店（さいたま）</t>
  </si>
  <si>
    <t>埼信浦和東支店</t>
  </si>
  <si>
    <t>埼信上尾柏座支店</t>
  </si>
  <si>
    <t>埼信上尾西支店</t>
  </si>
  <si>
    <t>埼信大間木支店（さいたま）</t>
  </si>
  <si>
    <t>埼信原市支店（上尾）</t>
  </si>
  <si>
    <t>埼信伊奈支店</t>
  </si>
  <si>
    <t>埼信七里支店（さいたま）</t>
  </si>
  <si>
    <t>埼信東岩槻支店（さいたま）</t>
  </si>
  <si>
    <t>埼信鴻巣西口支店</t>
  </si>
  <si>
    <t>埼信桶川西口支店</t>
  </si>
  <si>
    <t>埼信北本西口支店</t>
  </si>
  <si>
    <t>埼信新座支店</t>
  </si>
  <si>
    <t>埼信野火止支店（新座）</t>
  </si>
  <si>
    <t>埼信朝霞支店</t>
  </si>
  <si>
    <t>埼信大久保支店（さいたま）</t>
  </si>
  <si>
    <t>埼信東大宮支店（さいたま）</t>
  </si>
  <si>
    <t>埼信原市支店（伊奈）</t>
  </si>
  <si>
    <t>埼信熊谷東支店（鴻巣）</t>
  </si>
  <si>
    <t>埼信西草加支店（草加）</t>
  </si>
  <si>
    <t>埼信北草加支店（草加）</t>
  </si>
  <si>
    <t>埼信川越支店</t>
  </si>
  <si>
    <t>埼信新河岸東支店（川越）</t>
  </si>
  <si>
    <t>埼信川越南支店</t>
  </si>
  <si>
    <t>埼信川越西支店</t>
  </si>
  <si>
    <t>埼信南古谷支店（川越）</t>
  </si>
  <si>
    <t>埼信越生支店</t>
  </si>
  <si>
    <t>埼信毛呂山支店</t>
  </si>
  <si>
    <t>埼信狭山支店</t>
  </si>
  <si>
    <t>埼信上福岡支店（ふじみ野）</t>
  </si>
  <si>
    <t>埼信鶴瀬支店（富士見）</t>
  </si>
  <si>
    <t>埼信鶴ヶ島支店</t>
  </si>
  <si>
    <t>埼信武蔵藤沢支店（入間）</t>
  </si>
  <si>
    <t>埼信三芳支店</t>
  </si>
  <si>
    <t>埼信長瀬支店（毛呂山）</t>
  </si>
  <si>
    <t>埼信新河岸支店（川越）</t>
  </si>
  <si>
    <t>埼信ふじみ野支店（ふじみ野）</t>
  </si>
  <si>
    <t>埼信所沢東支店</t>
  </si>
  <si>
    <t>埼信坂戸支店（坂戸）</t>
  </si>
  <si>
    <t>埼信霞ヶ関支店（川越）</t>
  </si>
  <si>
    <t>埼信鶴ヶ島北支店</t>
  </si>
  <si>
    <t>埼信新河岸支店（ふじみ野）</t>
  </si>
  <si>
    <t>埼信高坂支店</t>
  </si>
  <si>
    <t>埼信東松山支店</t>
  </si>
  <si>
    <t>埼信森林公園支店（滑川）</t>
  </si>
  <si>
    <t>埼信小川支店</t>
  </si>
  <si>
    <t>埼信嵐山支店</t>
  </si>
  <si>
    <t>埼信川島支店</t>
  </si>
  <si>
    <t>埼信吉見支店</t>
  </si>
  <si>
    <t>埼信都幾川支店（ときがわ）</t>
  </si>
  <si>
    <t>埼信鴻巣支店（滑川）</t>
  </si>
  <si>
    <t>埼信坂戸支店（川島）</t>
  </si>
  <si>
    <t>埼信鴻巣支店（吉見）</t>
  </si>
  <si>
    <t>埼信秩父支店（秩父）</t>
  </si>
  <si>
    <t>埼信秩父支店（横瀬）</t>
  </si>
  <si>
    <t>埼信秩父支店（皆野）</t>
  </si>
  <si>
    <t>埼信秩父支店（長瀞）</t>
  </si>
  <si>
    <t>埼信秩父支店（小鹿野）</t>
  </si>
  <si>
    <t>埼信本庄支店（本庄）</t>
  </si>
  <si>
    <t>埼信本庄支店（美里）</t>
  </si>
  <si>
    <t>埼信本庄支店（神川）</t>
  </si>
  <si>
    <t>埼信本庄支店（上里）</t>
  </si>
  <si>
    <t>埼信本店営業部（熊谷）</t>
  </si>
  <si>
    <t>埼信深谷支店</t>
  </si>
  <si>
    <t>埼信寄居支店（寄居）</t>
  </si>
  <si>
    <t>埼信籠原支店（熊谷）</t>
  </si>
  <si>
    <t>埼信上之支店（熊谷）</t>
  </si>
  <si>
    <t>埼信籠原南支店（熊谷）</t>
  </si>
  <si>
    <t>埼信江南支店（熊谷）</t>
  </si>
  <si>
    <t>埼信寄居支店（深谷）</t>
  </si>
  <si>
    <t>埼信本部・熊谷東支店</t>
  </si>
  <si>
    <t>埼信江南支店（深谷）</t>
  </si>
  <si>
    <t>埼信行田支店</t>
  </si>
  <si>
    <t>埼信花崎支店（加須）</t>
  </si>
  <si>
    <t>埼信加須支店（加須）</t>
  </si>
  <si>
    <t>埼信羽生支店</t>
  </si>
  <si>
    <t>埼信騎西支店（加須）</t>
  </si>
  <si>
    <t>埼信加須支店（加須市騎西）</t>
  </si>
  <si>
    <t>埼信加須支店（加須市北川辺）</t>
  </si>
  <si>
    <t>埼信加須支店（加須市大利根）</t>
  </si>
  <si>
    <t>埼信熊谷東支店（行田）</t>
  </si>
  <si>
    <t>埼信春日部（春日部）</t>
  </si>
  <si>
    <t>埼信越谷支店（越谷）</t>
  </si>
  <si>
    <t>埼信蓮田支店</t>
  </si>
  <si>
    <t>埼信大袋支店（越谷）</t>
  </si>
  <si>
    <t>埼信八潮支店</t>
  </si>
  <si>
    <t>埼信越谷平方支店</t>
  </si>
  <si>
    <t>埼信宮代支店</t>
  </si>
  <si>
    <t>埼信白岡支店</t>
  </si>
  <si>
    <t>埼信久喜支店</t>
  </si>
  <si>
    <t>埼信豊春支店（春日部）</t>
  </si>
  <si>
    <t>埼信春日部西口支店</t>
  </si>
  <si>
    <t>埼信八潮南支店</t>
  </si>
  <si>
    <t>埼信東八潮支店</t>
  </si>
  <si>
    <t>埼信杉戸支店（宮代）</t>
  </si>
  <si>
    <t>埼信桶川支店（久喜）</t>
  </si>
  <si>
    <t>埼信杉戸支店（杉戸）</t>
  </si>
  <si>
    <t>埼信杉戸支店（幸手）</t>
  </si>
  <si>
    <t>埼信杉戸支店（久喜）</t>
  </si>
  <si>
    <t>埼信越谷支店（松伏）</t>
  </si>
  <si>
    <t>埼信草加支店（吉川）</t>
  </si>
  <si>
    <t>埼信幸手支店</t>
  </si>
  <si>
    <t>埼信西草加支店（吉川）</t>
  </si>
  <si>
    <t>埼信北草加支店（吉川）</t>
  </si>
  <si>
    <t>川信本部（川口）</t>
  </si>
  <si>
    <t>川信本店営業部（川口）</t>
  </si>
  <si>
    <t>川信仲町支店（川口）</t>
  </si>
  <si>
    <t>川信飯塚支店（川口）</t>
  </si>
  <si>
    <t>川信本町東支店（川口）</t>
  </si>
  <si>
    <t>川信芝支店（川口）</t>
  </si>
  <si>
    <t>川信柳崎支店（川口）</t>
  </si>
  <si>
    <t>川信鳩ヶ谷支店（川口）</t>
  </si>
  <si>
    <t>川信木曽呂支店（川口）</t>
  </si>
  <si>
    <t>川信川口中央支店</t>
  </si>
  <si>
    <t>川信東川口支店</t>
  </si>
  <si>
    <t>川信赤井支店（川口）</t>
  </si>
  <si>
    <t>川信東本郷支店（川口）</t>
  </si>
  <si>
    <t>川信蕨支店</t>
  </si>
  <si>
    <t>川信戸田支店</t>
  </si>
  <si>
    <t>川信戸田北支店</t>
  </si>
  <si>
    <t>川信志木支店</t>
  </si>
  <si>
    <t>川信宗岡支店（志木）</t>
  </si>
  <si>
    <t>川信志木北支店</t>
  </si>
  <si>
    <t>川信和光支店</t>
  </si>
  <si>
    <t>川信大宮支店</t>
  </si>
  <si>
    <t>川信与野支店（さいたま）</t>
  </si>
  <si>
    <t>川信北浦和支店</t>
  </si>
  <si>
    <t>川信大和田支店（さいたま）</t>
  </si>
  <si>
    <t>川信武蔵浦和支店（さいたま）</t>
  </si>
  <si>
    <t>川信浦和中尾支店</t>
  </si>
  <si>
    <t>川信東大宮支店</t>
  </si>
  <si>
    <t>川信岩槻支店（さいたま）</t>
  </si>
  <si>
    <t>川信土呂支店（さいたま）</t>
  </si>
  <si>
    <t>川信浦和道場支店（さいたま）</t>
  </si>
  <si>
    <t>川信東浦和駅前支店</t>
  </si>
  <si>
    <t>川信鴻巣支店</t>
  </si>
  <si>
    <t>川信上尾支店</t>
  </si>
  <si>
    <t>川信桶川支店</t>
  </si>
  <si>
    <t>川信みずほ台支店（富士見）</t>
  </si>
  <si>
    <t>川信ふじみ野支店</t>
  </si>
  <si>
    <t>川信蒲生支店（越谷）</t>
  </si>
  <si>
    <t>川信蒲生西口支店（越谷）</t>
  </si>
  <si>
    <t>川信南越谷支店</t>
  </si>
  <si>
    <t>川信せんげん台支店（越谷）</t>
  </si>
  <si>
    <t>川信一ノ割支店（春日部）</t>
  </si>
  <si>
    <t>川信春日部支店</t>
  </si>
  <si>
    <t>川信宮代支店</t>
  </si>
  <si>
    <t>川信久喜支店</t>
  </si>
  <si>
    <t>川信鷲宮支店（久喜）</t>
  </si>
  <si>
    <t>川信栗橋支店（久喜）</t>
  </si>
  <si>
    <t>01</t>
  </si>
  <si>
    <t>02</t>
  </si>
  <si>
    <t>03</t>
  </si>
  <si>
    <t>04</t>
  </si>
  <si>
    <t>05</t>
  </si>
  <si>
    <t>06</t>
  </si>
  <si>
    <t>07</t>
  </si>
  <si>
    <t>08</t>
  </si>
  <si>
    <t>さいたま農林振興センター</t>
  </si>
  <si>
    <t>川越農林振興センター</t>
  </si>
  <si>
    <t>東松山農林振興センター</t>
  </si>
  <si>
    <t>秩父農林振興センター</t>
  </si>
  <si>
    <t>本庄農林振興センター</t>
  </si>
  <si>
    <t>大里農林振興センター</t>
  </si>
  <si>
    <t>加須農林振興センター</t>
  </si>
  <si>
    <t>春日部農林振興センター</t>
  </si>
  <si>
    <t>コード＆名称</t>
    <rPh sb="4" eb="6">
      <t>メイショウ</t>
    </rPh>
    <phoneticPr fontId="2"/>
  </si>
  <si>
    <t>さいたま市</t>
  </si>
  <si>
    <t>川越市</t>
  </si>
  <si>
    <t>熊谷市</t>
  </si>
  <si>
    <t>川口市</t>
  </si>
  <si>
    <t>行田市</t>
  </si>
  <si>
    <t>秩父市</t>
  </si>
  <si>
    <t>所沢市</t>
  </si>
  <si>
    <t>飯能市</t>
  </si>
  <si>
    <t>加須市</t>
  </si>
  <si>
    <t>本庄市</t>
  </si>
  <si>
    <t>東松山市</t>
  </si>
  <si>
    <t>春日部市</t>
  </si>
  <si>
    <t>狭山市</t>
  </si>
  <si>
    <t>羽生市</t>
  </si>
  <si>
    <t>鴻巣市</t>
  </si>
  <si>
    <t>深谷市</t>
  </si>
  <si>
    <t>上尾市</t>
  </si>
  <si>
    <t>草加市</t>
  </si>
  <si>
    <t>蕨市</t>
  </si>
  <si>
    <t>戸田市</t>
  </si>
  <si>
    <t>入間市</t>
  </si>
  <si>
    <t>朝霞市</t>
  </si>
  <si>
    <t>志木市</t>
  </si>
  <si>
    <t>和光市</t>
  </si>
  <si>
    <t>新座市</t>
  </si>
  <si>
    <t>桶川市</t>
  </si>
  <si>
    <t>久喜市</t>
  </si>
  <si>
    <t>北本市</t>
  </si>
  <si>
    <t>八潮市</t>
  </si>
  <si>
    <t>富士見市</t>
  </si>
  <si>
    <t>三郷市</t>
  </si>
  <si>
    <t>蓮田市</t>
  </si>
  <si>
    <t>坂戸市</t>
  </si>
  <si>
    <t>幸手市</t>
  </si>
  <si>
    <t>鶴ヶ島市</t>
  </si>
  <si>
    <t>日高市</t>
  </si>
  <si>
    <t>吉川市</t>
  </si>
  <si>
    <t>ふじみ野市</t>
  </si>
  <si>
    <t>白岡市</t>
  </si>
  <si>
    <t>伊奈町</t>
  </si>
  <si>
    <t>三芳町</t>
  </si>
  <si>
    <t>毛呂山町</t>
  </si>
  <si>
    <t>越生町</t>
  </si>
  <si>
    <t>滑川町</t>
  </si>
  <si>
    <t>嵐山町</t>
  </si>
  <si>
    <t>小川町</t>
  </si>
  <si>
    <t>川島町</t>
  </si>
  <si>
    <t>吉見町</t>
  </si>
  <si>
    <t>鳩山町</t>
  </si>
  <si>
    <t>ときがわ町</t>
  </si>
  <si>
    <t>横瀬町</t>
  </si>
  <si>
    <t>皆野町</t>
  </si>
  <si>
    <t>長瀞町</t>
  </si>
  <si>
    <t>小鹿野町</t>
  </si>
  <si>
    <t>東秩父村</t>
  </si>
  <si>
    <t>美里町</t>
  </si>
  <si>
    <t>神川町</t>
  </si>
  <si>
    <t>上里町</t>
  </si>
  <si>
    <t>寄居町</t>
  </si>
  <si>
    <t>宮代町</t>
  </si>
  <si>
    <t>杉戸町</t>
  </si>
  <si>
    <t>松伏町</t>
  </si>
  <si>
    <t>コード＆市町村名</t>
    <rPh sb="4" eb="7">
      <t>シチョウソン</t>
    </rPh>
    <rPh sb="7" eb="8">
      <t>メイ</t>
    </rPh>
    <phoneticPr fontId="2"/>
  </si>
  <si>
    <t>KK</t>
  </si>
  <si>
    <t>YK</t>
  </si>
  <si>
    <t>DK</t>
  </si>
  <si>
    <t>NH</t>
  </si>
  <si>
    <t>SH</t>
  </si>
  <si>
    <t>ZH</t>
  </si>
  <si>
    <t>GK</t>
  </si>
  <si>
    <t>SK</t>
  </si>
  <si>
    <t>TK</t>
  </si>
  <si>
    <t>NK</t>
  </si>
  <si>
    <t>NR</t>
  </si>
  <si>
    <t>KS</t>
  </si>
  <si>
    <t>KR</t>
  </si>
  <si>
    <t>株式会社</t>
  </si>
  <si>
    <t>有限会社</t>
  </si>
  <si>
    <t>農事組合法人</t>
  </si>
  <si>
    <t>組織コード&amp;名称</t>
    <rPh sb="0" eb="2">
      <t>ソシキ</t>
    </rPh>
    <rPh sb="6" eb="8">
      <t>メイショウ</t>
    </rPh>
    <phoneticPr fontId="11"/>
  </si>
  <si>
    <t>施設コード＆名称</t>
    <rPh sb="0" eb="2">
      <t>シセツ</t>
    </rPh>
    <rPh sb="6" eb="8">
      <t>メイショウ</t>
    </rPh>
    <phoneticPr fontId="11"/>
  </si>
  <si>
    <t>施設名称</t>
    <rPh sb="0" eb="4">
      <t>シセツメイショウ</t>
    </rPh>
    <phoneticPr fontId="2"/>
  </si>
  <si>
    <t>個人（認定農業者含む）</t>
  </si>
  <si>
    <t>認定新規就農者（個人）</t>
  </si>
  <si>
    <t>その他法人</t>
  </si>
  <si>
    <t>認定新規就農者（法人）</t>
  </si>
  <si>
    <t>共同利用（農協）</t>
  </si>
  <si>
    <t>共同利用（任意団体）</t>
  </si>
  <si>
    <t>共同利用（その他）</t>
  </si>
  <si>
    <t>資金コード&amp;資金名称</t>
    <rPh sb="0" eb="2">
      <t>シキン</t>
    </rPh>
    <rPh sb="6" eb="10">
      <t>シキンメイショウ</t>
    </rPh>
    <phoneticPr fontId="11"/>
  </si>
  <si>
    <t>資金名称</t>
    <rPh sb="0" eb="4">
      <t>シキンメイショウ</t>
    </rPh>
    <phoneticPr fontId="11"/>
  </si>
  <si>
    <t>一般資金（5号資金除く）</t>
  </si>
  <si>
    <t>５号資金（一般）</t>
  </si>
  <si>
    <t>認定農業者の特例資金</t>
  </si>
  <si>
    <t>５号資金（認定農業者特例）</t>
  </si>
  <si>
    <t>集落営農組織の特例資金</t>
  </si>
  <si>
    <t>農業振興資金</t>
  </si>
  <si>
    <t>資金</t>
    <rPh sb="0" eb="2">
      <t>シキン</t>
    </rPh>
    <phoneticPr fontId="2"/>
  </si>
  <si>
    <t>対象</t>
    <rPh sb="0" eb="2">
      <t>タイショウ</t>
    </rPh>
    <phoneticPr fontId="2"/>
  </si>
  <si>
    <t>種類コード+資金＋対象</t>
    <rPh sb="0" eb="2">
      <t>シュルイ</t>
    </rPh>
    <rPh sb="6" eb="8">
      <t>シキン</t>
    </rPh>
    <rPh sb="9" eb="11">
      <t>タイショウ</t>
    </rPh>
    <phoneticPr fontId="2"/>
  </si>
  <si>
    <t>01</t>
    <phoneticPr fontId="2"/>
  </si>
  <si>
    <t>08</t>
    <phoneticPr fontId="2"/>
  </si>
  <si>
    <t>11</t>
    <phoneticPr fontId="2"/>
  </si>
  <si>
    <t>12</t>
    <phoneticPr fontId="2"/>
  </si>
  <si>
    <t>13</t>
    <phoneticPr fontId="2"/>
  </si>
  <si>
    <t>14</t>
    <phoneticPr fontId="2"/>
  </si>
  <si>
    <t>15</t>
    <phoneticPr fontId="2"/>
  </si>
  <si>
    <t>施設コード（’付加必須）</t>
    <rPh sb="0" eb="2">
      <t>シセツ</t>
    </rPh>
    <rPh sb="7" eb="9">
      <t>フカ</t>
    </rPh>
    <rPh sb="9" eb="11">
      <t>ヒッス</t>
    </rPh>
    <phoneticPr fontId="2"/>
  </si>
  <si>
    <t>借入申込額≠償還額計</t>
    <rPh sb="0" eb="2">
      <t>カリイレ</t>
    </rPh>
    <rPh sb="2" eb="4">
      <t>モウシコミ</t>
    </rPh>
    <rPh sb="4" eb="5">
      <t>ガク</t>
    </rPh>
    <rPh sb="6" eb="9">
      <t>ショウカンガク</t>
    </rPh>
    <rPh sb="9" eb="10">
      <t>ケイ</t>
    </rPh>
    <phoneticPr fontId="2"/>
  </si>
  <si>
    <t>償還額合計</t>
    <rPh sb="0" eb="2">
      <t>ショウカン</t>
    </rPh>
    <rPh sb="2" eb="3">
      <t>ガク</t>
    </rPh>
    <rPh sb="3" eb="5">
      <t>ゴウケイ</t>
    </rPh>
    <phoneticPr fontId="2"/>
  </si>
  <si>
    <t>1   有</t>
  </si>
  <si>
    <t>03</t>
    <phoneticPr fontId="2"/>
  </si>
  <si>
    <t>04</t>
    <phoneticPr fontId="2"/>
  </si>
  <si>
    <t>05</t>
    <phoneticPr fontId="2"/>
  </si>
  <si>
    <t>融資機関住所</t>
    <rPh sb="0" eb="4">
      <t>ユウシキカン</t>
    </rPh>
    <rPh sb="4" eb="6">
      <t>ジュウショ</t>
    </rPh>
    <phoneticPr fontId="2"/>
  </si>
  <si>
    <t>融資機関名称</t>
    <rPh sb="0" eb="4">
      <t>ユウシキカン</t>
    </rPh>
    <rPh sb="4" eb="6">
      <t>メイショウ</t>
    </rPh>
    <phoneticPr fontId="2"/>
  </si>
  <si>
    <t>融資機関代表者</t>
    <rPh sb="0" eb="4">
      <t>ユウシキカン</t>
    </rPh>
    <rPh sb="4" eb="7">
      <t>ダイヒョウシャ</t>
    </rPh>
    <phoneticPr fontId="2"/>
  </si>
  <si>
    <t>基準金利</t>
    <phoneticPr fontId="2"/>
  </si>
  <si>
    <t>本人利率</t>
    <rPh sb="0" eb="4">
      <t>ホンニンリリツ</t>
    </rPh>
    <phoneticPr fontId="2"/>
  </si>
  <si>
    <t>埼玉県さいたま市浦和・・・・</t>
    <rPh sb="0" eb="3">
      <t>サイタマケン</t>
    </rPh>
    <rPh sb="7" eb="8">
      <t>シ</t>
    </rPh>
    <rPh sb="8" eb="10">
      <t>ウラワ</t>
    </rPh>
    <phoneticPr fontId="2"/>
  </si>
  <si>
    <t>埼玉県庁</t>
    <rPh sb="0" eb="4">
      <t>サイタマケンチョウ</t>
    </rPh>
    <phoneticPr fontId="2"/>
  </si>
  <si>
    <t>償還予定回</t>
    <rPh sb="0" eb="2">
      <t>ショウカン</t>
    </rPh>
    <rPh sb="2" eb="5">
      <t>ヨテイカイ</t>
    </rPh>
    <phoneticPr fontId="2"/>
  </si>
  <si>
    <t>償還予定日</t>
    <rPh sb="0" eb="5">
      <t>ショウカンヨテイビ</t>
    </rPh>
    <phoneticPr fontId="2"/>
  </si>
  <si>
    <t>償還予定額</t>
    <rPh sb="0" eb="2">
      <t>ショウカン</t>
    </rPh>
    <rPh sb="2" eb="5">
      <t>ヨテイガク</t>
    </rPh>
    <phoneticPr fontId="2"/>
  </si>
  <si>
    <t>融資予定残高</t>
    <rPh sb="0" eb="2">
      <t>ユウシ</t>
    </rPh>
    <rPh sb="2" eb="4">
      <t>ヨテイ</t>
    </rPh>
    <rPh sb="4" eb="6">
      <t>ザンダカ</t>
    </rPh>
    <phoneticPr fontId="2"/>
  </si>
  <si>
    <t>補給率_市町村</t>
    <rPh sb="0" eb="3">
      <t>ホキュウリツ</t>
    </rPh>
    <rPh sb="4" eb="5">
      <t>シ</t>
    </rPh>
    <rPh sb="5" eb="7">
      <t>チョウソン</t>
    </rPh>
    <phoneticPr fontId="2"/>
  </si>
  <si>
    <t>据置償還区分</t>
    <rPh sb="0" eb="4">
      <t>スエオキショウカン</t>
    </rPh>
    <rPh sb="4" eb="6">
      <t>クブン</t>
    </rPh>
    <phoneticPr fontId="2"/>
  </si>
  <si>
    <t>償還額合計が赤字となり、”借入申込額≠償還額計（赤字）”が表示されたら農業支援課にご連絡ください。</t>
    <rPh sb="0" eb="2">
      <t>ショウカン</t>
    </rPh>
    <rPh sb="2" eb="3">
      <t>ガク</t>
    </rPh>
    <rPh sb="3" eb="5">
      <t>ゴウケイ</t>
    </rPh>
    <rPh sb="6" eb="8">
      <t>アカジ</t>
    </rPh>
    <rPh sb="24" eb="26">
      <t>アカジ</t>
    </rPh>
    <rPh sb="29" eb="31">
      <t>ヒョウジ</t>
    </rPh>
    <rPh sb="35" eb="40">
      <t>ノウギョウシエンカ</t>
    </rPh>
    <rPh sb="42" eb="44">
      <t>レンラク</t>
    </rPh>
    <phoneticPr fontId="2"/>
  </si>
  <si>
    <t>01 個人（認定農業者含む）</t>
  </si>
  <si>
    <t>(手入力)</t>
    <rPh sb="1" eb="4">
      <t>テニュウリョク</t>
    </rPh>
    <phoneticPr fontId="2"/>
  </si>
  <si>
    <t>(手入力)　参考）0：未承認、1：承認済み</t>
    <rPh sb="5" eb="7">
      <t>サンコウ</t>
    </rPh>
    <rPh sb="10" eb="13">
      <t>ミショウニン</t>
    </rPh>
    <rPh sb="16" eb="19">
      <t>ショウニンズ</t>
    </rPh>
    <phoneticPr fontId="2"/>
  </si>
  <si>
    <t>(手入力)　</t>
    <rPh sb="0" eb="6">
      <t>サンコウ</t>
    </rPh>
    <phoneticPr fontId="2"/>
  </si>
  <si>
    <t>貸付目標日</t>
    <rPh sb="0" eb="2">
      <t>カシツケ</t>
    </rPh>
    <rPh sb="2" eb="4">
      <t>モクヒョウ</t>
    </rPh>
    <rPh sb="4" eb="5">
      <t>ビ</t>
    </rPh>
    <phoneticPr fontId="2"/>
  </si>
  <si>
    <t>参考）借入申込額/((償還期間-据置期間)*年_半年賦区分)の結果（千円未満切捨）</t>
    <rPh sb="0" eb="2">
      <t>サンコウ</t>
    </rPh>
    <rPh sb="27" eb="29">
      <t>クブン</t>
    </rPh>
    <rPh sb="31" eb="33">
      <t>ケッカ</t>
    </rPh>
    <rPh sb="34" eb="36">
      <t>センエン</t>
    </rPh>
    <rPh sb="36" eb="38">
      <t>ミマン</t>
    </rPh>
    <rPh sb="38" eb="40">
      <t>キリス</t>
    </rPh>
    <phoneticPr fontId="2"/>
  </si>
  <si>
    <t>参考）借入申込額から第2回以降の償還総額を差し引いた額</t>
    <rPh sb="0" eb="2">
      <t>サンコウ</t>
    </rPh>
    <rPh sb="3" eb="7">
      <t>カリイレモウシコミ</t>
    </rPh>
    <rPh sb="7" eb="8">
      <t>ガク</t>
    </rPh>
    <rPh sb="16" eb="18">
      <t>ショウカン</t>
    </rPh>
    <rPh sb="18" eb="20">
      <t>ソウガク</t>
    </rPh>
    <rPh sb="21" eb="22">
      <t>サ</t>
    </rPh>
    <rPh sb="23" eb="24">
      <t>ヒ</t>
    </rPh>
    <rPh sb="26" eb="27">
      <t>ガク</t>
    </rPh>
    <phoneticPr fontId="2"/>
  </si>
  <si>
    <t>承認月</t>
    <rPh sb="0" eb="3">
      <t>ショウニンツキ</t>
    </rPh>
    <phoneticPr fontId="2"/>
  </si>
  <si>
    <t>申請年月日</t>
    <rPh sb="0" eb="2">
      <t>シンセイ</t>
    </rPh>
    <rPh sb="2" eb="5">
      <t>ネンガッピ</t>
    </rPh>
    <phoneticPr fontId="2"/>
  </si>
  <si>
    <t>承認年月日</t>
    <rPh sb="0" eb="2">
      <t>ショウニン</t>
    </rPh>
    <rPh sb="2" eb="5">
      <t>ネンガッピ</t>
    </rPh>
    <phoneticPr fontId="2"/>
  </si>
  <si>
    <t>JAさいたま・さいたま市</t>
  </si>
  <si>
    <t>JAほくさい・鴻巣市</t>
  </si>
  <si>
    <t>JA南彩・さいたま市</t>
  </si>
  <si>
    <t>JAさいたま・戸田市</t>
  </si>
  <si>
    <t>JAさいたま・蕨市</t>
  </si>
  <si>
    <t>JAさいたま・草加市</t>
  </si>
  <si>
    <t>JAさいたま・鴻巣市</t>
  </si>
  <si>
    <t>JAさいたま・北本市</t>
  </si>
  <si>
    <t>JAさいたま・伊奈町</t>
  </si>
  <si>
    <t>JAさいたま・桶川市</t>
  </si>
  <si>
    <t>JAさいたま・上尾市</t>
  </si>
  <si>
    <t>JAあさか野・志木市</t>
  </si>
  <si>
    <t>JAあさか野・新座市</t>
  </si>
  <si>
    <t>JAあさか野・朝霞市</t>
  </si>
  <si>
    <t>JAあさか野・和光市</t>
  </si>
  <si>
    <t>JAさいたま・川口市</t>
  </si>
  <si>
    <t>JAいるま野・川越市</t>
  </si>
  <si>
    <t>JAいるま野・所沢市</t>
  </si>
  <si>
    <t>JAいるま野・入間市</t>
  </si>
  <si>
    <t>JAいるま野・狭山市</t>
  </si>
  <si>
    <t>JAいるま野・坂戸市</t>
  </si>
  <si>
    <t>JAいるま野・鶴ヶ島市</t>
  </si>
  <si>
    <t>JAいるま野・毛呂山</t>
  </si>
  <si>
    <t>JAいるま野・越生町</t>
  </si>
  <si>
    <t>JAいるま野・日高市</t>
  </si>
  <si>
    <t>JAいるま野・飯能市</t>
  </si>
  <si>
    <t>JAいるま野・富士見市</t>
  </si>
  <si>
    <t>JAいるま野・ふじみ野市</t>
  </si>
  <si>
    <t>JAいるま野・三芳町</t>
  </si>
  <si>
    <t>JA埼玉中央・東松山市</t>
  </si>
  <si>
    <t>JA埼玉中央・滑川町</t>
  </si>
  <si>
    <t>JA埼玉中央・嵐山町</t>
  </si>
  <si>
    <t>JA埼玉中央・小川町</t>
  </si>
  <si>
    <t>JA埼玉中央・ときがわ町</t>
  </si>
  <si>
    <t>JA埼玉中央・鳩山町</t>
  </si>
  <si>
    <t>JA埼玉中央・川島町</t>
  </si>
  <si>
    <t>JA埼玉中央・吉見町</t>
  </si>
  <si>
    <t>JAちちぶ・秩父市</t>
  </si>
  <si>
    <t>JAちちぶ・横瀬町</t>
  </si>
  <si>
    <t>JAちちぶ・皆野町</t>
  </si>
  <si>
    <t>JAちちぶ・長瀞町</t>
  </si>
  <si>
    <t>JA埼玉中央・東秩父村</t>
  </si>
  <si>
    <t>JAちちぶ・吉田（秩父市）</t>
  </si>
  <si>
    <t>JAちちぶ・小鹿野町</t>
  </si>
  <si>
    <t>JAひびきの・本庄市</t>
  </si>
  <si>
    <t>JAひびきの・上里町</t>
  </si>
  <si>
    <t>JAひびきの・美里町</t>
  </si>
  <si>
    <t>JAひびきの・神川町</t>
  </si>
  <si>
    <t>JAくまがや</t>
  </si>
  <si>
    <t>JAふかや・深谷市</t>
  </si>
  <si>
    <t>JAふかや・寄居町</t>
  </si>
  <si>
    <t>JA埼玉岡部・深谷市</t>
  </si>
  <si>
    <t>JAふかや（榛沢）・深谷市</t>
  </si>
  <si>
    <t>JA花園・深谷市</t>
  </si>
  <si>
    <t>JAほくさい・行田市</t>
  </si>
  <si>
    <t>JAほくさい・羽生市</t>
  </si>
  <si>
    <t>JAほくさい・加須市</t>
  </si>
  <si>
    <t>JAほくさい・加須市騎西</t>
  </si>
  <si>
    <t>JAほくさい・加須市北川辺</t>
  </si>
  <si>
    <t>JAほくさい・加須市大利根</t>
  </si>
  <si>
    <t>JAさいかつ・八潮市</t>
  </si>
  <si>
    <t>JA越谷市・草加市</t>
  </si>
  <si>
    <t>JA越谷市</t>
  </si>
  <si>
    <t>JA南彩・春日部市</t>
  </si>
  <si>
    <t>JA南彩・蓮田市</t>
  </si>
  <si>
    <t>JA南彩・宮代町</t>
  </si>
  <si>
    <t>JA南彩・白岡市</t>
  </si>
  <si>
    <t>JA南彩・久喜市</t>
  </si>
  <si>
    <t>JA南彩・久喜市菖蒲</t>
  </si>
  <si>
    <t>JA埼玉みずほ・幸手</t>
  </si>
  <si>
    <t>JA埼玉みずほ・杉戸</t>
  </si>
  <si>
    <t>JA埼玉みずほ春日部</t>
  </si>
  <si>
    <t>JAさいかつ・松伏町</t>
  </si>
  <si>
    <t>JAさいかつ・吉川市</t>
  </si>
  <si>
    <t>JAさいかつ・三郷市</t>
  </si>
  <si>
    <t>JA埼玉みずほ・久喜市鷲宮</t>
  </si>
  <si>
    <t>JA埼北酪農</t>
  </si>
  <si>
    <t>JA埼玉酪農</t>
  </si>
  <si>
    <t>承認年度</t>
    <rPh sb="0" eb="2">
      <t>ショウニン</t>
    </rPh>
    <rPh sb="2" eb="4">
      <t>ネンド</t>
    </rPh>
    <phoneticPr fontId="2"/>
  </si>
  <si>
    <t>償還計画は、必ず48行目から開始すること（以外になると登録処理が誤作動します）</t>
    <rPh sb="0" eb="4">
      <t>ショウカンケイカク</t>
    </rPh>
    <rPh sb="6" eb="7">
      <t>カナラ</t>
    </rPh>
    <rPh sb="10" eb="12">
      <t>ギョウメ</t>
    </rPh>
    <rPh sb="14" eb="16">
      <t>カイシ</t>
    </rPh>
    <rPh sb="21" eb="23">
      <t>イガイ</t>
    </rPh>
    <rPh sb="27" eb="29">
      <t>トウロク</t>
    </rPh>
    <rPh sb="29" eb="31">
      <t>ショリ</t>
    </rPh>
    <rPh sb="32" eb="35">
      <t>ゴサドウ</t>
    </rPh>
    <phoneticPr fontId="2"/>
  </si>
  <si>
    <t>（オ）株式会社</t>
    <phoneticPr fontId="2"/>
  </si>
  <si>
    <t>（エ）有限会社</t>
    <phoneticPr fontId="2"/>
  </si>
  <si>
    <t>（カ）合同会社</t>
    <phoneticPr fontId="2"/>
  </si>
  <si>
    <t>（ア）農事組合法人</t>
    <phoneticPr fontId="2"/>
  </si>
  <si>
    <t>（イ）社団法人</t>
    <phoneticPr fontId="2"/>
  </si>
  <si>
    <t>（ウ）財団法人</t>
    <phoneticPr fontId="2"/>
  </si>
  <si>
    <t>（キ）合名会社</t>
    <phoneticPr fontId="2"/>
  </si>
  <si>
    <t>（ク）合資会社</t>
    <phoneticPr fontId="2"/>
  </si>
  <si>
    <t>（ケ）土地改良区（土地改良区連合会）</t>
    <phoneticPr fontId="2"/>
  </si>
  <si>
    <t>（コ）農業協同組合</t>
    <phoneticPr fontId="2"/>
  </si>
  <si>
    <t>（サ）農業協同組合連合会</t>
    <phoneticPr fontId="2"/>
  </si>
  <si>
    <t>（シ）農業共済組合</t>
    <phoneticPr fontId="2"/>
  </si>
  <si>
    <t>（ス）農業共済組合連合会</t>
    <phoneticPr fontId="2"/>
  </si>
  <si>
    <t>組織名</t>
    <rPh sb="0" eb="2">
      <t>ソシキ</t>
    </rPh>
    <rPh sb="2" eb="3">
      <t>メイ</t>
    </rPh>
    <phoneticPr fontId="2"/>
  </si>
  <si>
    <t>（注意）本シートは変更はしないでください。システム登録処理ができなくなります。</t>
    <phoneticPr fontId="2"/>
  </si>
  <si>
    <t>トラクター</t>
    <phoneticPr fontId="2"/>
  </si>
  <si>
    <t>2    半年賦</t>
  </si>
  <si>
    <t>01 さいたま農林振興センター</t>
  </si>
  <si>
    <t>100 さいたま市</t>
  </si>
  <si>
    <t>NH （ア）農事組合法人</t>
  </si>
  <si>
    <t>ｻｲﾀﾏ ﾀﾛｳ</t>
    <phoneticPr fontId="11"/>
  </si>
  <si>
    <t>埼玉 太郎</t>
    <rPh sb="0" eb="2">
      <t>サイタマ</t>
    </rPh>
    <rPh sb="3" eb="5">
      <t>タロウ</t>
    </rPh>
    <phoneticPr fontId="11"/>
  </si>
  <si>
    <t>11  一般資金（5号資金除く）</t>
  </si>
  <si>
    <t>100  1号資金 農舎</t>
  </si>
  <si>
    <t>1001  JAさいたま・さいたま市</t>
  </si>
  <si>
    <t>さいたま　じろう</t>
    <phoneticPr fontId="2"/>
  </si>
  <si>
    <t>施設CD</t>
    <rPh sb="0" eb="2">
      <t>シセツ</t>
    </rPh>
    <phoneticPr fontId="11"/>
  </si>
  <si>
    <t>資金CD</t>
    <rPh sb="0" eb="2">
      <t>シキン</t>
    </rPh>
    <phoneticPr fontId="11"/>
  </si>
  <si>
    <t>種類CD</t>
    <rPh sb="0" eb="1">
      <t>シュ</t>
    </rPh>
    <rPh sb="1" eb="2">
      <t>タグイ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</si>
</sst>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;\-0;;@"/>
    <numFmt numFmtId="177" formatCode="##"/>
    <numFmt numFmtId="178" formatCode="0000"/>
    <numFmt numFmtId="179" formatCode="yyyy/mm/dd"/>
  </numFmts>
  <fonts count="36" x14ac:knownFonts="1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6"/>
      <color theme="1"/>
      <name val="Meiryo UI"/>
      <family val="2"/>
      <charset val="128"/>
    </font>
    <font>
      <sz val="11"/>
      <name val="ＭＳ Ｐゴシック"/>
      <family val="3"/>
      <charset val="128"/>
    </font>
    <font>
      <sz val="9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sz val="8"/>
      <name val="BIZ UDPゴシック"/>
      <family val="3"/>
      <charset val="128"/>
    </font>
    <font>
      <sz val="11"/>
      <name val="BIZ UDPゴシック"/>
      <family val="3"/>
      <charset val="128"/>
    </font>
    <font>
      <sz val="12"/>
      <name val="BIZ UDPゴシック"/>
      <family val="3"/>
      <charset val="128"/>
    </font>
    <font>
      <b/>
      <sz val="14"/>
      <name val="BIZ UDPゴシック"/>
      <family val="3"/>
      <charset val="128"/>
    </font>
    <font>
      <sz val="6"/>
      <name val="ＭＳ Ｐゴシック"/>
      <family val="3"/>
      <charset val="128"/>
    </font>
    <font>
      <sz val="10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11"/>
      <name val="BIZ UDPゴシック"/>
      <family val="3"/>
      <charset val="128"/>
    </font>
    <font>
      <sz val="16"/>
      <name val="BIZ UDPゴシック"/>
      <family val="3"/>
      <charset val="128"/>
    </font>
    <font>
      <sz val="18"/>
      <name val="BIZ UDPゴシック"/>
      <family val="3"/>
      <charset val="128"/>
    </font>
    <font>
      <b/>
      <sz val="9"/>
      <name val="BIZ UDPゴシック"/>
      <family val="3"/>
      <charset val="128"/>
    </font>
    <font>
      <b/>
      <sz val="8"/>
      <name val="BIZ UDPゴシック"/>
      <family val="3"/>
      <charset val="128"/>
    </font>
    <font>
      <sz val="22"/>
      <name val="BIZ UDPゴシック"/>
      <family val="3"/>
      <charset val="128"/>
    </font>
    <font>
      <sz val="20"/>
      <name val="BIZ UDPゴシック"/>
      <family val="3"/>
      <charset val="128"/>
    </font>
    <font>
      <b/>
      <sz val="6"/>
      <name val="BIZ UDPゴシック"/>
      <family val="3"/>
      <charset val="128"/>
    </font>
    <font>
      <u/>
      <sz val="14"/>
      <name val="BIZ UDPゴシック"/>
      <family val="3"/>
      <charset val="128"/>
    </font>
    <font>
      <b/>
      <sz val="20"/>
      <name val="BIZ UDP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BIZ UDPゴシック"/>
      <family val="3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2"/>
      <charset val="128"/>
    </font>
    <font>
      <sz val="11"/>
      <color theme="0"/>
      <name val="Meiryo UI"/>
      <family val="2"/>
      <charset val="128"/>
    </font>
    <font>
      <sz val="11"/>
      <color theme="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color theme="1"/>
      <name val="Meiryo UI"/>
      <family val="2"/>
      <charset val="128"/>
    </font>
    <font>
      <sz val="10"/>
      <color theme="1"/>
      <name val="Meiryo UI"/>
      <family val="3"/>
      <charset val="128"/>
    </font>
    <font>
      <sz val="11"/>
      <color rgb="FFFF0000"/>
      <name val="Meiryo UI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5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rgb="FF006600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25" fillId="0" borderId="0"/>
    <xf numFmtId="9" fontId="1" fillId="0" borderId="0" applyFont="0" applyFill="0" applyBorder="0" applyAlignment="0" applyProtection="0">
      <alignment vertical="center"/>
    </xf>
  </cellStyleXfs>
  <cellXfs count="35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5" fillId="0" borderId="0" xfId="2" applyFont="1" applyAlignment="1">
      <alignment vertical="top"/>
    </xf>
    <xf numFmtId="0" fontId="7" fillId="0" borderId="0" xfId="2" applyFont="1" applyAlignment="1">
      <alignment horizontal="left"/>
    </xf>
    <xf numFmtId="0" fontId="8" fillId="0" borderId="0" xfId="2" applyFont="1" applyAlignment="1" applyProtection="1">
      <alignment vertical="center" shrinkToFit="1"/>
      <protection locked="0"/>
    </xf>
    <xf numFmtId="0" fontId="9" fillId="0" borderId="0" xfId="2" applyFont="1"/>
    <xf numFmtId="0" fontId="7" fillId="0" borderId="0" xfId="2" applyFont="1" applyAlignment="1">
      <alignment vertical="center" shrinkToFit="1"/>
    </xf>
    <xf numFmtId="0" fontId="7" fillId="0" borderId="0" xfId="2" applyFont="1" applyAlignment="1">
      <alignment vertical="center"/>
    </xf>
    <xf numFmtId="0" fontId="9" fillId="0" borderId="0" xfId="2" applyFont="1" applyAlignment="1">
      <alignment horizontal="center"/>
    </xf>
    <xf numFmtId="0" fontId="10" fillId="0" borderId="0" xfId="2" applyFont="1" applyAlignment="1">
      <alignment vertical="center" shrinkToFit="1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5" fillId="0" borderId="0" xfId="2" applyFont="1" applyAlignment="1" applyProtection="1">
      <alignment horizontal="center" vertical="center"/>
      <protection locked="0"/>
    </xf>
    <xf numFmtId="0" fontId="12" fillId="0" borderId="23" xfId="2" applyFont="1" applyBorder="1" applyAlignment="1">
      <alignment horizontal="center" shrinkToFit="1"/>
    </xf>
    <xf numFmtId="0" fontId="12" fillId="0" borderId="24" xfId="2" applyFont="1" applyBorder="1" applyAlignment="1">
      <alignment horizontal="center" shrinkToFit="1"/>
    </xf>
    <xf numFmtId="0" fontId="12" fillId="0" borderId="25" xfId="2" applyFont="1" applyBorder="1" applyAlignment="1">
      <alignment horizontal="center" shrinkToFit="1"/>
    </xf>
    <xf numFmtId="0" fontId="5" fillId="0" borderId="0" xfId="2" applyFont="1" applyAlignment="1" applyProtection="1">
      <alignment horizontal="center"/>
      <protection locked="0"/>
    </xf>
    <xf numFmtId="0" fontId="13" fillId="0" borderId="0" xfId="2" applyFont="1" applyAlignment="1">
      <alignment horizontal="left"/>
    </xf>
    <xf numFmtId="0" fontId="8" fillId="0" borderId="0" xfId="2" applyFont="1" applyAlignment="1">
      <alignment horizontal="center"/>
    </xf>
    <xf numFmtId="0" fontId="5" fillId="0" borderId="0" xfId="2" applyFont="1"/>
    <xf numFmtId="0" fontId="5" fillId="0" borderId="0" xfId="2" applyFont="1" applyAlignment="1">
      <alignment horizontal="left" vertical="distributed" wrapText="1"/>
    </xf>
    <xf numFmtId="0" fontId="5" fillId="0" borderId="0" xfId="2" applyFont="1" applyAlignment="1">
      <alignment horizontal="left" vertical="distributed"/>
    </xf>
    <xf numFmtId="0" fontId="19" fillId="0" borderId="0" xfId="2" applyFont="1" applyAlignment="1">
      <alignment horizontal="left" vertical="center" shrinkToFit="1"/>
    </xf>
    <xf numFmtId="0" fontId="14" fillId="0" borderId="0" xfId="2" applyFont="1"/>
    <xf numFmtId="0" fontId="17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0" fontId="20" fillId="0" borderId="0" xfId="2" applyFont="1" applyAlignment="1">
      <alignment horizontal="left"/>
    </xf>
    <xf numFmtId="0" fontId="16" fillId="0" borderId="0" xfId="2" applyFont="1" applyAlignment="1">
      <alignment horizontal="center" shrinkToFit="1"/>
    </xf>
    <xf numFmtId="0" fontId="21" fillId="0" borderId="0" xfId="2" applyFont="1" applyAlignment="1">
      <alignment horizontal="left"/>
    </xf>
    <xf numFmtId="0" fontId="18" fillId="0" borderId="0" xfId="2" applyFont="1" applyAlignment="1">
      <alignment horizontal="left" vertical="distributed" wrapText="1"/>
    </xf>
    <xf numFmtId="0" fontId="15" fillId="0" borderId="0" xfId="2" applyFont="1"/>
    <xf numFmtId="0" fontId="18" fillId="0" borderId="0" xfId="2" applyFont="1" applyAlignment="1">
      <alignment horizontal="center"/>
    </xf>
    <xf numFmtId="0" fontId="14" fillId="0" borderId="0" xfId="2" applyFont="1" applyAlignment="1">
      <alignment horizontal="center" vertical="center"/>
    </xf>
    <xf numFmtId="0" fontId="14" fillId="0" borderId="0" xfId="2" applyFont="1" applyAlignment="1">
      <alignment vertical="center"/>
    </xf>
    <xf numFmtId="0" fontId="7" fillId="0" borderId="0" xfId="2" applyFont="1" applyAlignment="1">
      <alignment horizontal="right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23" fillId="0" borderId="0" xfId="2" applyFont="1" applyAlignment="1">
      <alignment horizontal="center" vertical="center"/>
    </xf>
    <xf numFmtId="0" fontId="15" fillId="0" borderId="0" xfId="2" applyFont="1" applyAlignment="1">
      <alignment horizontal="left"/>
    </xf>
    <xf numFmtId="0" fontId="14" fillId="0" borderId="0" xfId="2" applyFont="1" applyAlignment="1">
      <alignment horizontal="left"/>
    </xf>
    <xf numFmtId="0" fontId="7" fillId="0" borderId="0" xfId="2" applyFont="1"/>
    <xf numFmtId="0" fontId="5" fillId="0" borderId="4" xfId="2" applyFont="1" applyBorder="1" applyAlignment="1">
      <alignment horizontal="right" vertical="center"/>
    </xf>
    <xf numFmtId="0" fontId="5" fillId="0" borderId="5" xfId="2" applyFont="1" applyBorder="1" applyAlignment="1">
      <alignment horizontal="right" vertical="center"/>
    </xf>
    <xf numFmtId="0" fontId="16" fillId="0" borderId="0" xfId="2" applyFont="1"/>
    <xf numFmtId="0" fontId="8" fillId="0" borderId="0" xfId="2" applyFont="1"/>
    <xf numFmtId="0" fontId="8" fillId="0" borderId="0" xfId="2" applyFont="1" applyAlignment="1">
      <alignment shrinkToFit="1"/>
    </xf>
    <xf numFmtId="0" fontId="8" fillId="0" borderId="0" xfId="2" applyFont="1" applyAlignment="1">
      <alignment horizontal="right"/>
    </xf>
    <xf numFmtId="0" fontId="26" fillId="0" borderId="27" xfId="5" applyFont="1" applyBorder="1"/>
    <xf numFmtId="0" fontId="7" fillId="0" borderId="0" xfId="2" applyFont="1" applyAlignment="1">
      <alignment wrapText="1"/>
    </xf>
    <xf numFmtId="0" fontId="8" fillId="0" borderId="0" xfId="2" applyFont="1" applyAlignment="1">
      <alignment vertical="center" shrinkToFit="1"/>
    </xf>
    <xf numFmtId="0" fontId="8" fillId="0" borderId="2" xfId="2" applyFont="1" applyBorder="1" applyAlignment="1">
      <alignment vertical="center" shrinkToFit="1"/>
    </xf>
    <xf numFmtId="0" fontId="27" fillId="0" borderId="0" xfId="2" applyFont="1"/>
    <xf numFmtId="0" fontId="28" fillId="0" borderId="0" xfId="0" applyFont="1">
      <alignment vertical="center"/>
    </xf>
    <xf numFmtId="38" fontId="0" fillId="0" borderId="1" xfId="1" applyFont="1" applyBorder="1" applyAlignment="1">
      <alignment horizontal="right" vertical="center" indent="1"/>
    </xf>
    <xf numFmtId="0" fontId="27" fillId="0" borderId="0" xfId="2" quotePrefix="1" applyFont="1"/>
    <xf numFmtId="176" fontId="18" fillId="0" borderId="0" xfId="2" applyNumberFormat="1" applyFont="1" applyAlignment="1">
      <alignment horizontal="left"/>
    </xf>
    <xf numFmtId="176" fontId="5" fillId="0" borderId="0" xfId="2" applyNumberFormat="1" applyFont="1" applyAlignment="1">
      <alignment horizontal="left" vertical="distributed" wrapText="1"/>
    </xf>
    <xf numFmtId="176" fontId="5" fillId="0" borderId="0" xfId="2" applyNumberFormat="1" applyFont="1" applyAlignment="1">
      <alignment horizontal="left"/>
    </xf>
    <xf numFmtId="38" fontId="0" fillId="0" borderId="0" xfId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38" fontId="0" fillId="0" borderId="0" xfId="1" applyFont="1" applyBorder="1" applyAlignment="1">
      <alignment horizontal="left" vertical="center" indent="1"/>
    </xf>
    <xf numFmtId="14" fontId="0" fillId="0" borderId="0" xfId="0" applyNumberFormat="1" applyAlignment="1">
      <alignment horizontal="right" vertical="center"/>
    </xf>
    <xf numFmtId="179" fontId="0" fillId="0" borderId="0" xfId="1" applyNumberFormat="1" applyFont="1" applyBorder="1" applyAlignment="1">
      <alignment horizontal="right" vertical="center"/>
    </xf>
    <xf numFmtId="38" fontId="0" fillId="0" borderId="0" xfId="0" applyNumberFormat="1" applyAlignment="1">
      <alignment horizontal="right" vertical="center"/>
    </xf>
    <xf numFmtId="0" fontId="0" fillId="0" borderId="0" xfId="1" applyNumberFormat="1" applyFont="1" applyBorder="1" applyAlignment="1">
      <alignment horizontal="right" vertical="center"/>
    </xf>
    <xf numFmtId="38" fontId="0" fillId="0" borderId="0" xfId="1" applyFont="1" applyFill="1" applyBorder="1" applyAlignment="1">
      <alignment horizontal="right" vertical="center"/>
    </xf>
    <xf numFmtId="38" fontId="0" fillId="2" borderId="0" xfId="1" applyFont="1" applyFill="1" applyBorder="1" applyAlignment="1">
      <alignment horizontal="left" vertical="center" indent="1"/>
    </xf>
    <xf numFmtId="0" fontId="0" fillId="2" borderId="0" xfId="0" applyFill="1" applyAlignment="1">
      <alignment horizontal="left" vertical="center" indent="1"/>
    </xf>
    <xf numFmtId="0" fontId="29" fillId="0" borderId="0" xfId="0" applyFont="1">
      <alignment vertical="center"/>
    </xf>
    <xf numFmtId="0" fontId="0" fillId="0" borderId="0" xfId="0" applyAlignment="1">
      <alignment horizontal="left" vertical="center" indent="1"/>
    </xf>
    <xf numFmtId="14" fontId="0" fillId="0" borderId="0" xfId="1" applyNumberFormat="1" applyFont="1" applyBorder="1" applyAlignment="1">
      <alignment horizontal="center" vertical="center"/>
    </xf>
    <xf numFmtId="2" fontId="0" fillId="0" borderId="0" xfId="6" applyNumberFormat="1" applyFont="1" applyBorder="1" applyAlignment="1">
      <alignment horizontal="right" vertical="center"/>
    </xf>
    <xf numFmtId="0" fontId="12" fillId="4" borderId="24" xfId="2" applyFont="1" applyFill="1" applyBorder="1" applyAlignment="1" applyProtection="1">
      <alignment horizontal="center" shrinkToFit="1"/>
      <protection locked="0"/>
    </xf>
    <xf numFmtId="0" fontId="12" fillId="4" borderId="25" xfId="2" applyFont="1" applyFill="1" applyBorder="1" applyAlignment="1" applyProtection="1">
      <alignment horizontal="center" shrinkToFit="1"/>
      <protection locked="0"/>
    </xf>
    <xf numFmtId="0" fontId="12" fillId="4" borderId="23" xfId="2" applyFont="1" applyFill="1" applyBorder="1" applyAlignment="1" applyProtection="1">
      <alignment horizontal="center" shrinkToFit="1"/>
      <protection locked="0"/>
    </xf>
    <xf numFmtId="0" fontId="0" fillId="4" borderId="0" xfId="1" applyNumberFormat="1" applyFont="1" applyFill="1" applyBorder="1" applyAlignment="1" applyProtection="1">
      <alignment horizontal="right" vertical="center"/>
      <protection locked="0"/>
    </xf>
    <xf numFmtId="0" fontId="8" fillId="0" borderId="0" xfId="2" applyFont="1" applyAlignment="1">
      <alignment horizontal="center" vertical="center" shrinkToFit="1"/>
    </xf>
    <xf numFmtId="0" fontId="27" fillId="0" borderId="0" xfId="2" applyFont="1" applyAlignment="1">
      <alignment vertical="center" shrinkToFit="1"/>
    </xf>
    <xf numFmtId="0" fontId="8" fillId="0" borderId="0" xfId="2" applyFont="1" applyAlignment="1">
      <alignment horizontal="left" vertical="center" shrinkToFit="1"/>
    </xf>
    <xf numFmtId="0" fontId="8" fillId="0" borderId="0" xfId="2" applyFont="1" applyAlignment="1">
      <alignment horizontal="left" shrinkToFit="1"/>
    </xf>
    <xf numFmtId="0" fontId="27" fillId="0" borderId="0" xfId="2" applyFont="1" applyAlignment="1">
      <alignment horizontal="center" vertical="center" shrinkToFit="1"/>
    </xf>
    <xf numFmtId="0" fontId="27" fillId="0" borderId="0" xfId="2" applyFont="1" applyAlignment="1">
      <alignment horizontal="center"/>
    </xf>
    <xf numFmtId="38" fontId="0" fillId="4" borderId="0" xfId="1" applyFont="1" applyFill="1" applyBorder="1" applyAlignment="1" applyProtection="1">
      <alignment horizontal="right" vertical="center"/>
      <protection locked="0"/>
    </xf>
    <xf numFmtId="14" fontId="0" fillId="4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2" applyFont="1" applyAlignment="1">
      <alignment horizontal="center" shrinkToFit="1"/>
    </xf>
    <xf numFmtId="0" fontId="18" fillId="0" borderId="0" xfId="2" applyFont="1" applyAlignment="1">
      <alignment horizontal="left" vertical="distributed" shrinkToFit="1"/>
    </xf>
    <xf numFmtId="0" fontId="3" fillId="0" borderId="0" xfId="0" applyFont="1" applyAlignment="1">
      <alignment horizontal="left" vertical="center" indent="1"/>
    </xf>
    <xf numFmtId="38" fontId="0" fillId="0" borderId="32" xfId="1" applyFont="1" applyFill="1" applyBorder="1">
      <alignment vertical="center"/>
    </xf>
    <xf numFmtId="0" fontId="5" fillId="0" borderId="19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17" xfId="2" applyFont="1" applyBorder="1" applyAlignment="1">
      <alignment horizontal="center"/>
    </xf>
    <xf numFmtId="0" fontId="15" fillId="0" borderId="16" xfId="2" applyFont="1" applyBorder="1"/>
    <xf numFmtId="0" fontId="7" fillId="0" borderId="15" xfId="2" applyFont="1" applyBorder="1"/>
    <xf numFmtId="0" fontId="15" fillId="0" borderId="16" xfId="2" applyFont="1" applyBorder="1" applyAlignment="1">
      <alignment horizontal="left"/>
    </xf>
    <xf numFmtId="0" fontId="7" fillId="0" borderId="15" xfId="2" applyFont="1" applyBorder="1" applyAlignment="1">
      <alignment horizontal="right"/>
    </xf>
    <xf numFmtId="0" fontId="5" fillId="0" borderId="16" xfId="2" applyFont="1" applyBorder="1" applyAlignment="1">
      <alignment horizontal="center"/>
    </xf>
    <xf numFmtId="0" fontId="5" fillId="0" borderId="15" xfId="2" applyFont="1" applyBorder="1" applyAlignment="1">
      <alignment horizontal="center"/>
    </xf>
    <xf numFmtId="0" fontId="18" fillId="0" borderId="15" xfId="2" applyFont="1" applyBorder="1" applyAlignment="1">
      <alignment horizontal="center" shrinkToFit="1"/>
    </xf>
    <xf numFmtId="0" fontId="18" fillId="0" borderId="15" xfId="2" applyFont="1" applyBorder="1" applyAlignment="1">
      <alignment horizontal="left" vertical="distributed" shrinkToFit="1"/>
    </xf>
    <xf numFmtId="0" fontId="20" fillId="0" borderId="15" xfId="2" applyFont="1" applyBorder="1" applyAlignment="1">
      <alignment horizontal="left"/>
    </xf>
    <xf numFmtId="0" fontId="5" fillId="0" borderId="16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/>
    </xf>
    <xf numFmtId="0" fontId="7" fillId="0" borderId="11" xfId="2" applyFont="1" applyBorder="1" applyAlignment="1">
      <alignment horizontal="center"/>
    </xf>
    <xf numFmtId="0" fontId="19" fillId="0" borderId="11" xfId="2" applyFont="1" applyBorder="1" applyAlignment="1">
      <alignment vertical="center" shrinkToFit="1"/>
    </xf>
    <xf numFmtId="0" fontId="7" fillId="0" borderId="10" xfId="2" applyFont="1" applyBorder="1" applyAlignment="1">
      <alignment horizontal="center"/>
    </xf>
    <xf numFmtId="0" fontId="7" fillId="0" borderId="0" xfId="2" applyFont="1" applyAlignment="1">
      <alignment horizontal="center"/>
    </xf>
    <xf numFmtId="0" fontId="18" fillId="0" borderId="16" xfId="2" applyFont="1" applyBorder="1" applyAlignment="1">
      <alignment vertical="center" textRotation="255"/>
    </xf>
    <xf numFmtId="40" fontId="0" fillId="0" borderId="0" xfId="1" applyNumberFormat="1" applyFont="1" applyBorder="1" applyAlignment="1">
      <alignment horizontal="right" vertical="center"/>
    </xf>
    <xf numFmtId="40" fontId="0" fillId="0" borderId="1" xfId="1" applyNumberFormat="1" applyFont="1" applyBorder="1" applyAlignment="1">
      <alignment horizontal="right" vertical="center" indent="1"/>
    </xf>
    <xf numFmtId="0" fontId="0" fillId="0" borderId="39" xfId="0" applyBorder="1" applyAlignment="1">
      <alignment horizontal="right" vertical="center"/>
    </xf>
    <xf numFmtId="179" fontId="0" fillId="0" borderId="1" xfId="0" applyNumberFormat="1" applyBorder="1" applyAlignment="1">
      <alignment horizontal="center" vertical="center"/>
    </xf>
    <xf numFmtId="38" fontId="0" fillId="0" borderId="0" xfId="1" quotePrefix="1" applyFont="1" applyBorder="1" applyAlignment="1">
      <alignment vertical="center"/>
    </xf>
    <xf numFmtId="38" fontId="33" fillId="0" borderId="0" xfId="1" quotePrefix="1" applyFont="1" applyBorder="1" applyAlignment="1">
      <alignment horizontal="left" vertical="center" indent="1"/>
    </xf>
    <xf numFmtId="38" fontId="34" fillId="0" borderId="0" xfId="1" quotePrefix="1" applyFont="1" applyBorder="1" applyAlignment="1">
      <alignment horizontal="left" vertical="center" indent="1"/>
    </xf>
    <xf numFmtId="38" fontId="32" fillId="0" borderId="0" xfId="1" applyFont="1" applyBorder="1" applyAlignment="1">
      <alignment horizontal="left" vertical="center" indent="1"/>
    </xf>
    <xf numFmtId="14" fontId="0" fillId="0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center" vertical="center"/>
    </xf>
    <xf numFmtId="38" fontId="0" fillId="2" borderId="41" xfId="1" applyFont="1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38" fontId="0" fillId="2" borderId="41" xfId="1" applyFont="1" applyFill="1" applyBorder="1" applyAlignment="1">
      <alignment horizontal="left" vertical="center" indent="1"/>
    </xf>
    <xf numFmtId="38" fontId="0" fillId="2" borderId="42" xfId="1" applyFont="1" applyFill="1" applyBorder="1" applyAlignment="1">
      <alignment horizontal="left" vertical="center" indent="1"/>
    </xf>
    <xf numFmtId="40" fontId="0" fillId="0" borderId="44" xfId="1" applyNumberFormat="1" applyFont="1" applyBorder="1" applyAlignment="1">
      <alignment horizontal="right" vertical="center" indent="1"/>
    </xf>
    <xf numFmtId="179" fontId="0" fillId="0" borderId="46" xfId="0" applyNumberFormat="1" applyBorder="1" applyAlignment="1">
      <alignment horizontal="center" vertical="center"/>
    </xf>
    <xf numFmtId="38" fontId="0" fillId="0" borderId="46" xfId="1" applyFont="1" applyBorder="1" applyAlignment="1">
      <alignment horizontal="right" vertical="center" indent="1"/>
    </xf>
    <xf numFmtId="40" fontId="0" fillId="0" borderId="46" xfId="1" applyNumberFormat="1" applyFont="1" applyBorder="1" applyAlignment="1">
      <alignment horizontal="right" vertical="center" indent="1"/>
    </xf>
    <xf numFmtId="40" fontId="0" fillId="0" borderId="47" xfId="1" applyNumberFormat="1" applyFont="1" applyBorder="1" applyAlignment="1">
      <alignment horizontal="right" vertical="center" indent="1"/>
    </xf>
    <xf numFmtId="0" fontId="0" fillId="2" borderId="40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0" xfId="1" applyNumberFormat="1" applyFont="1" applyFill="1" applyBorder="1" applyAlignment="1" applyProtection="1">
      <alignment horizontal="left" vertical="center" indent="1"/>
    </xf>
    <xf numFmtId="0" fontId="8" fillId="0" borderId="2" xfId="2" applyFont="1" applyBorder="1"/>
    <xf numFmtId="0" fontId="35" fillId="2" borderId="0" xfId="0" applyFont="1" applyFill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38" fontId="0" fillId="0" borderId="0" xfId="1" applyFont="1" applyBorder="1" applyAlignment="1">
      <alignment horizontal="left" vertical="center" indent="1"/>
    </xf>
    <xf numFmtId="0" fontId="0" fillId="0" borderId="38" xfId="0" applyBorder="1" applyAlignment="1">
      <alignment horizontal="right" vertical="center"/>
    </xf>
    <xf numFmtId="0" fontId="0" fillId="0" borderId="39" xfId="0" applyBorder="1" applyAlignment="1">
      <alignment horizontal="right" vertical="center"/>
    </xf>
    <xf numFmtId="0" fontId="30" fillId="0" borderId="33" xfId="0" applyFont="1" applyBorder="1" applyAlignment="1">
      <alignment horizontal="left" vertical="center" indent="1"/>
    </xf>
    <xf numFmtId="0" fontId="31" fillId="0" borderId="34" xfId="0" applyFont="1" applyBorder="1" applyAlignment="1">
      <alignment horizontal="left" vertical="center" indent="1"/>
    </xf>
    <xf numFmtId="0" fontId="31" fillId="0" borderId="35" xfId="0" applyFont="1" applyBorder="1" applyAlignment="1">
      <alignment horizontal="left" vertical="center" indent="1"/>
    </xf>
    <xf numFmtId="0" fontId="5" fillId="0" borderId="5" xfId="2" applyFont="1" applyBorder="1" applyAlignment="1" applyProtection="1">
      <alignment horizontal="center" vertical="center"/>
      <protection locked="0"/>
    </xf>
    <xf numFmtId="0" fontId="8" fillId="0" borderId="5" xfId="2" applyFont="1" applyBorder="1" applyAlignment="1" applyProtection="1">
      <alignment horizontal="center" vertical="center"/>
      <protection locked="0"/>
    </xf>
    <xf numFmtId="0" fontId="5" fillId="4" borderId="5" xfId="2" applyFont="1" applyFill="1" applyBorder="1" applyAlignment="1" applyProtection="1">
      <alignment horizontal="center" vertical="center"/>
      <protection locked="0"/>
    </xf>
    <xf numFmtId="0" fontId="8" fillId="4" borderId="5" xfId="2" applyFont="1" applyFill="1" applyBorder="1" applyAlignment="1" applyProtection="1">
      <alignment horizontal="center" vertical="center"/>
      <protection locked="0"/>
    </xf>
    <xf numFmtId="0" fontId="18" fillId="2" borderId="22" xfId="2" applyFont="1" applyFill="1" applyBorder="1" applyAlignment="1">
      <alignment horizontal="center" vertical="center"/>
    </xf>
    <xf numFmtId="0" fontId="18" fillId="2" borderId="21" xfId="2" applyFont="1" applyFill="1" applyBorder="1" applyAlignment="1">
      <alignment horizontal="center" vertical="center"/>
    </xf>
    <xf numFmtId="0" fontId="22" fillId="2" borderId="22" xfId="2" applyFont="1" applyFill="1" applyBorder="1" applyAlignment="1">
      <alignment horizontal="center" vertical="center" wrapText="1"/>
    </xf>
    <xf numFmtId="0" fontId="22" fillId="2" borderId="20" xfId="2" applyFont="1" applyFill="1" applyBorder="1" applyAlignment="1">
      <alignment horizontal="center" vertical="center" wrapText="1"/>
    </xf>
    <xf numFmtId="0" fontId="22" fillId="2" borderId="9" xfId="2" applyFont="1" applyFill="1" applyBorder="1" applyAlignment="1">
      <alignment horizontal="center" vertical="center" wrapText="1"/>
    </xf>
    <xf numFmtId="0" fontId="22" fillId="2" borderId="7" xfId="2" applyFont="1" applyFill="1" applyBorder="1" applyAlignment="1">
      <alignment horizontal="center" vertical="center" wrapText="1"/>
    </xf>
    <xf numFmtId="0" fontId="18" fillId="2" borderId="22" xfId="2" applyFont="1" applyFill="1" applyBorder="1" applyAlignment="1">
      <alignment horizontal="center" vertical="center" shrinkToFit="1"/>
    </xf>
    <xf numFmtId="0" fontId="18" fillId="2" borderId="21" xfId="2" applyFont="1" applyFill="1" applyBorder="1" applyAlignment="1">
      <alignment horizontal="center" vertical="center" shrinkToFit="1"/>
    </xf>
    <xf numFmtId="0" fontId="18" fillId="2" borderId="20" xfId="2" applyFont="1" applyFill="1" applyBorder="1" applyAlignment="1">
      <alignment horizontal="center" vertical="center" shrinkToFit="1"/>
    </xf>
    <xf numFmtId="0" fontId="18" fillId="2" borderId="20" xfId="2" applyFont="1" applyFill="1" applyBorder="1" applyAlignment="1">
      <alignment horizontal="center" vertical="center"/>
    </xf>
    <xf numFmtId="0" fontId="24" fillId="0" borderId="0" xfId="2" applyFont="1" applyAlignment="1">
      <alignment horizontal="distributed" vertical="center"/>
    </xf>
    <xf numFmtId="0" fontId="5" fillId="0" borderId="36" xfId="2" applyFont="1" applyBorder="1" applyAlignment="1" applyProtection="1">
      <alignment horizontal="center" vertical="center"/>
      <protection locked="0"/>
    </xf>
    <xf numFmtId="0" fontId="8" fillId="0" borderId="5" xfId="2" applyFont="1" applyBorder="1" applyAlignment="1" applyProtection="1">
      <alignment vertical="center"/>
      <protection locked="0"/>
    </xf>
    <xf numFmtId="0" fontId="18" fillId="2" borderId="9" xfId="2" applyFont="1" applyFill="1" applyBorder="1" applyAlignment="1">
      <alignment horizontal="center" vertical="center"/>
    </xf>
    <xf numFmtId="0" fontId="18" fillId="2" borderId="8" xfId="2" applyFont="1" applyFill="1" applyBorder="1" applyAlignment="1">
      <alignment horizontal="center" vertical="center"/>
    </xf>
    <xf numFmtId="0" fontId="18" fillId="2" borderId="9" xfId="2" applyFont="1" applyFill="1" applyBorder="1" applyAlignment="1">
      <alignment horizontal="center" vertical="center" shrinkToFit="1"/>
    </xf>
    <xf numFmtId="0" fontId="18" fillId="2" borderId="8" xfId="2" applyFont="1" applyFill="1" applyBorder="1" applyAlignment="1">
      <alignment horizontal="center" vertical="center" shrinkToFit="1"/>
    </xf>
    <xf numFmtId="0" fontId="18" fillId="2" borderId="7" xfId="2" applyFont="1" applyFill="1" applyBorder="1" applyAlignment="1">
      <alignment horizontal="center" vertical="center" shrinkToFit="1"/>
    </xf>
    <xf numFmtId="0" fontId="18" fillId="2" borderId="7" xfId="2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 shrinkToFit="1"/>
    </xf>
    <xf numFmtId="0" fontId="8" fillId="4" borderId="0" xfId="2" applyFont="1" applyFill="1" applyAlignment="1" applyProtection="1">
      <alignment horizontal="left" vertical="center" shrinkToFit="1"/>
      <protection locked="0"/>
    </xf>
    <xf numFmtId="0" fontId="8" fillId="4" borderId="0" xfId="2" applyFont="1" applyFill="1" applyAlignment="1" applyProtection="1">
      <alignment horizontal="left" vertical="distributed" shrinkToFit="1"/>
      <protection locked="0"/>
    </xf>
    <xf numFmtId="0" fontId="5" fillId="4" borderId="36" xfId="2" applyFont="1" applyFill="1" applyBorder="1" applyAlignment="1" applyProtection="1">
      <alignment horizontal="center" vertical="center"/>
      <protection locked="0"/>
    </xf>
    <xf numFmtId="0" fontId="19" fillId="0" borderId="0" xfId="2" applyFont="1" applyAlignment="1">
      <alignment horizontal="center" vertical="center" shrinkToFit="1"/>
    </xf>
    <xf numFmtId="0" fontId="15" fillId="2" borderId="37" xfId="2" applyFont="1" applyFill="1" applyBorder="1" applyAlignment="1">
      <alignment horizontal="center" vertical="center"/>
    </xf>
    <xf numFmtId="0" fontId="15" fillId="2" borderId="36" xfId="2" applyFont="1" applyFill="1" applyBorder="1" applyAlignment="1">
      <alignment horizontal="center" vertical="center"/>
    </xf>
    <xf numFmtId="2" fontId="8" fillId="4" borderId="36" xfId="3" applyNumberFormat="1" applyFont="1" applyFill="1" applyBorder="1" applyAlignment="1" applyProtection="1">
      <alignment horizontal="center" vertical="center"/>
      <protection locked="0"/>
    </xf>
    <xf numFmtId="2" fontId="8" fillId="4" borderId="5" xfId="3" applyNumberFormat="1" applyFont="1" applyFill="1" applyBorder="1" applyAlignment="1" applyProtection="1">
      <alignment horizontal="center" vertical="center"/>
      <protection locked="0"/>
    </xf>
    <xf numFmtId="2" fontId="8" fillId="4" borderId="4" xfId="3" applyNumberFormat="1" applyFont="1" applyFill="1" applyBorder="1" applyAlignment="1" applyProtection="1">
      <alignment horizontal="center" vertical="center"/>
      <protection locked="0"/>
    </xf>
    <xf numFmtId="0" fontId="15" fillId="2" borderId="22" xfId="2" applyFont="1" applyFill="1" applyBorder="1" applyAlignment="1">
      <alignment horizontal="center" vertical="center" wrapText="1"/>
    </xf>
    <xf numFmtId="0" fontId="15" fillId="2" borderId="21" xfId="2" applyFont="1" applyFill="1" applyBorder="1" applyAlignment="1">
      <alignment horizontal="center" vertical="center" wrapText="1"/>
    </xf>
    <xf numFmtId="0" fontId="15" fillId="2" borderId="20" xfId="2" applyFont="1" applyFill="1" applyBorder="1" applyAlignment="1">
      <alignment horizontal="center" vertical="center" wrapText="1"/>
    </xf>
    <xf numFmtId="0" fontId="15" fillId="2" borderId="14" xfId="2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5" fillId="2" borderId="13" xfId="2" applyFont="1" applyFill="1" applyBorder="1" applyAlignment="1">
      <alignment horizontal="center" vertical="center" wrapText="1"/>
    </xf>
    <xf numFmtId="0" fontId="15" fillId="2" borderId="9" xfId="2" applyFont="1" applyFill="1" applyBorder="1" applyAlignment="1">
      <alignment horizontal="center" vertical="center" wrapText="1"/>
    </xf>
    <xf numFmtId="0" fontId="15" fillId="2" borderId="8" xfId="2" applyFont="1" applyFill="1" applyBorder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22" xfId="2" applyFont="1" applyFill="1" applyBorder="1" applyAlignment="1">
      <alignment horizontal="center" vertical="center"/>
    </xf>
    <xf numFmtId="0" fontId="15" fillId="2" borderId="21" xfId="2" applyFont="1" applyFill="1" applyBorder="1" applyAlignment="1">
      <alignment horizontal="center" vertical="center"/>
    </xf>
    <xf numFmtId="0" fontId="15" fillId="2" borderId="20" xfId="2" applyFont="1" applyFill="1" applyBorder="1" applyAlignment="1">
      <alignment horizontal="center" vertical="center"/>
    </xf>
    <xf numFmtId="0" fontId="15" fillId="2" borderId="9" xfId="2" applyFont="1" applyFill="1" applyBorder="1" applyAlignment="1">
      <alignment horizontal="center" vertical="center"/>
    </xf>
    <xf numFmtId="0" fontId="15" fillId="2" borderId="8" xfId="2" applyFont="1" applyFill="1" applyBorder="1" applyAlignment="1">
      <alignment horizontal="center" vertical="center"/>
    </xf>
    <xf numFmtId="0" fontId="15" fillId="2" borderId="7" xfId="2" applyFont="1" applyFill="1" applyBorder="1" applyAlignment="1">
      <alignment horizontal="center" vertical="center"/>
    </xf>
    <xf numFmtId="0" fontId="15" fillId="2" borderId="22" xfId="2" applyFont="1" applyFill="1" applyBorder="1" applyAlignment="1">
      <alignment horizontal="center" wrapText="1"/>
    </xf>
    <xf numFmtId="0" fontId="15" fillId="2" borderId="21" xfId="2" applyFont="1" applyFill="1" applyBorder="1" applyAlignment="1">
      <alignment horizontal="center" wrapText="1"/>
    </xf>
    <xf numFmtId="0" fontId="15" fillId="2" borderId="20" xfId="2" applyFont="1" applyFill="1" applyBorder="1" applyAlignment="1">
      <alignment horizontal="center" wrapText="1"/>
    </xf>
    <xf numFmtId="0" fontId="15" fillId="2" borderId="14" xfId="2" applyFont="1" applyFill="1" applyBorder="1" applyAlignment="1">
      <alignment horizontal="center" wrapText="1"/>
    </xf>
    <xf numFmtId="0" fontId="15" fillId="2" borderId="0" xfId="2" applyFont="1" applyFill="1" applyAlignment="1">
      <alignment horizontal="center" wrapText="1"/>
    </xf>
    <xf numFmtId="0" fontId="15" fillId="2" borderId="13" xfId="2" applyFont="1" applyFill="1" applyBorder="1" applyAlignment="1">
      <alignment horizontal="center" wrapText="1"/>
    </xf>
    <xf numFmtId="178" fontId="13" fillId="4" borderId="22" xfId="2" applyNumberFormat="1" applyFont="1" applyFill="1" applyBorder="1" applyAlignment="1" applyProtection="1">
      <alignment horizontal="left"/>
      <protection locked="0"/>
    </xf>
    <xf numFmtId="178" fontId="13" fillId="4" borderId="21" xfId="2" applyNumberFormat="1" applyFont="1" applyFill="1" applyBorder="1" applyAlignment="1" applyProtection="1">
      <alignment horizontal="left"/>
      <protection locked="0"/>
    </xf>
    <xf numFmtId="178" fontId="13" fillId="4" borderId="20" xfId="2" applyNumberFormat="1" applyFont="1" applyFill="1" applyBorder="1" applyAlignment="1" applyProtection="1">
      <alignment horizontal="left"/>
      <protection locked="0"/>
    </xf>
    <xf numFmtId="178" fontId="13" fillId="4" borderId="9" xfId="2" applyNumberFormat="1" applyFont="1" applyFill="1" applyBorder="1" applyAlignment="1" applyProtection="1">
      <alignment horizontal="left"/>
      <protection locked="0"/>
    </xf>
    <xf numFmtId="178" fontId="13" fillId="4" borderId="8" xfId="2" applyNumberFormat="1" applyFont="1" applyFill="1" applyBorder="1" applyAlignment="1" applyProtection="1">
      <alignment horizontal="left"/>
      <protection locked="0"/>
    </xf>
    <xf numFmtId="178" fontId="13" fillId="4" borderId="7" xfId="2" applyNumberFormat="1" applyFont="1" applyFill="1" applyBorder="1" applyAlignment="1" applyProtection="1">
      <alignment horizontal="left"/>
      <protection locked="0"/>
    </xf>
    <xf numFmtId="177" fontId="13" fillId="4" borderId="22" xfId="2" applyNumberFormat="1" applyFont="1" applyFill="1" applyBorder="1" applyAlignment="1" applyProtection="1">
      <alignment horizontal="left"/>
      <protection locked="0"/>
    </xf>
    <xf numFmtId="177" fontId="13" fillId="4" borderId="20" xfId="2" applyNumberFormat="1" applyFont="1" applyFill="1" applyBorder="1" applyAlignment="1" applyProtection="1">
      <alignment horizontal="left"/>
      <protection locked="0"/>
    </xf>
    <xf numFmtId="177" fontId="13" fillId="4" borderId="9" xfId="2" applyNumberFormat="1" applyFont="1" applyFill="1" applyBorder="1" applyAlignment="1" applyProtection="1">
      <alignment horizontal="left"/>
      <protection locked="0"/>
    </xf>
    <xf numFmtId="177" fontId="13" fillId="4" borderId="7" xfId="2" applyNumberFormat="1" applyFont="1" applyFill="1" applyBorder="1" applyAlignment="1" applyProtection="1">
      <alignment horizontal="left"/>
      <protection locked="0"/>
    </xf>
    <xf numFmtId="0" fontId="13" fillId="4" borderId="22" xfId="2" applyFont="1" applyFill="1" applyBorder="1" applyAlignment="1" applyProtection="1">
      <alignment horizontal="left"/>
      <protection locked="0"/>
    </xf>
    <xf numFmtId="0" fontId="13" fillId="4" borderId="21" xfId="2" applyFont="1" applyFill="1" applyBorder="1" applyAlignment="1" applyProtection="1">
      <alignment horizontal="left"/>
      <protection locked="0"/>
    </xf>
    <xf numFmtId="0" fontId="13" fillId="4" borderId="20" xfId="2" applyFont="1" applyFill="1" applyBorder="1" applyAlignment="1" applyProtection="1">
      <alignment horizontal="left"/>
      <protection locked="0"/>
    </xf>
    <xf numFmtId="0" fontId="13" fillId="4" borderId="9" xfId="2" applyFont="1" applyFill="1" applyBorder="1" applyAlignment="1" applyProtection="1">
      <alignment horizontal="left"/>
      <protection locked="0"/>
    </xf>
    <xf numFmtId="0" fontId="13" fillId="4" borderId="8" xfId="2" applyFont="1" applyFill="1" applyBorder="1" applyAlignment="1" applyProtection="1">
      <alignment horizontal="left"/>
      <protection locked="0"/>
    </xf>
    <xf numFmtId="0" fontId="13" fillId="4" borderId="7" xfId="2" applyFont="1" applyFill="1" applyBorder="1" applyAlignment="1" applyProtection="1">
      <alignment horizontal="left"/>
      <protection locked="0"/>
    </xf>
    <xf numFmtId="0" fontId="13" fillId="4" borderId="22" xfId="2" applyFont="1" applyFill="1" applyBorder="1" applyAlignment="1" applyProtection="1">
      <alignment horizontal="center" shrinkToFit="1"/>
      <protection locked="0"/>
    </xf>
    <xf numFmtId="0" fontId="13" fillId="4" borderId="21" xfId="2" applyFont="1" applyFill="1" applyBorder="1" applyAlignment="1" applyProtection="1">
      <alignment horizontal="center" shrinkToFit="1"/>
      <protection locked="0"/>
    </xf>
    <xf numFmtId="0" fontId="13" fillId="4" borderId="20" xfId="2" applyFont="1" applyFill="1" applyBorder="1" applyAlignment="1" applyProtection="1">
      <alignment horizontal="center" shrinkToFit="1"/>
      <protection locked="0"/>
    </xf>
    <xf numFmtId="0" fontId="13" fillId="4" borderId="9" xfId="2" applyFont="1" applyFill="1" applyBorder="1" applyAlignment="1" applyProtection="1">
      <alignment horizontal="center" shrinkToFit="1"/>
      <protection locked="0"/>
    </xf>
    <xf numFmtId="0" fontId="13" fillId="4" borderId="8" xfId="2" applyFont="1" applyFill="1" applyBorder="1" applyAlignment="1" applyProtection="1">
      <alignment horizontal="center" shrinkToFit="1"/>
      <protection locked="0"/>
    </xf>
    <xf numFmtId="0" fontId="13" fillId="4" borderId="7" xfId="2" applyFont="1" applyFill="1" applyBorder="1" applyAlignment="1" applyProtection="1">
      <alignment horizontal="center" shrinkToFit="1"/>
      <protection locked="0"/>
    </xf>
    <xf numFmtId="0" fontId="13" fillId="4" borderId="22" xfId="2" applyFont="1" applyFill="1" applyBorder="1" applyAlignment="1" applyProtection="1">
      <alignment horizontal="right" shrinkToFit="1"/>
      <protection locked="0"/>
    </xf>
    <xf numFmtId="0" fontId="13" fillId="4" borderId="20" xfId="2" applyFont="1" applyFill="1" applyBorder="1" applyAlignment="1" applyProtection="1">
      <alignment horizontal="right" shrinkToFit="1"/>
      <protection locked="0"/>
    </xf>
    <xf numFmtId="0" fontId="13" fillId="4" borderId="9" xfId="2" applyFont="1" applyFill="1" applyBorder="1" applyAlignment="1" applyProtection="1">
      <alignment horizontal="right" shrinkToFit="1"/>
      <protection locked="0"/>
    </xf>
    <xf numFmtId="0" fontId="13" fillId="4" borderId="7" xfId="2" applyFont="1" applyFill="1" applyBorder="1" applyAlignment="1" applyProtection="1">
      <alignment horizontal="right" shrinkToFit="1"/>
      <protection locked="0"/>
    </xf>
    <xf numFmtId="0" fontId="14" fillId="0" borderId="0" xfId="2" applyFont="1" applyAlignment="1">
      <alignment horizontal="left" vertical="center" wrapText="1"/>
    </xf>
    <xf numFmtId="0" fontId="14" fillId="0" borderId="0" xfId="2" applyFont="1"/>
    <xf numFmtId="0" fontId="14" fillId="2" borderId="37" xfId="2" applyFont="1" applyFill="1" applyBorder="1" applyAlignment="1">
      <alignment horizontal="center" vertical="center" shrinkToFit="1"/>
    </xf>
    <xf numFmtId="0" fontId="9" fillId="4" borderId="48" xfId="2" applyFont="1" applyFill="1" applyBorder="1" applyAlignment="1" applyProtection="1">
      <alignment horizontal="left"/>
      <protection locked="0"/>
    </xf>
    <xf numFmtId="0" fontId="9" fillId="4" borderId="49" xfId="2" applyFont="1" applyFill="1" applyBorder="1" applyAlignment="1" applyProtection="1">
      <alignment horizontal="left"/>
      <protection locked="0"/>
    </xf>
    <xf numFmtId="0" fontId="9" fillId="4" borderId="50" xfId="2" applyFont="1" applyFill="1" applyBorder="1" applyAlignment="1" applyProtection="1">
      <alignment horizontal="left"/>
      <protection locked="0"/>
    </xf>
    <xf numFmtId="0" fontId="15" fillId="2" borderId="5" xfId="2" applyFont="1" applyFill="1" applyBorder="1" applyAlignment="1">
      <alignment horizontal="center" vertical="center"/>
    </xf>
    <xf numFmtId="0" fontId="15" fillId="2" borderId="4" xfId="2" applyFont="1" applyFill="1" applyBorder="1" applyAlignment="1">
      <alignment horizontal="center" vertical="center"/>
    </xf>
    <xf numFmtId="3" fontId="9" fillId="4" borderId="37" xfId="2" applyNumberFormat="1" applyFont="1" applyFill="1" applyBorder="1" applyAlignment="1" applyProtection="1">
      <alignment horizontal="right"/>
      <protection locked="0"/>
    </xf>
    <xf numFmtId="0" fontId="9" fillId="4" borderId="37" xfId="2" applyFont="1" applyFill="1" applyBorder="1" applyAlignment="1" applyProtection="1">
      <alignment horizontal="right"/>
      <protection locked="0"/>
    </xf>
    <xf numFmtId="38" fontId="9" fillId="3" borderId="37" xfId="4" applyFont="1" applyFill="1" applyBorder="1" applyAlignment="1" applyProtection="1">
      <alignment horizontal="right"/>
    </xf>
    <xf numFmtId="0" fontId="9" fillId="4" borderId="37" xfId="2" applyFont="1" applyFill="1" applyBorder="1" applyAlignment="1" applyProtection="1">
      <alignment horizontal="center" shrinkToFit="1"/>
      <protection locked="0"/>
    </xf>
    <xf numFmtId="0" fontId="9" fillId="4" borderId="37" xfId="2" applyFont="1" applyFill="1" applyBorder="1" applyAlignment="1" applyProtection="1">
      <alignment horizontal="left" indent="2"/>
      <protection locked="0"/>
    </xf>
    <xf numFmtId="2" fontId="8" fillId="2" borderId="36" xfId="3" applyNumberFormat="1" applyFont="1" applyFill="1" applyBorder="1" applyAlignment="1" applyProtection="1">
      <alignment horizontal="center" vertical="center"/>
    </xf>
    <xf numFmtId="2" fontId="8" fillId="2" borderId="5" xfId="3" applyNumberFormat="1" applyFont="1" applyFill="1" applyBorder="1" applyAlignment="1" applyProtection="1">
      <alignment horizontal="center" vertical="center"/>
    </xf>
    <xf numFmtId="2" fontId="8" fillId="2" borderId="4" xfId="3" applyNumberFormat="1" applyFont="1" applyFill="1" applyBorder="1" applyAlignment="1" applyProtection="1">
      <alignment horizontal="center" vertical="center"/>
    </xf>
    <xf numFmtId="0" fontId="15" fillId="2" borderId="14" xfId="2" applyFont="1" applyFill="1" applyBorder="1" applyAlignment="1">
      <alignment horizontal="center" vertical="center"/>
    </xf>
    <xf numFmtId="0" fontId="15" fillId="2" borderId="0" xfId="2" applyFont="1" applyFill="1" applyAlignment="1">
      <alignment horizontal="center" vertical="center"/>
    </xf>
    <xf numFmtId="0" fontId="15" fillId="2" borderId="13" xfId="2" applyFont="1" applyFill="1" applyBorder="1" applyAlignment="1">
      <alignment horizontal="center" vertical="center"/>
    </xf>
    <xf numFmtId="0" fontId="8" fillId="2" borderId="37" xfId="2" applyFont="1" applyFill="1" applyBorder="1" applyAlignment="1">
      <alignment horizontal="left" vertical="center" indent="1"/>
    </xf>
    <xf numFmtId="0" fontId="15" fillId="2" borderId="37" xfId="2" applyFont="1" applyFill="1" applyBorder="1" applyAlignment="1">
      <alignment horizontal="center" vertical="center" wrapText="1" shrinkToFit="1"/>
    </xf>
    <xf numFmtId="0" fontId="15" fillId="2" borderId="37" xfId="2" applyFont="1" applyFill="1" applyBorder="1" applyAlignment="1">
      <alignment horizontal="center" vertical="center" shrinkToFit="1"/>
    </xf>
    <xf numFmtId="0" fontId="16" fillId="4" borderId="36" xfId="2" applyFont="1" applyFill="1" applyBorder="1" applyAlignment="1" applyProtection="1">
      <alignment horizontal="left"/>
      <protection locked="0"/>
    </xf>
    <xf numFmtId="0" fontId="16" fillId="4" borderId="5" xfId="2" applyFont="1" applyFill="1" applyBorder="1" applyAlignment="1" applyProtection="1">
      <alignment horizontal="left"/>
      <protection locked="0"/>
    </xf>
    <xf numFmtId="0" fontId="16" fillId="4" borderId="4" xfId="2" applyFont="1" applyFill="1" applyBorder="1" applyAlignment="1" applyProtection="1">
      <alignment horizontal="left"/>
      <protection locked="0"/>
    </xf>
    <xf numFmtId="0" fontId="8" fillId="4" borderId="36" xfId="3" applyNumberFormat="1" applyFont="1" applyFill="1" applyBorder="1" applyAlignment="1" applyProtection="1">
      <alignment horizontal="center"/>
      <protection locked="0"/>
    </xf>
    <xf numFmtId="0" fontId="8" fillId="4" borderId="5" xfId="3" applyNumberFormat="1" applyFont="1" applyFill="1" applyBorder="1" applyAlignment="1" applyProtection="1">
      <alignment horizontal="center"/>
      <protection locked="0"/>
    </xf>
    <xf numFmtId="0" fontId="8" fillId="4" borderId="4" xfId="3" applyNumberFormat="1" applyFont="1" applyFill="1" applyBorder="1" applyAlignment="1" applyProtection="1">
      <alignment horizontal="center"/>
      <protection locked="0"/>
    </xf>
    <xf numFmtId="0" fontId="14" fillId="2" borderId="37" xfId="2" applyFont="1" applyFill="1" applyBorder="1" applyAlignment="1">
      <alignment horizontal="center" vertical="center" wrapText="1" shrinkToFit="1"/>
    </xf>
    <xf numFmtId="49" fontId="9" fillId="4" borderId="37" xfId="2" applyNumberFormat="1" applyFont="1" applyFill="1" applyBorder="1" applyAlignment="1" applyProtection="1">
      <alignment horizontal="left" indent="1"/>
      <protection locked="0"/>
    </xf>
    <xf numFmtId="0" fontId="9" fillId="4" borderId="37" xfId="2" applyFont="1" applyFill="1" applyBorder="1" applyAlignment="1" applyProtection="1">
      <alignment horizontal="left" indent="1"/>
      <protection locked="0"/>
    </xf>
    <xf numFmtId="0" fontId="9" fillId="4" borderId="37" xfId="2" applyFont="1" applyFill="1" applyBorder="1" applyAlignment="1" applyProtection="1">
      <alignment horizontal="left"/>
      <protection locked="0"/>
    </xf>
    <xf numFmtId="49" fontId="9" fillId="4" borderId="37" xfId="2" applyNumberFormat="1" applyFont="1" applyFill="1" applyBorder="1" applyAlignment="1" applyProtection="1">
      <alignment horizontal="left"/>
      <protection locked="0"/>
    </xf>
    <xf numFmtId="3" fontId="9" fillId="4" borderId="37" xfId="2" applyNumberFormat="1" applyFont="1" applyFill="1" applyBorder="1" applyAlignment="1" applyProtection="1">
      <alignment horizontal="right" shrinkToFit="1"/>
      <protection locked="0"/>
    </xf>
    <xf numFmtId="0" fontId="9" fillId="4" borderId="37" xfId="2" applyFont="1" applyFill="1" applyBorder="1" applyAlignment="1" applyProtection="1">
      <alignment horizontal="right" shrinkToFit="1"/>
      <protection locked="0"/>
    </xf>
    <xf numFmtId="0" fontId="13" fillId="4" borderId="37" xfId="2" applyFont="1" applyFill="1" applyBorder="1" applyAlignment="1" applyProtection="1">
      <alignment horizontal="left" shrinkToFit="1"/>
      <protection locked="0"/>
    </xf>
    <xf numFmtId="0" fontId="9" fillId="3" borderId="37" xfId="2" applyFont="1" applyFill="1" applyBorder="1" applyAlignment="1">
      <alignment horizontal="center" shrinkToFit="1"/>
    </xf>
    <xf numFmtId="0" fontId="14" fillId="2" borderId="37" xfId="2" applyFont="1" applyFill="1" applyBorder="1" applyAlignment="1">
      <alignment horizontal="center" vertical="center"/>
    </xf>
    <xf numFmtId="0" fontId="10" fillId="0" borderId="19" xfId="2" applyFont="1" applyBorder="1" applyAlignment="1">
      <alignment horizontal="center" vertical="center" shrinkToFit="1"/>
    </xf>
    <xf numFmtId="0" fontId="10" fillId="0" borderId="18" xfId="2" applyFont="1" applyBorder="1" applyAlignment="1">
      <alignment horizontal="center" vertical="center" shrinkToFit="1"/>
    </xf>
    <xf numFmtId="0" fontId="10" fillId="0" borderId="17" xfId="2" applyFont="1" applyBorder="1" applyAlignment="1">
      <alignment horizontal="center" vertical="center" shrinkToFit="1"/>
    </xf>
    <xf numFmtId="0" fontId="10" fillId="0" borderId="16" xfId="2" applyFont="1" applyBorder="1" applyAlignment="1">
      <alignment horizontal="center" vertical="center" shrinkToFit="1"/>
    </xf>
    <xf numFmtId="0" fontId="10" fillId="0" borderId="0" xfId="2" applyFont="1" applyAlignment="1">
      <alignment horizontal="center" vertical="center" shrinkToFit="1"/>
    </xf>
    <xf numFmtId="0" fontId="10" fillId="0" borderId="15" xfId="2" applyFont="1" applyBorder="1" applyAlignment="1">
      <alignment horizontal="center" vertical="center" shrinkToFit="1"/>
    </xf>
    <xf numFmtId="0" fontId="10" fillId="0" borderId="12" xfId="2" applyFont="1" applyBorder="1" applyAlignment="1">
      <alignment horizontal="center" vertical="center" shrinkToFit="1"/>
    </xf>
    <xf numFmtId="0" fontId="10" fillId="0" borderId="11" xfId="2" applyFont="1" applyBorder="1" applyAlignment="1">
      <alignment horizontal="center" vertical="center" shrinkToFit="1"/>
    </xf>
    <xf numFmtId="0" fontId="10" fillId="0" borderId="10" xfId="2" applyFont="1" applyBorder="1" applyAlignment="1">
      <alignment horizontal="center" vertical="center" shrinkToFit="1"/>
    </xf>
    <xf numFmtId="0" fontId="12" fillId="2" borderId="9" xfId="2" applyFont="1" applyFill="1" applyBorder="1" applyAlignment="1">
      <alignment horizontal="center" vertical="center" shrinkToFit="1"/>
    </xf>
    <xf numFmtId="0" fontId="12" fillId="2" borderId="8" xfId="2" applyFont="1" applyFill="1" applyBorder="1" applyAlignment="1">
      <alignment horizontal="center" vertical="center" shrinkToFit="1"/>
    </xf>
    <xf numFmtId="0" fontId="12" fillId="2" borderId="7" xfId="2" applyFont="1" applyFill="1" applyBorder="1" applyAlignment="1">
      <alignment horizontal="center" vertical="center" shrinkToFit="1"/>
    </xf>
    <xf numFmtId="0" fontId="12" fillId="2" borderId="22" xfId="2" applyFont="1" applyFill="1" applyBorder="1" applyAlignment="1">
      <alignment horizontal="center" vertical="center"/>
    </xf>
    <xf numFmtId="0" fontId="12" fillId="2" borderId="21" xfId="2" applyFont="1" applyFill="1" applyBorder="1" applyAlignment="1">
      <alignment horizontal="center" vertical="center"/>
    </xf>
    <xf numFmtId="0" fontId="12" fillId="2" borderId="20" xfId="2" applyFont="1" applyFill="1" applyBorder="1" applyAlignment="1">
      <alignment horizontal="center" vertical="center"/>
    </xf>
    <xf numFmtId="0" fontId="8" fillId="0" borderId="14" xfId="2" applyFont="1" applyBorder="1" applyAlignment="1" applyProtection="1">
      <alignment horizontal="center" vertical="center" shrinkToFit="1"/>
      <protection locked="0"/>
    </xf>
    <xf numFmtId="0" fontId="8" fillId="0" borderId="0" xfId="2" applyFont="1" applyAlignment="1" applyProtection="1">
      <alignment horizontal="center" vertical="center" shrinkToFit="1"/>
      <protection locked="0"/>
    </xf>
    <xf numFmtId="0" fontId="8" fillId="0" borderId="13" xfId="2" applyFont="1" applyBorder="1" applyAlignment="1" applyProtection="1">
      <alignment horizontal="center" vertical="center" shrinkToFit="1"/>
      <protection locked="0"/>
    </xf>
    <xf numFmtId="0" fontId="8" fillId="0" borderId="9" xfId="2" applyFont="1" applyBorder="1" applyAlignment="1" applyProtection="1">
      <alignment horizontal="center" vertical="center" shrinkToFit="1"/>
      <protection locked="0"/>
    </xf>
    <xf numFmtId="0" fontId="8" fillId="0" borderId="8" xfId="2" applyFont="1" applyBorder="1" applyAlignment="1" applyProtection="1">
      <alignment horizontal="center" vertical="center" shrinkToFit="1"/>
      <protection locked="0"/>
    </xf>
    <xf numFmtId="0" fontId="8" fillId="0" borderId="7" xfId="2" applyFont="1" applyBorder="1" applyAlignment="1" applyProtection="1">
      <alignment horizontal="center" vertical="center" shrinkToFit="1"/>
      <protection locked="0"/>
    </xf>
    <xf numFmtId="0" fontId="5" fillId="0" borderId="0" xfId="2" applyFont="1" applyAlignment="1">
      <alignment horizontal="center"/>
    </xf>
    <xf numFmtId="0" fontId="15" fillId="0" borderId="0" xfId="2" applyFont="1" applyAlignment="1">
      <alignment horizontal="left"/>
    </xf>
    <xf numFmtId="176" fontId="5" fillId="0" borderId="6" xfId="2" applyNumberFormat="1" applyFont="1" applyBorder="1" applyAlignment="1">
      <alignment horizontal="center" vertical="center"/>
    </xf>
    <xf numFmtId="176" fontId="8" fillId="0" borderId="5" xfId="2" applyNumberFormat="1" applyFont="1" applyBorder="1" applyAlignment="1">
      <alignment vertical="center"/>
    </xf>
    <xf numFmtId="176" fontId="8" fillId="0" borderId="0" xfId="2" applyNumberFormat="1" applyFont="1" applyAlignment="1">
      <alignment horizontal="left" vertical="center" shrinkToFit="1"/>
    </xf>
    <xf numFmtId="176" fontId="5" fillId="0" borderId="5" xfId="2" applyNumberFormat="1" applyFont="1" applyBorder="1" applyAlignment="1">
      <alignment horizontal="center" vertical="center"/>
    </xf>
    <xf numFmtId="176" fontId="8" fillId="0" borderId="5" xfId="2" applyNumberFormat="1" applyFont="1" applyBorder="1" applyAlignment="1">
      <alignment horizontal="center" vertical="center"/>
    </xf>
    <xf numFmtId="0" fontId="18" fillId="0" borderId="0" xfId="2" applyFont="1" applyAlignment="1">
      <alignment horizontal="center" vertical="center" textRotation="255"/>
    </xf>
    <xf numFmtId="176" fontId="13" fillId="0" borderId="22" xfId="2" applyNumberFormat="1" applyFont="1" applyBorder="1" applyAlignment="1">
      <alignment horizontal="left"/>
    </xf>
    <xf numFmtId="176" fontId="13" fillId="0" borderId="21" xfId="2" applyNumberFormat="1" applyFont="1" applyBorder="1" applyAlignment="1">
      <alignment horizontal="left"/>
    </xf>
    <xf numFmtId="176" fontId="13" fillId="0" borderId="20" xfId="2" applyNumberFormat="1" applyFont="1" applyBorder="1" applyAlignment="1">
      <alignment horizontal="left"/>
    </xf>
    <xf numFmtId="176" fontId="13" fillId="0" borderId="9" xfId="2" applyNumberFormat="1" applyFont="1" applyBorder="1" applyAlignment="1">
      <alignment horizontal="left"/>
    </xf>
    <xf numFmtId="176" fontId="13" fillId="0" borderId="8" xfId="2" applyNumberFormat="1" applyFont="1" applyBorder="1" applyAlignment="1">
      <alignment horizontal="left"/>
    </xf>
    <xf numFmtId="176" fontId="13" fillId="0" borderId="7" xfId="2" applyNumberFormat="1" applyFont="1" applyBorder="1" applyAlignment="1">
      <alignment horizontal="left"/>
    </xf>
    <xf numFmtId="177" fontId="13" fillId="0" borderId="22" xfId="2" applyNumberFormat="1" applyFont="1" applyBorder="1" applyAlignment="1">
      <alignment horizontal="left"/>
    </xf>
    <xf numFmtId="177" fontId="13" fillId="0" borderId="20" xfId="2" applyNumberFormat="1" applyFont="1" applyBorder="1" applyAlignment="1">
      <alignment horizontal="left"/>
    </xf>
    <xf numFmtId="177" fontId="13" fillId="0" borderId="9" xfId="2" applyNumberFormat="1" applyFont="1" applyBorder="1" applyAlignment="1">
      <alignment horizontal="left"/>
    </xf>
    <xf numFmtId="177" fontId="13" fillId="0" borderId="7" xfId="2" applyNumberFormat="1" applyFont="1" applyBorder="1" applyAlignment="1">
      <alignment horizontal="left"/>
    </xf>
    <xf numFmtId="176" fontId="13" fillId="0" borderId="22" xfId="2" applyNumberFormat="1" applyFont="1" applyBorder="1" applyAlignment="1">
      <alignment horizontal="center" shrinkToFit="1"/>
    </xf>
    <xf numFmtId="176" fontId="13" fillId="0" borderId="21" xfId="2" applyNumberFormat="1" applyFont="1" applyBorder="1" applyAlignment="1">
      <alignment horizontal="center" shrinkToFit="1"/>
    </xf>
    <xf numFmtId="176" fontId="13" fillId="0" borderId="20" xfId="2" applyNumberFormat="1" applyFont="1" applyBorder="1" applyAlignment="1">
      <alignment horizontal="center" shrinkToFit="1"/>
    </xf>
    <xf numFmtId="176" fontId="13" fillId="0" borderId="9" xfId="2" applyNumberFormat="1" applyFont="1" applyBorder="1" applyAlignment="1">
      <alignment horizontal="center" shrinkToFit="1"/>
    </xf>
    <xf numFmtId="176" fontId="13" fillId="0" borderId="8" xfId="2" applyNumberFormat="1" applyFont="1" applyBorder="1" applyAlignment="1">
      <alignment horizontal="center" shrinkToFit="1"/>
    </xf>
    <xf numFmtId="176" fontId="13" fillId="0" borderId="7" xfId="2" applyNumberFormat="1" applyFont="1" applyBorder="1" applyAlignment="1">
      <alignment horizontal="center" shrinkToFit="1"/>
    </xf>
    <xf numFmtId="0" fontId="17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4" fillId="2" borderId="3" xfId="2" applyFont="1" applyFill="1" applyBorder="1" applyAlignment="1">
      <alignment horizontal="center" vertical="center" shrinkToFit="1"/>
    </xf>
    <xf numFmtId="0" fontId="13" fillId="0" borderId="14" xfId="2" applyFont="1" applyBorder="1" applyAlignment="1">
      <alignment horizontal="left"/>
    </xf>
    <xf numFmtId="0" fontId="13" fillId="0" borderId="0" xfId="2" applyFont="1" applyAlignment="1">
      <alignment horizontal="left"/>
    </xf>
    <xf numFmtId="0" fontId="9" fillId="0" borderId="5" xfId="2" applyFont="1" applyBorder="1" applyAlignment="1">
      <alignment horizontal="left"/>
    </xf>
    <xf numFmtId="0" fontId="9" fillId="0" borderId="26" xfId="2" applyFont="1" applyBorder="1" applyAlignment="1">
      <alignment horizontal="left"/>
    </xf>
    <xf numFmtId="0" fontId="15" fillId="2" borderId="6" xfId="2" applyFont="1" applyFill="1" applyBorder="1" applyAlignment="1">
      <alignment horizontal="center" vertical="center"/>
    </xf>
    <xf numFmtId="0" fontId="15" fillId="2" borderId="3" xfId="2" applyFont="1" applyFill="1" applyBorder="1" applyAlignment="1">
      <alignment horizontal="center" vertical="center"/>
    </xf>
    <xf numFmtId="0" fontId="16" fillId="0" borderId="6" xfId="2" applyFont="1" applyBorder="1" applyAlignment="1">
      <alignment horizontal="left"/>
    </xf>
    <xf numFmtId="0" fontId="16" fillId="0" borderId="5" xfId="2" applyFont="1" applyBorder="1" applyAlignment="1">
      <alignment horizontal="left"/>
    </xf>
    <xf numFmtId="0" fontId="16" fillId="0" borderId="4" xfId="2" applyFont="1" applyBorder="1" applyAlignment="1">
      <alignment horizontal="left"/>
    </xf>
    <xf numFmtId="10" fontId="8" fillId="0" borderId="6" xfId="3" applyNumberFormat="1" applyFont="1" applyBorder="1" applyAlignment="1" applyProtection="1">
      <alignment horizontal="center"/>
    </xf>
    <xf numFmtId="10" fontId="8" fillId="0" borderId="5" xfId="3" applyNumberFormat="1" applyFont="1" applyBorder="1" applyAlignment="1" applyProtection="1">
      <alignment horizontal="center"/>
    </xf>
    <xf numFmtId="10" fontId="8" fillId="0" borderId="4" xfId="3" applyNumberFormat="1" applyFont="1" applyBorder="1" applyAlignment="1" applyProtection="1">
      <alignment horizontal="center"/>
    </xf>
    <xf numFmtId="2" fontId="8" fillId="0" borderId="3" xfId="3" applyNumberFormat="1" applyFont="1" applyBorder="1" applyAlignment="1" applyProtection="1">
      <alignment horizontal="center"/>
    </xf>
    <xf numFmtId="2" fontId="8" fillId="0" borderId="6" xfId="3" applyNumberFormat="1" applyFont="1" applyBorder="1" applyAlignment="1" applyProtection="1">
      <alignment horizontal="center"/>
    </xf>
    <xf numFmtId="0" fontId="8" fillId="0" borderId="5" xfId="3" applyNumberFormat="1" applyFont="1" applyBorder="1" applyAlignment="1" applyProtection="1">
      <alignment horizontal="center"/>
    </xf>
    <xf numFmtId="0" fontId="8" fillId="0" borderId="4" xfId="3" applyNumberFormat="1" applyFont="1" applyBorder="1" applyAlignment="1" applyProtection="1">
      <alignment horizontal="center"/>
    </xf>
    <xf numFmtId="3" fontId="9" fillId="0" borderId="3" xfId="2" applyNumberFormat="1" applyFont="1" applyBorder="1" applyAlignment="1">
      <alignment horizontal="right" shrinkToFit="1"/>
    </xf>
    <xf numFmtId="0" fontId="9" fillId="0" borderId="3" xfId="2" applyFont="1" applyBorder="1" applyAlignment="1">
      <alignment horizontal="right" shrinkToFit="1"/>
    </xf>
    <xf numFmtId="3" fontId="9" fillId="0" borderId="3" xfId="2" applyNumberFormat="1" applyFont="1" applyBorder="1" applyAlignment="1">
      <alignment horizontal="right"/>
    </xf>
    <xf numFmtId="0" fontId="9" fillId="0" borderId="3" xfId="2" applyFont="1" applyBorder="1" applyAlignment="1">
      <alignment horizontal="right"/>
    </xf>
    <xf numFmtId="38" fontId="9" fillId="3" borderId="3" xfId="4" applyFont="1" applyFill="1" applyBorder="1" applyAlignment="1" applyProtection="1">
      <alignment horizontal="right"/>
    </xf>
    <xf numFmtId="0" fontId="9" fillId="0" borderId="3" xfId="2" applyFont="1" applyBorder="1" applyAlignment="1">
      <alignment horizontal="center" shrinkToFit="1"/>
    </xf>
    <xf numFmtId="0" fontId="9" fillId="0" borderId="3" xfId="2" applyFont="1" applyBorder="1" applyAlignment="1">
      <alignment horizontal="center"/>
    </xf>
    <xf numFmtId="0" fontId="8" fillId="2" borderId="3" xfId="2" applyFont="1" applyFill="1" applyBorder="1" applyAlignment="1">
      <alignment horizontal="center" vertical="center"/>
    </xf>
    <xf numFmtId="0" fontId="14" fillId="2" borderId="3" xfId="2" applyFont="1" applyFill="1" applyBorder="1" applyAlignment="1">
      <alignment horizontal="center" vertical="center"/>
    </xf>
    <xf numFmtId="0" fontId="14" fillId="2" borderId="3" xfId="2" applyFont="1" applyFill="1" applyBorder="1" applyAlignment="1">
      <alignment horizontal="center" vertical="center" wrapText="1" shrinkToFit="1"/>
    </xf>
    <xf numFmtId="0" fontId="15" fillId="2" borderId="3" xfId="2" applyFont="1" applyFill="1" applyBorder="1" applyAlignment="1">
      <alignment horizontal="center" vertical="center" wrapText="1" shrinkToFit="1"/>
    </xf>
    <xf numFmtId="0" fontId="15" fillId="2" borderId="3" xfId="2" applyFont="1" applyFill="1" applyBorder="1" applyAlignment="1">
      <alignment horizontal="center" vertical="center" shrinkToFit="1"/>
    </xf>
    <xf numFmtId="0" fontId="13" fillId="0" borderId="3" xfId="2" applyFont="1" applyBorder="1" applyAlignment="1">
      <alignment horizontal="left" shrinkToFit="1"/>
    </xf>
    <xf numFmtId="49" fontId="9" fillId="0" borderId="3" xfId="2" applyNumberFormat="1" applyFont="1" applyBorder="1" applyAlignment="1">
      <alignment horizontal="center"/>
    </xf>
    <xf numFmtId="0" fontId="12" fillId="0" borderId="0" xfId="2" applyFont="1" applyAlignment="1">
      <alignment horizontal="center" vertical="center"/>
    </xf>
    <xf numFmtId="176" fontId="5" fillId="0" borderId="31" xfId="2" applyNumberFormat="1" applyFont="1" applyBorder="1" applyAlignment="1">
      <alignment horizontal="center" vertical="center"/>
    </xf>
    <xf numFmtId="0" fontId="12" fillId="0" borderId="0" xfId="2" applyFont="1" applyAlignment="1">
      <alignment horizontal="center" vertical="center" shrinkToFit="1"/>
    </xf>
    <xf numFmtId="0" fontId="8" fillId="0" borderId="14" xfId="2" applyFont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0" fontId="8" fillId="0" borderId="13" xfId="2" applyFont="1" applyBorder="1" applyAlignment="1">
      <alignment horizontal="center" vertical="center" shrinkToFit="1"/>
    </xf>
    <xf numFmtId="0" fontId="8" fillId="0" borderId="9" xfId="2" applyFont="1" applyBorder="1" applyAlignment="1">
      <alignment horizontal="center" vertical="center" shrinkToFit="1"/>
    </xf>
    <xf numFmtId="0" fontId="8" fillId="0" borderId="8" xfId="2" applyFont="1" applyBorder="1" applyAlignment="1">
      <alignment horizontal="center" vertical="center" shrinkToFit="1"/>
    </xf>
    <xf numFmtId="0" fontId="8" fillId="0" borderId="7" xfId="2" applyFont="1" applyBorder="1" applyAlignment="1">
      <alignment horizontal="center" vertical="center" shrinkToFit="1"/>
    </xf>
    <xf numFmtId="0" fontId="8" fillId="0" borderId="30" xfId="2" applyFont="1" applyBorder="1" applyAlignment="1">
      <alignment horizontal="center" vertical="center" shrinkToFit="1"/>
    </xf>
    <xf numFmtId="0" fontId="8" fillId="0" borderId="29" xfId="2" applyFont="1" applyBorder="1" applyAlignment="1">
      <alignment horizontal="center" vertical="center" shrinkToFit="1"/>
    </xf>
    <xf numFmtId="0" fontId="8" fillId="0" borderId="28" xfId="2" applyFont="1" applyBorder="1" applyAlignment="1">
      <alignment horizontal="center" vertical="center" shrinkToFit="1"/>
    </xf>
  </cellXfs>
  <cellStyles count="7">
    <cellStyle name="パーセント" xfId="6" builtinId="5"/>
    <cellStyle name="パーセント 2" xfId="3" xr:uid="{347ACB3C-8688-403C-A8F0-6B0393541134}"/>
    <cellStyle name="桁区切り" xfId="1" builtinId="6"/>
    <cellStyle name="桁区切り 2" xfId="4" xr:uid="{03B12F18-CE28-4258-9B6D-236E261EB83A}"/>
    <cellStyle name="標準" xfId="0" builtinId="0"/>
    <cellStyle name="標準 2" xfId="2" xr:uid="{B63F0943-A12D-4BA7-97ED-A17CDF81B50B}"/>
    <cellStyle name="標準_Sheet1" xfId="5" xr:uid="{9040E143-46CC-4F7B-B9F7-1DFA58F3CC02}"/>
  </cellStyles>
  <dxfs count="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strike val="0"/>
        <color rgb="FFFF0000"/>
      </font>
    </dxf>
    <dxf>
      <font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34</xdr:col>
      <xdr:colOff>119062</xdr:colOff>
      <xdr:row>28</xdr:row>
      <xdr:rowOff>111125</xdr:rowOff>
    </xdr:from>
    <xdr:ext cx="6786562" cy="69269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B854F0E-C74C-487F-B690-0F7E948BE161}"/>
            </a:ext>
          </a:extLst>
        </xdr:cNvPr>
        <xdr:cNvSpPr txBox="1"/>
      </xdr:nvSpPr>
      <xdr:spPr>
        <a:xfrm>
          <a:off x="5484812" y="7413625"/>
          <a:ext cx="6786562" cy="692690"/>
        </a:xfrm>
        <a:prstGeom prst="rect">
          <a:avLst/>
        </a:prstGeom>
        <a:solidFill>
          <a:srgbClr val="FFFFCC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【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使い方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】</a:t>
          </a:r>
        </a:p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・このシートに入力すると、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[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センター控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]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[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市町村控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]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、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[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融資機関控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]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シートに転記されます。</a:t>
          </a:r>
        </a:p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・「案件情報アップロード」シートに償還表が自動作成されますので、ご確認ください。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6350</xdr:rowOff>
    </xdr:from>
    <xdr:to>
      <xdr:col>10</xdr:col>
      <xdr:colOff>0</xdr:colOff>
      <xdr:row>17</xdr:row>
      <xdr:rowOff>6350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C4DA2F-EDF6-4F9D-AF85-D7D4962FF15F}"/>
            </a:ext>
          </a:extLst>
        </xdr:cNvPr>
        <xdr:cNvSpPr txBox="1"/>
      </xdr:nvSpPr>
      <xdr:spPr>
        <a:xfrm>
          <a:off x="5778500" y="196850"/>
          <a:ext cx="5689600" cy="304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コード（融資機関）マスタメンテナンス方法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１．シート保護解除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　コード（融資機関）の”保護解除”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２．下記の通りに実施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/>
            <a:t>《A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en-US" sz="1100"/>
            <a:t>追加　「</a:t>
          </a:r>
          <a:r>
            <a:rPr kumimoji="1" lang="en-US" altLang="ja-JP" sz="1100"/>
            <a:t>=Bn&amp;" </a:t>
          </a:r>
          <a:r>
            <a:rPr kumimoji="1" lang="ja-JP" altLang="en-US" sz="1100" baseline="0"/>
            <a:t> </a:t>
          </a:r>
          <a:r>
            <a:rPr kumimoji="1" lang="en-US" altLang="ja-JP" sz="1100"/>
            <a:t>"&amp;Cn</a:t>
          </a:r>
          <a:r>
            <a:rPr kumimoji="1" lang="ja-JP" altLang="en-US" sz="1100"/>
            <a:t>」</a:t>
          </a:r>
          <a:r>
            <a:rPr kumimoji="1" lang="ja-JP" altLang="en-US" sz="1100" baseline="0"/>
            <a:t>（</a:t>
          </a:r>
          <a:r>
            <a:rPr kumimoji="1" lang="en-US" altLang="ja-JP" sz="1100" baseline="0"/>
            <a:t>n</a:t>
          </a:r>
          <a:r>
            <a:rPr kumimoji="1" lang="ja-JP" altLang="en-US" sz="1100" baseline="0"/>
            <a:t>は行番号）</a:t>
          </a:r>
          <a:endParaRPr kumimoji="1" lang="en-US" altLang="ja-JP" sz="1100" baseline="0"/>
        </a:p>
        <a:p>
          <a:r>
            <a:rPr kumimoji="1" lang="en-US" altLang="ja-JP" sz="1100" baseline="0"/>
            <a:t>	 </a:t>
          </a:r>
          <a:r>
            <a:rPr kumimoji="1" lang="ja-JP" altLang="en-US" sz="1100" baseline="0"/>
            <a:t>”　”の空白に注意（半角空白、</a:t>
          </a:r>
          <a:r>
            <a:rPr kumimoji="1" lang="en-US" altLang="ja-JP" sz="1100" baseline="0"/>
            <a:t>1</a:t>
          </a:r>
          <a:r>
            <a:rPr kumimoji="1" lang="ja-JP" altLang="en-US" sz="1100" baseline="0"/>
            <a:t>個）</a:t>
          </a:r>
          <a:endParaRPr kumimoji="1" lang="en-US" altLang="ja-JP" sz="1100"/>
        </a:p>
        <a:p>
          <a:r>
            <a:rPr kumimoji="1" lang="en-US" altLang="ja-JP" sz="1100"/>
            <a:t>《B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融資機関コード　</a:t>
          </a:r>
          <a:endParaRPr kumimoji="1" lang="en-US" altLang="ja-JP" sz="1100"/>
        </a:p>
        <a:p>
          <a:r>
            <a:rPr kumimoji="1" lang="en-US" altLang="ja-JP" sz="1100"/>
            <a:t>	</a:t>
          </a:r>
          <a:r>
            <a:rPr kumimoji="1" lang="ja-JP" altLang="en-US" sz="1100"/>
            <a:t>融資機関コード先頭には空白を入れない</a:t>
          </a:r>
          <a:endParaRPr kumimoji="1" lang="en-US" altLang="ja-JP" sz="1100"/>
        </a:p>
        <a:p>
          <a:r>
            <a:rPr kumimoji="1" lang="ja-JP" altLang="en-US" sz="1100"/>
            <a:t>　　　　　　（後続で、先頭４桁を利用する）</a:t>
          </a:r>
          <a:endParaRPr kumimoji="1" lang="en-US" altLang="ja-JP" sz="1100"/>
        </a:p>
        <a:p>
          <a:r>
            <a:rPr kumimoji="1" lang="en-US" altLang="ja-JP" sz="1100"/>
            <a:t>《C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融資機関名称（略称）</a:t>
          </a:r>
          <a:endParaRPr kumimoji="1" lang="en-US" altLang="ja-JP" sz="1100"/>
        </a:p>
        <a:p>
          <a:r>
            <a:rPr kumimoji="1" lang="ja-JP" altLang="en-US" sz="1100"/>
            <a:t>３．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シート保護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]-[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現在のシート保護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(P)]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、次の画面も押下</a:t>
          </a:r>
          <a:endParaRPr kumimoji="1" lang="en-US" altLang="ja-JP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1390650</xdr:colOff>
      <xdr:row>1</xdr:row>
      <xdr:rowOff>12700</xdr:rowOff>
    </xdr:from>
    <xdr:to>
      <xdr:col>10</xdr:col>
      <xdr:colOff>577850</xdr:colOff>
      <xdr:row>16</xdr:row>
      <xdr:rowOff>177800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CC12EA2-8D89-45B0-A5A8-453C64A6AA73}"/>
            </a:ext>
          </a:extLst>
        </xdr:cNvPr>
        <xdr:cNvSpPr txBox="1"/>
      </xdr:nvSpPr>
      <xdr:spPr>
        <a:xfrm>
          <a:off x="6311900" y="203200"/>
          <a:ext cx="5689600" cy="3022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コード（農林振興センター）マスタメンテナンス方法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１．シート保護解除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　コード（融資機関）の”保護解除”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２．下記の通りに実施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/>
            <a:t>《A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en-US" sz="1100"/>
            <a:t>追加　「</a:t>
          </a:r>
          <a:r>
            <a:rPr kumimoji="1" lang="en-US" altLang="ja-JP" sz="1100"/>
            <a:t>=Bn&amp;" </a:t>
          </a:r>
          <a:r>
            <a:rPr kumimoji="1" lang="ja-JP" altLang="en-US" sz="1100" baseline="0"/>
            <a:t> </a:t>
          </a:r>
          <a:r>
            <a:rPr kumimoji="1" lang="en-US" altLang="ja-JP" sz="1100"/>
            <a:t>"&amp;Cn</a:t>
          </a:r>
          <a:r>
            <a:rPr kumimoji="1" lang="ja-JP" altLang="en-US" sz="1100"/>
            <a:t>」</a:t>
          </a:r>
          <a:r>
            <a:rPr kumimoji="1" lang="ja-JP" altLang="en-US" sz="1100" baseline="0"/>
            <a:t>（</a:t>
          </a:r>
          <a:r>
            <a:rPr kumimoji="1" lang="en-US" altLang="ja-JP" sz="1100" baseline="0"/>
            <a:t>n</a:t>
          </a:r>
          <a:r>
            <a:rPr kumimoji="1" lang="ja-JP" altLang="en-US" sz="1100" baseline="0"/>
            <a:t>は行番号）</a:t>
          </a:r>
          <a:endParaRPr kumimoji="1" lang="en-US" altLang="ja-JP" sz="1100" baseline="0"/>
        </a:p>
        <a:p>
          <a:r>
            <a:rPr kumimoji="1" lang="en-US" altLang="ja-JP" sz="1100" baseline="0"/>
            <a:t>	 </a:t>
          </a:r>
          <a:r>
            <a:rPr kumimoji="1" lang="ja-JP" altLang="en-US" sz="1100" baseline="0"/>
            <a:t>”　”の空白に注意（半角空白、</a:t>
          </a:r>
          <a:r>
            <a:rPr kumimoji="1" lang="en-US" altLang="ja-JP" sz="1100" baseline="0"/>
            <a:t>1</a:t>
          </a:r>
          <a:r>
            <a:rPr kumimoji="1" lang="ja-JP" altLang="en-US" sz="1100" baseline="0"/>
            <a:t>個）</a:t>
          </a:r>
          <a:endParaRPr kumimoji="1" lang="en-US" altLang="ja-JP" sz="1100"/>
        </a:p>
        <a:p>
          <a:r>
            <a:rPr kumimoji="1" lang="en-US" altLang="ja-JP" sz="1100"/>
            <a:t>《B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農林振興センターコード　</a:t>
          </a:r>
          <a:endParaRPr kumimoji="1" lang="en-US" altLang="ja-JP" sz="1100"/>
        </a:p>
        <a:p>
          <a:r>
            <a:rPr kumimoji="1" lang="en-US" altLang="ja-JP" sz="1100"/>
            <a:t>	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農林振興センターコード</a:t>
          </a:r>
          <a:r>
            <a:rPr kumimoji="1" lang="ja-JP" altLang="en-US" sz="1100"/>
            <a:t>先頭には空白を入れない</a:t>
          </a:r>
          <a:endParaRPr kumimoji="1" lang="en-US" altLang="ja-JP" sz="1100"/>
        </a:p>
        <a:p>
          <a:r>
            <a:rPr kumimoji="1" lang="ja-JP" altLang="en-US" sz="1100"/>
            <a:t>　　　　　　（後続で、先頭</a:t>
          </a:r>
          <a:r>
            <a:rPr kumimoji="1" lang="en-US" altLang="ja-JP" sz="1100"/>
            <a:t>2</a:t>
          </a:r>
          <a:r>
            <a:rPr kumimoji="1" lang="ja-JP" altLang="en-US" sz="1100"/>
            <a:t>桁を利用する）</a:t>
          </a:r>
          <a:endParaRPr kumimoji="1" lang="en-US" altLang="ja-JP" sz="1100"/>
        </a:p>
        <a:p>
          <a:r>
            <a:rPr kumimoji="1" lang="en-US" altLang="ja-JP" sz="1100"/>
            <a:t>《C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農林振興センターコード　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/>
            <a:t>３．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シート保護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]-[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現在のシート保護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(P)]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、次の画面も押下</a:t>
          </a:r>
          <a:endParaRPr kumimoji="1" lang="en-US" altLang="ja-JP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</xdr:colOff>
      <xdr:row>1</xdr:row>
      <xdr:rowOff>6350</xdr:rowOff>
    </xdr:from>
    <xdr:to>
      <xdr:col>11</xdr:col>
      <xdr:colOff>6350</xdr:colOff>
      <xdr:row>16</xdr:row>
      <xdr:rowOff>171450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732E3C1-1BB1-42F4-9EEE-ED6E3F361B36}"/>
            </a:ext>
          </a:extLst>
        </xdr:cNvPr>
        <xdr:cNvSpPr txBox="1"/>
      </xdr:nvSpPr>
      <xdr:spPr>
        <a:xfrm>
          <a:off x="3517900" y="196850"/>
          <a:ext cx="5689600" cy="3022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コード（市町村）マスタメンテナンス方法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１．シート保護解除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　コード（融資機関）の”保護解除”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２．下記の通りに実施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/>
            <a:t>《A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en-US" sz="1100"/>
            <a:t>追加　「</a:t>
          </a:r>
          <a:r>
            <a:rPr kumimoji="1" lang="en-US" altLang="ja-JP" sz="1100"/>
            <a:t>=Bn&amp;" </a:t>
          </a:r>
          <a:r>
            <a:rPr kumimoji="1" lang="ja-JP" altLang="en-US" sz="1100" baseline="0"/>
            <a:t> </a:t>
          </a:r>
          <a:r>
            <a:rPr kumimoji="1" lang="en-US" altLang="ja-JP" sz="1100"/>
            <a:t>"&amp;Cn</a:t>
          </a:r>
          <a:r>
            <a:rPr kumimoji="1" lang="ja-JP" altLang="en-US" sz="1100"/>
            <a:t>」</a:t>
          </a:r>
          <a:r>
            <a:rPr kumimoji="1" lang="ja-JP" altLang="en-US" sz="1100" baseline="0"/>
            <a:t>（</a:t>
          </a:r>
          <a:r>
            <a:rPr kumimoji="1" lang="en-US" altLang="ja-JP" sz="1100" baseline="0"/>
            <a:t>n</a:t>
          </a:r>
          <a:r>
            <a:rPr kumimoji="1" lang="ja-JP" altLang="en-US" sz="1100" baseline="0"/>
            <a:t>は行番号）</a:t>
          </a:r>
          <a:endParaRPr kumimoji="1" lang="en-US" altLang="ja-JP" sz="1100" baseline="0"/>
        </a:p>
        <a:p>
          <a:r>
            <a:rPr kumimoji="1" lang="en-US" altLang="ja-JP" sz="1100" baseline="0"/>
            <a:t>	 </a:t>
          </a:r>
          <a:r>
            <a:rPr kumimoji="1" lang="ja-JP" altLang="en-US" sz="1100" baseline="0"/>
            <a:t>”　”の空白に注意（半角空白、</a:t>
          </a:r>
          <a:r>
            <a:rPr kumimoji="1" lang="en-US" altLang="ja-JP" sz="1100" baseline="0"/>
            <a:t>1</a:t>
          </a:r>
          <a:r>
            <a:rPr kumimoji="1" lang="ja-JP" altLang="en-US" sz="1100" baseline="0"/>
            <a:t>個）</a:t>
          </a:r>
          <a:endParaRPr kumimoji="1" lang="en-US" altLang="ja-JP" sz="1100"/>
        </a:p>
        <a:p>
          <a:r>
            <a:rPr kumimoji="1" lang="en-US" altLang="ja-JP" sz="1100"/>
            <a:t>《B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市町村コード　</a:t>
          </a:r>
          <a:endParaRPr kumimoji="1" lang="en-US" altLang="ja-JP" sz="1100"/>
        </a:p>
        <a:p>
          <a:r>
            <a:rPr kumimoji="1" lang="en-US" altLang="ja-JP" sz="1100"/>
            <a:t>	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市町村</a:t>
          </a:r>
          <a:r>
            <a:rPr kumimoji="1" lang="ja-JP" altLang="en-US" sz="1100"/>
            <a:t>コード先頭には空白を入れない</a:t>
          </a:r>
          <a:endParaRPr kumimoji="1" lang="en-US" altLang="ja-JP" sz="1100"/>
        </a:p>
        <a:p>
          <a:r>
            <a:rPr kumimoji="1" lang="ja-JP" altLang="en-US" sz="1100"/>
            <a:t>　　　　　　（後続で、先頭</a:t>
          </a:r>
          <a:r>
            <a:rPr kumimoji="1" lang="en-US" altLang="ja-JP" sz="1100"/>
            <a:t>3</a:t>
          </a:r>
          <a:r>
            <a:rPr kumimoji="1" lang="ja-JP" altLang="en-US" sz="1100"/>
            <a:t>桁を利用する）</a:t>
          </a:r>
          <a:endParaRPr kumimoji="1" lang="en-US" altLang="ja-JP" sz="1100"/>
        </a:p>
        <a:p>
          <a:r>
            <a:rPr kumimoji="1" lang="en-US" altLang="ja-JP" sz="1100"/>
            <a:t>《C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市町村</a:t>
          </a:r>
          <a:r>
            <a:rPr kumimoji="1" lang="ja-JP" altLang="en-US" sz="1100"/>
            <a:t>名</a:t>
          </a:r>
          <a:endParaRPr kumimoji="1" lang="en-US" altLang="ja-JP" sz="1100"/>
        </a:p>
        <a:p>
          <a:r>
            <a:rPr kumimoji="1" lang="ja-JP" altLang="en-US" sz="1100"/>
            <a:t>３．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シート保護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]-[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現在のシート保護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(P)]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、次の画面も押下</a:t>
          </a:r>
          <a:endParaRPr kumimoji="1" lang="en-US" altLang="ja-JP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</xdr:colOff>
      <xdr:row>4</xdr:row>
      <xdr:rowOff>6350</xdr:rowOff>
    </xdr:from>
    <xdr:to>
      <xdr:col>13</xdr:col>
      <xdr:colOff>38100</xdr:colOff>
      <xdr:row>21</xdr:row>
      <xdr:rowOff>25400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174C095-D9D8-49E0-BB08-C9B5421F0CE3}"/>
            </a:ext>
          </a:extLst>
        </xdr:cNvPr>
        <xdr:cNvSpPr txBox="1"/>
      </xdr:nvSpPr>
      <xdr:spPr>
        <a:xfrm>
          <a:off x="6153150" y="177800"/>
          <a:ext cx="5689600" cy="3022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コード（組織名）マスタメンテナンス方法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１．シート保護解除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　コード（融資機関）の”保護解除”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２．下記の通りに実施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/>
            <a:t>《A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en-US" sz="1100"/>
            <a:t>追加　「</a:t>
          </a:r>
          <a:r>
            <a:rPr kumimoji="1" lang="en-US" altLang="ja-JP" sz="1100"/>
            <a:t>=Bn&amp;" </a:t>
          </a:r>
          <a:r>
            <a:rPr kumimoji="1" lang="ja-JP" altLang="en-US" sz="1100" baseline="0"/>
            <a:t> </a:t>
          </a:r>
          <a:r>
            <a:rPr kumimoji="1" lang="en-US" altLang="ja-JP" sz="1100"/>
            <a:t>"&amp;Cn</a:t>
          </a:r>
          <a:r>
            <a:rPr kumimoji="1" lang="ja-JP" altLang="en-US" sz="1100"/>
            <a:t>」</a:t>
          </a:r>
          <a:r>
            <a:rPr kumimoji="1" lang="ja-JP" altLang="en-US" sz="1100" baseline="0"/>
            <a:t>（</a:t>
          </a:r>
          <a:r>
            <a:rPr kumimoji="1" lang="en-US" altLang="ja-JP" sz="1100" baseline="0"/>
            <a:t>n</a:t>
          </a:r>
          <a:r>
            <a:rPr kumimoji="1" lang="ja-JP" altLang="en-US" sz="1100" baseline="0"/>
            <a:t>は行番号）</a:t>
          </a:r>
          <a:endParaRPr kumimoji="1" lang="en-US" altLang="ja-JP" sz="1100" baseline="0"/>
        </a:p>
        <a:p>
          <a:r>
            <a:rPr kumimoji="1" lang="en-US" altLang="ja-JP" sz="1100" baseline="0"/>
            <a:t>	 </a:t>
          </a:r>
          <a:r>
            <a:rPr kumimoji="1" lang="ja-JP" altLang="en-US" sz="1100" baseline="0"/>
            <a:t>”　”の空白に注意（半角空白、</a:t>
          </a:r>
          <a:r>
            <a:rPr kumimoji="1" lang="en-US" altLang="ja-JP" sz="1100" baseline="0"/>
            <a:t>1</a:t>
          </a:r>
          <a:r>
            <a:rPr kumimoji="1" lang="ja-JP" altLang="en-US" sz="1100" baseline="0"/>
            <a:t>個）</a:t>
          </a:r>
          <a:endParaRPr kumimoji="1" lang="en-US" altLang="ja-JP" sz="1100"/>
        </a:p>
        <a:p>
          <a:r>
            <a:rPr kumimoji="1" lang="en-US" altLang="ja-JP" sz="1100" b="0"/>
            <a:t>《B</a:t>
          </a:r>
          <a:r>
            <a:rPr kumimoji="1" lang="ja-JP" altLang="en-US" sz="1100" b="0"/>
            <a:t>列</a:t>
          </a:r>
          <a:r>
            <a:rPr kumimoji="1" lang="en-US" altLang="ja-JP" sz="1100" b="0"/>
            <a:t>》</a:t>
          </a:r>
          <a:r>
            <a:rPr kumimoji="1" lang="ja-JP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組織名</a:t>
          </a:r>
          <a:r>
            <a:rPr kumimoji="1" lang="ja-JP" altLang="en-US" sz="1100" b="0"/>
            <a:t>コード　</a:t>
          </a:r>
          <a:endParaRPr kumimoji="1" lang="en-US" altLang="ja-JP" sz="1100" b="0"/>
        </a:p>
        <a:p>
          <a:r>
            <a:rPr kumimoji="1" lang="en-US" altLang="ja-JP" sz="1100" b="0"/>
            <a:t>	</a:t>
          </a:r>
          <a:r>
            <a:rPr kumimoji="1" lang="ja-JP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組織名</a:t>
          </a:r>
          <a:r>
            <a:rPr kumimoji="1" lang="ja-JP" altLang="en-US" sz="1100" b="0"/>
            <a:t>コード</a:t>
          </a:r>
          <a:r>
            <a:rPr kumimoji="1" lang="ja-JP" altLang="en-US" sz="1100"/>
            <a:t>先頭には空白を入れない</a:t>
          </a:r>
          <a:endParaRPr kumimoji="1" lang="en-US" altLang="ja-JP" sz="1100"/>
        </a:p>
        <a:p>
          <a:r>
            <a:rPr kumimoji="1" lang="ja-JP" altLang="en-US" sz="1100"/>
            <a:t>　　　　　　（後続で、先頭</a:t>
          </a:r>
          <a:r>
            <a:rPr kumimoji="1" lang="en-US" altLang="ja-JP" sz="1100"/>
            <a:t>2</a:t>
          </a:r>
          <a:r>
            <a:rPr kumimoji="1" lang="ja-JP" altLang="en-US" sz="1100"/>
            <a:t>桁を利用する）</a:t>
          </a:r>
          <a:endParaRPr kumimoji="1" lang="en-US" altLang="ja-JP" sz="1100"/>
        </a:p>
        <a:p>
          <a:r>
            <a:rPr kumimoji="1" lang="en-US" altLang="ja-JP" sz="1100"/>
            <a:t>《C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 b="0"/>
            <a:t>組織名</a:t>
          </a:r>
          <a:endParaRPr kumimoji="1" lang="en-US" altLang="ja-JP" sz="1100" b="0"/>
        </a:p>
        <a:p>
          <a:r>
            <a:rPr kumimoji="1" lang="ja-JP" altLang="en-US" sz="1100"/>
            <a:t>３．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シート保護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]-[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現在のシート保護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(P)]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、次の画面も押下</a:t>
          </a:r>
          <a:endParaRPr kumimoji="1" lang="en-US" altLang="ja-JP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</xdr:colOff>
      <xdr:row>1</xdr:row>
      <xdr:rowOff>6350</xdr:rowOff>
    </xdr:from>
    <xdr:to>
      <xdr:col>13</xdr:col>
      <xdr:colOff>38100</xdr:colOff>
      <xdr:row>17</xdr:row>
      <xdr:rowOff>76200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7DE401-3BF0-4C21-B31A-E59821F54348}"/>
            </a:ext>
          </a:extLst>
        </xdr:cNvPr>
        <xdr:cNvSpPr txBox="1"/>
      </xdr:nvSpPr>
      <xdr:spPr>
        <a:xfrm>
          <a:off x="5746750" y="196850"/>
          <a:ext cx="5689600" cy="3022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コード（施設）マスタメンテナンス方法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１．シート保護解除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　コード（融資機関）の”保護解除”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２．下記の通りに実施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/>
            <a:t>《A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en-US" sz="1100"/>
            <a:t>追加　「</a:t>
          </a:r>
          <a:r>
            <a:rPr kumimoji="1" lang="en-US" altLang="ja-JP" sz="1100"/>
            <a:t>=Bn&amp;" </a:t>
          </a:r>
          <a:r>
            <a:rPr kumimoji="1" lang="ja-JP" altLang="en-US" sz="1100" baseline="0"/>
            <a:t> </a:t>
          </a:r>
          <a:r>
            <a:rPr kumimoji="1" lang="en-US" altLang="ja-JP" sz="1100"/>
            <a:t>"&amp;Cn</a:t>
          </a:r>
          <a:r>
            <a:rPr kumimoji="1" lang="ja-JP" altLang="en-US" sz="1100"/>
            <a:t>」</a:t>
          </a:r>
          <a:r>
            <a:rPr kumimoji="1" lang="ja-JP" altLang="en-US" sz="1100" baseline="0"/>
            <a:t>（</a:t>
          </a:r>
          <a:r>
            <a:rPr kumimoji="1" lang="en-US" altLang="ja-JP" sz="1100" baseline="0"/>
            <a:t>n</a:t>
          </a:r>
          <a:r>
            <a:rPr kumimoji="1" lang="ja-JP" altLang="en-US" sz="1100" baseline="0"/>
            <a:t>は行番号）</a:t>
          </a:r>
          <a:endParaRPr kumimoji="1" lang="en-US" altLang="ja-JP" sz="1100" baseline="0"/>
        </a:p>
        <a:p>
          <a:r>
            <a:rPr kumimoji="1" lang="en-US" altLang="ja-JP" sz="1100" baseline="0"/>
            <a:t>	 </a:t>
          </a:r>
          <a:r>
            <a:rPr kumimoji="1" lang="ja-JP" altLang="en-US" sz="1100" baseline="0"/>
            <a:t>”　”の空白に注意（半角空白、</a:t>
          </a:r>
          <a:r>
            <a:rPr kumimoji="1" lang="en-US" altLang="ja-JP" sz="1100" baseline="0"/>
            <a:t>1</a:t>
          </a:r>
          <a:r>
            <a:rPr kumimoji="1" lang="ja-JP" altLang="en-US" sz="1100" baseline="0"/>
            <a:t>個）</a:t>
          </a:r>
          <a:endParaRPr kumimoji="1" lang="en-US" altLang="ja-JP" sz="1100"/>
        </a:p>
        <a:p>
          <a:r>
            <a:rPr kumimoji="1" lang="en-US" altLang="ja-JP" sz="1100"/>
            <a:t>《B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施設コード　</a:t>
          </a:r>
          <a:endParaRPr kumimoji="1" lang="en-US" altLang="ja-JP" sz="1100"/>
        </a:p>
        <a:p>
          <a:r>
            <a:rPr kumimoji="1" lang="en-US" altLang="ja-JP" sz="1100"/>
            <a:t>	</a:t>
          </a:r>
          <a:r>
            <a:rPr kumimoji="1" lang="ja-JP" altLang="en-US" sz="1100"/>
            <a:t>施設コード先頭には空白を入れない</a:t>
          </a:r>
          <a:endParaRPr kumimoji="1" lang="en-US" altLang="ja-JP" sz="1100"/>
        </a:p>
        <a:p>
          <a:r>
            <a:rPr kumimoji="1" lang="ja-JP" altLang="en-US" sz="1100"/>
            <a:t>　　　　　　（後続で、先頭</a:t>
          </a:r>
          <a:r>
            <a:rPr kumimoji="1" lang="en-US" altLang="ja-JP" sz="1100"/>
            <a:t>3</a:t>
          </a:r>
          <a:r>
            <a:rPr kumimoji="1" lang="ja-JP" altLang="en-US" sz="1100"/>
            <a:t>桁を利用する）</a:t>
          </a:r>
          <a:endParaRPr kumimoji="1" lang="en-US" altLang="ja-JP" sz="1100"/>
        </a:p>
        <a:p>
          <a:r>
            <a:rPr kumimoji="1" lang="en-US" altLang="ja-JP" sz="1100"/>
            <a:t>《C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施設名称</a:t>
          </a:r>
          <a:endParaRPr kumimoji="1" lang="en-US" altLang="ja-JP" sz="1100"/>
        </a:p>
        <a:p>
          <a:r>
            <a:rPr kumimoji="1" lang="ja-JP" altLang="en-US" sz="1100"/>
            <a:t>３．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シート保護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]-[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現在のシート保護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(P)]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、次の画面も押下</a:t>
          </a:r>
          <a:endParaRPr kumimoji="1" lang="en-US" altLang="ja-JP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</xdr:colOff>
      <xdr:row>1</xdr:row>
      <xdr:rowOff>6350</xdr:rowOff>
    </xdr:from>
    <xdr:to>
      <xdr:col>13</xdr:col>
      <xdr:colOff>38100</xdr:colOff>
      <xdr:row>17</xdr:row>
      <xdr:rowOff>76200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BBFFD7F-5AF0-466B-8A66-C812B893D06B}"/>
            </a:ext>
          </a:extLst>
        </xdr:cNvPr>
        <xdr:cNvSpPr txBox="1"/>
      </xdr:nvSpPr>
      <xdr:spPr>
        <a:xfrm>
          <a:off x="5397500" y="196850"/>
          <a:ext cx="5689600" cy="3022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コード（資金）マスタメンテナンス方法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１．シート保護解除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　コード（融資機関）の”保護解除”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２．下記の通りに実施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/>
            <a:t>《A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en-US" sz="1100"/>
            <a:t>追加　「</a:t>
          </a:r>
          <a:r>
            <a:rPr kumimoji="1" lang="en-US" altLang="ja-JP" sz="1100"/>
            <a:t>=Bn&amp;" </a:t>
          </a:r>
          <a:r>
            <a:rPr kumimoji="1" lang="ja-JP" altLang="en-US" sz="1100" baseline="0"/>
            <a:t> </a:t>
          </a:r>
          <a:r>
            <a:rPr kumimoji="1" lang="en-US" altLang="ja-JP" sz="1100"/>
            <a:t>"&amp;Cn</a:t>
          </a:r>
          <a:r>
            <a:rPr kumimoji="1" lang="ja-JP" altLang="en-US" sz="1100"/>
            <a:t>」</a:t>
          </a:r>
          <a:r>
            <a:rPr kumimoji="1" lang="ja-JP" altLang="en-US" sz="1100" baseline="0"/>
            <a:t>（</a:t>
          </a:r>
          <a:r>
            <a:rPr kumimoji="1" lang="en-US" altLang="ja-JP" sz="1100" baseline="0"/>
            <a:t>n</a:t>
          </a:r>
          <a:r>
            <a:rPr kumimoji="1" lang="ja-JP" altLang="en-US" sz="1100" baseline="0"/>
            <a:t>は行番号）</a:t>
          </a:r>
          <a:endParaRPr kumimoji="1" lang="en-US" altLang="ja-JP" sz="1100" baseline="0"/>
        </a:p>
        <a:p>
          <a:r>
            <a:rPr kumimoji="1" lang="en-US" altLang="ja-JP" sz="1100" baseline="0"/>
            <a:t>	 </a:t>
          </a:r>
          <a:r>
            <a:rPr kumimoji="1" lang="ja-JP" altLang="en-US" sz="1100" baseline="0"/>
            <a:t>”　”の空白に注意（半角空白、</a:t>
          </a:r>
          <a:r>
            <a:rPr kumimoji="1" lang="en-US" altLang="ja-JP" sz="1100" baseline="0"/>
            <a:t>1</a:t>
          </a:r>
          <a:r>
            <a:rPr kumimoji="1" lang="ja-JP" altLang="en-US" sz="1100" baseline="0"/>
            <a:t>個）</a:t>
          </a:r>
          <a:endParaRPr kumimoji="1" lang="en-US" altLang="ja-JP" sz="1100"/>
        </a:p>
        <a:p>
          <a:r>
            <a:rPr kumimoji="1" lang="en-US" altLang="ja-JP" sz="1100"/>
            <a:t>《B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資金コード　</a:t>
          </a:r>
          <a:endParaRPr kumimoji="1" lang="en-US" altLang="ja-JP" sz="1100"/>
        </a:p>
        <a:p>
          <a:r>
            <a:rPr kumimoji="1" lang="en-US" altLang="ja-JP" sz="1100"/>
            <a:t>	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資金</a:t>
          </a:r>
          <a:r>
            <a:rPr kumimoji="1" lang="ja-JP" altLang="en-US" sz="1100"/>
            <a:t>コード先頭には空白を入れない</a:t>
          </a:r>
          <a:endParaRPr kumimoji="1" lang="en-US" altLang="ja-JP" sz="1100"/>
        </a:p>
        <a:p>
          <a:r>
            <a:rPr kumimoji="1" lang="ja-JP" altLang="en-US" sz="1100"/>
            <a:t>　　　　　　（後続で、先頭</a:t>
          </a:r>
          <a:r>
            <a:rPr kumimoji="1" lang="en-US" altLang="ja-JP" sz="1100"/>
            <a:t>2</a:t>
          </a:r>
          <a:r>
            <a:rPr kumimoji="1" lang="ja-JP" altLang="en-US" sz="1100"/>
            <a:t>桁を利用する）</a:t>
          </a:r>
          <a:endParaRPr kumimoji="1" lang="en-US" altLang="ja-JP" sz="1100"/>
        </a:p>
        <a:p>
          <a:r>
            <a:rPr kumimoji="1" lang="en-US" altLang="ja-JP" sz="1100"/>
            <a:t>《C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施設名称</a:t>
          </a:r>
          <a:endParaRPr kumimoji="1" lang="en-US" altLang="ja-JP" sz="1100"/>
        </a:p>
        <a:p>
          <a:r>
            <a:rPr kumimoji="1" lang="ja-JP" altLang="en-US" sz="1100"/>
            <a:t>３．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シート保護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]-[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現在のシート保護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(P)]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、次の画面も押下</a:t>
          </a:r>
          <a:endParaRPr kumimoji="1" lang="en-US" altLang="ja-JP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1</xdr:row>
      <xdr:rowOff>0</xdr:rowOff>
    </xdr:from>
    <xdr:to>
      <xdr:col>14</xdr:col>
      <xdr:colOff>44450</xdr:colOff>
      <xdr:row>20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AAC0DED-F776-4AE0-8983-D73EA035F52D}"/>
            </a:ext>
          </a:extLst>
        </xdr:cNvPr>
        <xdr:cNvSpPr txBox="1"/>
      </xdr:nvSpPr>
      <xdr:spPr>
        <a:xfrm>
          <a:off x="7359650" y="165100"/>
          <a:ext cx="5689600" cy="3168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コード（種類）マスタメンテナンス方法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１．シート保護解除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　コード（融資機関）の”保護解除”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２．下記の通りに実施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/>
            <a:t>《A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en-US" sz="1100"/>
            <a:t>追加　「</a:t>
          </a:r>
          <a:r>
            <a:rPr kumimoji="1" lang="en-US" altLang="ja-JP" sz="1100"/>
            <a:t>=Bn&amp;" </a:t>
          </a:r>
          <a:r>
            <a:rPr kumimoji="1" lang="ja-JP" altLang="en-US" sz="1100" baseline="0"/>
            <a:t> </a:t>
          </a:r>
          <a:r>
            <a:rPr kumimoji="1" lang="en-US" altLang="ja-JP" sz="1100"/>
            <a:t>"&amp;Cn</a:t>
          </a:r>
          <a:r>
            <a:rPr kumimoji="1" lang="ja-JP" altLang="en-US" sz="1100"/>
            <a:t>」</a:t>
          </a:r>
          <a:r>
            <a:rPr kumimoji="1" lang="ja-JP" altLang="en-US" sz="1100" baseline="0"/>
            <a:t>（</a:t>
          </a:r>
          <a:r>
            <a:rPr kumimoji="1" lang="en-US" altLang="ja-JP" sz="1100" baseline="0"/>
            <a:t>n</a:t>
          </a:r>
          <a:r>
            <a:rPr kumimoji="1" lang="ja-JP" altLang="en-US" sz="1100" baseline="0"/>
            <a:t>は行番号）</a:t>
          </a:r>
          <a:endParaRPr kumimoji="1" lang="en-US" altLang="ja-JP" sz="1100" baseline="0"/>
        </a:p>
        <a:p>
          <a:r>
            <a:rPr kumimoji="1" lang="en-US" altLang="ja-JP" sz="1100" baseline="0"/>
            <a:t>	 </a:t>
          </a:r>
          <a:r>
            <a:rPr kumimoji="1" lang="ja-JP" altLang="en-US" sz="1100" baseline="0"/>
            <a:t>”　”の空白に注意（半角空白、</a:t>
          </a:r>
          <a:r>
            <a:rPr kumimoji="1" lang="en-US" altLang="ja-JP" sz="1100" baseline="0"/>
            <a:t>1</a:t>
          </a:r>
          <a:r>
            <a:rPr kumimoji="1" lang="ja-JP" altLang="en-US" sz="1100" baseline="0"/>
            <a:t>個）</a:t>
          </a:r>
          <a:endParaRPr kumimoji="1" lang="en-US" altLang="ja-JP" sz="1100"/>
        </a:p>
        <a:p>
          <a:r>
            <a:rPr kumimoji="1" lang="en-US" altLang="ja-JP" sz="1100"/>
            <a:t>《B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種類コード　</a:t>
          </a:r>
          <a:endParaRPr kumimoji="1" lang="en-US" altLang="ja-JP" sz="1100"/>
        </a:p>
        <a:p>
          <a:r>
            <a:rPr kumimoji="1" lang="en-US" altLang="ja-JP" sz="1100"/>
            <a:t>	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資金</a:t>
          </a:r>
          <a:r>
            <a:rPr kumimoji="1" lang="ja-JP" altLang="en-US" sz="1100"/>
            <a:t>コード先頭には空白を入れない</a:t>
          </a:r>
          <a:endParaRPr kumimoji="1" lang="en-US" altLang="ja-JP" sz="1100"/>
        </a:p>
        <a:p>
          <a:r>
            <a:rPr kumimoji="1" lang="ja-JP" altLang="en-US" sz="1100"/>
            <a:t>　　　　　　（後続で、先頭</a:t>
          </a:r>
          <a:r>
            <a:rPr kumimoji="1" lang="en-US" altLang="ja-JP" sz="1100"/>
            <a:t>3</a:t>
          </a:r>
          <a:r>
            <a:rPr kumimoji="1" lang="ja-JP" altLang="en-US" sz="1100"/>
            <a:t>桁を利用する）</a:t>
          </a:r>
          <a:endParaRPr kumimoji="1" lang="en-US" altLang="ja-JP" sz="1100"/>
        </a:p>
        <a:p>
          <a:r>
            <a:rPr kumimoji="1" lang="en-US" altLang="ja-JP" sz="1100"/>
            <a:t>《C</a:t>
          </a:r>
          <a:r>
            <a:rPr kumimoji="1" lang="ja-JP" altLang="en-US" sz="1100"/>
            <a:t>列</a:t>
          </a:r>
          <a:r>
            <a:rPr kumimoji="1" lang="en-US" altLang="ja-JP" sz="1100"/>
            <a:t>》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追加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en-US" sz="1100"/>
            <a:t>資金</a:t>
          </a:r>
          <a:endParaRPr kumimoji="1" lang="en-US" altLang="ja-JP" sz="1100"/>
        </a:p>
        <a:p>
          <a:r>
            <a:rPr kumimoji="1" lang="en-US" altLang="ja-JP" sz="1100"/>
            <a:t>《</a:t>
          </a:r>
          <a:r>
            <a:rPr kumimoji="1" lang="ja-JP" altLang="en-US" sz="1100"/>
            <a:t>対象</a:t>
          </a:r>
          <a:r>
            <a:rPr kumimoji="1" lang="en-US" altLang="ja-JP" sz="1100"/>
            <a:t>》</a:t>
          </a:r>
          <a:r>
            <a:rPr kumimoji="1" lang="ja-JP" altLang="en-US" sz="1100"/>
            <a:t>追加</a:t>
          </a:r>
          <a:r>
            <a:rPr kumimoji="1" lang="ja-JP" altLang="en-US" sz="1100" baseline="0"/>
            <a:t>　対象</a:t>
          </a:r>
          <a:endParaRPr kumimoji="1" lang="en-US" altLang="ja-JP" sz="1100"/>
        </a:p>
        <a:p>
          <a:r>
            <a:rPr kumimoji="1" lang="ja-JP" altLang="en-US" sz="1100"/>
            <a:t>３．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シート保護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ファイル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情報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－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ブック保護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]-[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現在のシート保護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(P)]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、次の画面も押下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EFAF5-F5D1-446F-82B9-318D21B0CA1A}">
  <sheetPr codeName="Sheet1">
    <tabColor rgb="FFFF0000"/>
    <pageSetUpPr fitToPage="1"/>
  </sheetPr>
  <dimension ref="A1:DD39"/>
  <sheetViews>
    <sheetView tabSelected="1" zoomScale="80" zoomScaleNormal="80" workbookViewId="0">
      <pane ySplit="3" topLeftCell="A4" activePane="bottomLeft" state="frozen"/>
      <selection pane="bottomLeft" activeCell="AV16" sqref="AV16"/>
    </sheetView>
  </sheetViews>
  <sheetFormatPr defaultColWidth="1.28515625" defaultRowHeight="20.149999999999999" customHeight="1" x14ac:dyDescent="0.15"/>
  <cols>
    <col min="1" max="1" width="1.92578125" style="3" customWidth="1"/>
    <col min="2" max="2" width="1.28515625" style="3"/>
    <col min="3" max="91" width="1.78515625" style="3" customWidth="1"/>
    <col min="92" max="16384" width="1.28515625" style="3"/>
  </cols>
  <sheetData>
    <row r="1" spans="1:108" ht="10.5" x14ac:dyDescent="0.15">
      <c r="A1" s="91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  <c r="CD1" s="93"/>
    </row>
    <row r="2" spans="1:108" ht="12.75" customHeight="1" x14ac:dyDescent="0.25">
      <c r="A2" s="94"/>
      <c r="B2" s="33"/>
      <c r="C2" s="33"/>
      <c r="D2" s="33"/>
      <c r="E2" s="33"/>
      <c r="F2" s="33"/>
      <c r="G2" s="33"/>
      <c r="H2" s="33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156" t="s">
        <v>50</v>
      </c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46"/>
      <c r="BF2" s="46"/>
      <c r="BG2" s="46"/>
      <c r="BH2" s="40"/>
      <c r="BI2" s="40"/>
      <c r="BJ2" s="40"/>
      <c r="BK2" s="40"/>
      <c r="BL2" s="40"/>
      <c r="BM2" s="40"/>
      <c r="BR2" s="157"/>
      <c r="BS2" s="158"/>
      <c r="BT2" s="158"/>
      <c r="BU2" s="158"/>
      <c r="BV2" s="158"/>
      <c r="BW2" s="158"/>
      <c r="BX2" s="158"/>
      <c r="BY2" s="45" t="s">
        <v>49</v>
      </c>
      <c r="BZ2" s="142"/>
      <c r="CA2" s="143"/>
      <c r="CB2" s="143"/>
      <c r="CC2" s="44" t="s">
        <v>48</v>
      </c>
      <c r="CD2" s="95"/>
      <c r="CE2" s="43"/>
    </row>
    <row r="3" spans="1:108" ht="12.75" customHeight="1" x14ac:dyDescent="0.2">
      <c r="A3" s="96"/>
      <c r="B3" s="41"/>
      <c r="C3" s="42" t="s">
        <v>47</v>
      </c>
      <c r="D3" s="41"/>
      <c r="E3" s="41"/>
      <c r="F3" s="41"/>
      <c r="G3" s="41"/>
      <c r="H3" s="41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H3" s="40"/>
      <c r="BI3" s="40"/>
      <c r="BJ3" s="40"/>
      <c r="BK3" s="40"/>
      <c r="BL3" s="40"/>
      <c r="BM3" s="40"/>
      <c r="BR3" s="168">
        <v>2026</v>
      </c>
      <c r="BS3" s="144"/>
      <c r="BT3" s="144"/>
      <c r="BU3" s="144"/>
      <c r="BV3" s="144"/>
      <c r="BW3" s="39" t="s">
        <v>46</v>
      </c>
      <c r="BX3" s="144">
        <v>6</v>
      </c>
      <c r="BY3" s="145"/>
      <c r="BZ3" s="39" t="s">
        <v>45</v>
      </c>
      <c r="CA3" s="144">
        <v>1</v>
      </c>
      <c r="CB3" s="145"/>
      <c r="CC3" s="38" t="s">
        <v>44</v>
      </c>
      <c r="CD3" s="97"/>
      <c r="CE3" s="37"/>
    </row>
    <row r="4" spans="1:108" ht="12.75" customHeight="1" x14ac:dyDescent="0.2">
      <c r="A4" s="98"/>
      <c r="Z4" s="6"/>
      <c r="BP4" s="21"/>
      <c r="BQ4" s="21"/>
      <c r="BR4" s="21"/>
      <c r="BS4" s="21"/>
      <c r="BT4" s="21"/>
      <c r="BU4" s="21"/>
      <c r="BV4" s="21"/>
      <c r="BW4" s="21"/>
      <c r="BX4" s="21"/>
      <c r="CD4" s="99"/>
    </row>
    <row r="5" spans="1:108" ht="33.5" customHeight="1" x14ac:dyDescent="0.15">
      <c r="A5" s="98"/>
      <c r="CD5" s="99"/>
    </row>
    <row r="6" spans="1:108" ht="15.75" customHeight="1" x14ac:dyDescent="0.15">
      <c r="A6" s="98"/>
      <c r="AV6" s="36"/>
      <c r="AW6" s="36"/>
      <c r="AX6" s="36" t="s">
        <v>3</v>
      </c>
      <c r="AY6" s="36"/>
      <c r="AZ6" s="35"/>
      <c r="BA6" s="35"/>
      <c r="BC6" s="165" t="s">
        <v>43</v>
      </c>
      <c r="BD6" s="165"/>
      <c r="BE6" s="166" t="s">
        <v>1363</v>
      </c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  <c r="BU6" s="166"/>
      <c r="BV6" s="166"/>
      <c r="BW6" s="166"/>
      <c r="BX6" s="166"/>
      <c r="BY6" s="166"/>
      <c r="BZ6" s="166"/>
      <c r="CA6" s="166"/>
      <c r="CD6" s="99"/>
    </row>
    <row r="7" spans="1:108" ht="15.75" customHeight="1" x14ac:dyDescent="0.15">
      <c r="A7" s="109"/>
      <c r="C7" s="146" t="s">
        <v>3</v>
      </c>
      <c r="D7" s="147"/>
      <c r="E7" s="147"/>
      <c r="F7" s="147"/>
      <c r="G7" s="148" t="s">
        <v>42</v>
      </c>
      <c r="H7" s="149"/>
      <c r="I7" s="152" t="s">
        <v>2</v>
      </c>
      <c r="J7" s="153"/>
      <c r="K7" s="154"/>
      <c r="L7" s="146" t="s">
        <v>41</v>
      </c>
      <c r="M7" s="147"/>
      <c r="N7" s="147"/>
      <c r="O7" s="155"/>
      <c r="P7" s="146" t="s">
        <v>41</v>
      </c>
      <c r="Q7" s="155"/>
      <c r="R7" s="26"/>
      <c r="S7" s="26" t="s">
        <v>40</v>
      </c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34"/>
      <c r="BD7" s="34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100"/>
      <c r="CE7" s="87"/>
      <c r="CF7" s="87"/>
      <c r="CG7" s="87"/>
      <c r="CH7" s="87"/>
      <c r="CI7" s="87"/>
      <c r="CJ7" s="87"/>
      <c r="CK7" s="87"/>
      <c r="CL7" s="87"/>
    </row>
    <row r="8" spans="1:108" ht="15.75" customHeight="1" x14ac:dyDescent="0.15">
      <c r="A8" s="109"/>
      <c r="C8" s="159" t="s">
        <v>39</v>
      </c>
      <c r="D8" s="160"/>
      <c r="E8" s="160"/>
      <c r="F8" s="160"/>
      <c r="G8" s="150"/>
      <c r="H8" s="151"/>
      <c r="I8" s="161" t="s">
        <v>38</v>
      </c>
      <c r="J8" s="162"/>
      <c r="K8" s="163"/>
      <c r="L8" s="159" t="s">
        <v>37</v>
      </c>
      <c r="M8" s="160"/>
      <c r="N8" s="160"/>
      <c r="O8" s="164"/>
      <c r="P8" s="159" t="s">
        <v>5</v>
      </c>
      <c r="Q8" s="164"/>
      <c r="R8" s="26"/>
      <c r="S8" s="26" t="s">
        <v>36</v>
      </c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165" t="s">
        <v>35</v>
      </c>
      <c r="BD8" s="165"/>
      <c r="BE8" s="166" t="s">
        <v>1364</v>
      </c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D8" s="99"/>
    </row>
    <row r="9" spans="1:108" ht="15.75" customHeight="1" x14ac:dyDescent="0.15">
      <c r="A9" s="109"/>
      <c r="C9" s="196" t="s">
        <v>1486</v>
      </c>
      <c r="D9" s="197"/>
      <c r="E9" s="197"/>
      <c r="F9" s="198"/>
      <c r="G9" s="202" t="s">
        <v>1479</v>
      </c>
      <c r="H9" s="203"/>
      <c r="I9" s="206" t="s">
        <v>1480</v>
      </c>
      <c r="J9" s="207"/>
      <c r="K9" s="208"/>
      <c r="L9" s="212">
        <v>2026</v>
      </c>
      <c r="M9" s="213"/>
      <c r="N9" s="213"/>
      <c r="O9" s="214"/>
      <c r="P9" s="218">
        <v>7</v>
      </c>
      <c r="Q9" s="219"/>
      <c r="R9" s="222" t="s">
        <v>34</v>
      </c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6"/>
      <c r="BC9" s="32"/>
      <c r="BD9" s="32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101"/>
      <c r="CE9" s="88"/>
      <c r="CF9" s="88"/>
      <c r="CG9" s="88"/>
      <c r="CH9" s="88"/>
      <c r="CI9" s="88"/>
    </row>
    <row r="10" spans="1:108" ht="15.75" customHeight="1" x14ac:dyDescent="0.15">
      <c r="A10" s="109"/>
      <c r="C10" s="199"/>
      <c r="D10" s="200"/>
      <c r="E10" s="200"/>
      <c r="F10" s="201"/>
      <c r="G10" s="204"/>
      <c r="H10" s="205"/>
      <c r="I10" s="209"/>
      <c r="J10" s="210"/>
      <c r="K10" s="211"/>
      <c r="L10" s="215"/>
      <c r="M10" s="216"/>
      <c r="N10" s="216"/>
      <c r="O10" s="217"/>
      <c r="P10" s="220"/>
      <c r="Q10" s="221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6"/>
      <c r="BC10" s="169" t="s">
        <v>33</v>
      </c>
      <c r="BD10" s="169"/>
      <c r="BE10" s="167" t="s">
        <v>1487</v>
      </c>
      <c r="BF10" s="167"/>
      <c r="BG10" s="167"/>
      <c r="BH10" s="167"/>
      <c r="BI10" s="167"/>
      <c r="BJ10" s="167"/>
      <c r="BK10" s="167"/>
      <c r="BL10" s="167"/>
      <c r="BM10" s="167"/>
      <c r="BN10" s="167"/>
      <c r="BO10" s="167"/>
      <c r="BP10" s="167"/>
      <c r="BQ10" s="167"/>
      <c r="BR10" s="167"/>
      <c r="BS10" s="167"/>
      <c r="BT10" s="167"/>
      <c r="BU10" s="167"/>
      <c r="BV10" s="167"/>
      <c r="BW10" s="167"/>
      <c r="BX10" s="167"/>
      <c r="BY10" s="167"/>
      <c r="BZ10" s="167"/>
      <c r="CA10" s="167"/>
      <c r="CD10" s="99"/>
    </row>
    <row r="11" spans="1:108" ht="39" customHeight="1" x14ac:dyDescent="0.3">
      <c r="A11" s="10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D11" s="99"/>
    </row>
    <row r="12" spans="1:108" ht="6.75" customHeight="1" x14ac:dyDescent="0.3">
      <c r="A12" s="10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102"/>
      <c r="CE12" s="29"/>
      <c r="CF12" s="29"/>
      <c r="CG12" s="29"/>
      <c r="CH12" s="29"/>
      <c r="CI12" s="29"/>
      <c r="CJ12" s="29"/>
      <c r="CK12" s="29"/>
      <c r="CL12" s="21"/>
      <c r="CM12" s="21"/>
    </row>
    <row r="13" spans="1:108" ht="12.75" customHeight="1" x14ac:dyDescent="0.15">
      <c r="A13" s="109"/>
      <c r="C13" s="170" t="s">
        <v>32</v>
      </c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 t="s">
        <v>31</v>
      </c>
      <c r="AR13" s="170"/>
      <c r="AS13" s="170"/>
      <c r="AT13" s="170"/>
      <c r="AU13" s="170"/>
      <c r="AV13" s="170"/>
      <c r="AW13" s="170"/>
      <c r="AX13" s="171"/>
      <c r="AY13" s="175" t="s">
        <v>30</v>
      </c>
      <c r="AZ13" s="176"/>
      <c r="BA13" s="176"/>
      <c r="BB13" s="176"/>
      <c r="BC13" s="176"/>
      <c r="BD13" s="176"/>
      <c r="BE13" s="176"/>
      <c r="BF13" s="176"/>
      <c r="BG13" s="176"/>
      <c r="BH13" s="177"/>
      <c r="BI13" s="184" t="s">
        <v>29</v>
      </c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6"/>
      <c r="BX13" s="190" t="s">
        <v>28</v>
      </c>
      <c r="BY13" s="191"/>
      <c r="BZ13" s="191"/>
      <c r="CA13" s="192"/>
      <c r="CD13" s="99"/>
    </row>
    <row r="14" spans="1:108" ht="12.75" customHeight="1" x14ac:dyDescent="0.15">
      <c r="A14" s="98"/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1"/>
      <c r="AY14" s="178"/>
      <c r="AZ14" s="179"/>
      <c r="BA14" s="179"/>
      <c r="BB14" s="179"/>
      <c r="BC14" s="179"/>
      <c r="BD14" s="179"/>
      <c r="BE14" s="179"/>
      <c r="BF14" s="179"/>
      <c r="BG14" s="179"/>
      <c r="BH14" s="180"/>
      <c r="BI14" s="187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9"/>
      <c r="BX14" s="193"/>
      <c r="BY14" s="194"/>
      <c r="BZ14" s="194"/>
      <c r="CA14" s="195"/>
      <c r="CD14" s="99"/>
    </row>
    <row r="15" spans="1:108" ht="18" customHeight="1" x14ac:dyDescent="0.2">
      <c r="A15" s="98"/>
      <c r="C15" s="224" t="s">
        <v>27</v>
      </c>
      <c r="D15" s="224"/>
      <c r="E15" s="225" t="s">
        <v>1481</v>
      </c>
      <c r="F15" s="226"/>
      <c r="G15" s="226" t="s">
        <v>1482</v>
      </c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26"/>
      <c r="AD15" s="226"/>
      <c r="AE15" s="226"/>
      <c r="AF15" s="226"/>
      <c r="AG15" s="226"/>
      <c r="AH15" s="226"/>
      <c r="AI15" s="226"/>
      <c r="AJ15" s="226"/>
      <c r="AK15" s="226"/>
      <c r="AL15" s="226"/>
      <c r="AM15" s="226"/>
      <c r="AN15" s="226"/>
      <c r="AO15" s="226"/>
      <c r="AP15" s="227"/>
      <c r="AQ15" s="171" t="s">
        <v>26</v>
      </c>
      <c r="AR15" s="228"/>
      <c r="AS15" s="228"/>
      <c r="AT15" s="229"/>
      <c r="AU15" s="228" t="s">
        <v>5</v>
      </c>
      <c r="AV15" s="228"/>
      <c r="AW15" s="171" t="s">
        <v>4</v>
      </c>
      <c r="AX15" s="229"/>
      <c r="AY15" s="181"/>
      <c r="AZ15" s="182"/>
      <c r="BA15" s="182"/>
      <c r="BB15" s="182"/>
      <c r="BC15" s="182"/>
      <c r="BD15" s="182"/>
      <c r="BE15" s="182"/>
      <c r="BF15" s="182"/>
      <c r="BG15" s="182"/>
      <c r="BH15" s="183"/>
      <c r="BI15" s="184" t="s">
        <v>25</v>
      </c>
      <c r="BJ15" s="185"/>
      <c r="BK15" s="185"/>
      <c r="BL15" s="185"/>
      <c r="BM15" s="186"/>
      <c r="BN15" s="184" t="s">
        <v>2</v>
      </c>
      <c r="BO15" s="185"/>
      <c r="BP15" s="185"/>
      <c r="BQ15" s="185"/>
      <c r="BR15" s="186"/>
      <c r="BS15" s="175" t="s">
        <v>24</v>
      </c>
      <c r="BT15" s="185"/>
      <c r="BU15" s="185"/>
      <c r="BV15" s="185"/>
      <c r="BW15" s="186"/>
      <c r="BX15" s="193"/>
      <c r="BY15" s="194"/>
      <c r="BZ15" s="194"/>
      <c r="CA15" s="195"/>
      <c r="CD15" s="99"/>
    </row>
    <row r="16" spans="1:108" s="13" customFormat="1" ht="27" customHeight="1" x14ac:dyDescent="0.25">
      <c r="A16" s="103"/>
      <c r="C16" s="224" t="s">
        <v>23</v>
      </c>
      <c r="D16" s="224"/>
      <c r="E16" s="244" t="s">
        <v>1483</v>
      </c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6"/>
      <c r="AQ16" s="75">
        <v>2</v>
      </c>
      <c r="AR16" s="76">
        <v>0</v>
      </c>
      <c r="AS16" s="76">
        <v>2</v>
      </c>
      <c r="AT16" s="77">
        <v>6</v>
      </c>
      <c r="AU16" s="75">
        <v>0</v>
      </c>
      <c r="AV16" s="77">
        <v>5</v>
      </c>
      <c r="AW16" s="75">
        <v>2</v>
      </c>
      <c r="AX16" s="77">
        <v>1</v>
      </c>
      <c r="AY16" s="247">
        <v>4.05</v>
      </c>
      <c r="AZ16" s="248"/>
      <c r="BA16" s="248"/>
      <c r="BB16" s="248"/>
      <c r="BC16" s="248"/>
      <c r="BD16" s="248"/>
      <c r="BE16" s="248"/>
      <c r="BF16" s="248"/>
      <c r="BG16" s="248"/>
      <c r="BH16" s="249"/>
      <c r="BI16" s="187"/>
      <c r="BJ16" s="188"/>
      <c r="BK16" s="188"/>
      <c r="BL16" s="188"/>
      <c r="BM16" s="189"/>
      <c r="BN16" s="187"/>
      <c r="BO16" s="188"/>
      <c r="BP16" s="188"/>
      <c r="BQ16" s="188"/>
      <c r="BR16" s="189"/>
      <c r="BS16" s="187"/>
      <c r="BT16" s="188"/>
      <c r="BU16" s="188"/>
      <c r="BV16" s="188"/>
      <c r="BW16" s="189"/>
      <c r="BX16" s="187" t="s">
        <v>22</v>
      </c>
      <c r="BY16" s="188"/>
      <c r="BZ16" s="188"/>
      <c r="CA16" s="189"/>
      <c r="CB16" s="3"/>
      <c r="CC16" s="3"/>
      <c r="CD16" s="99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</row>
    <row r="17" spans="1:108" ht="25" customHeight="1" x14ac:dyDescent="0.15">
      <c r="A17" s="98"/>
      <c r="C17" s="175" t="s">
        <v>21</v>
      </c>
      <c r="D17" s="176"/>
      <c r="E17" s="176"/>
      <c r="F17" s="176"/>
      <c r="G17" s="176"/>
      <c r="H17" s="177"/>
      <c r="I17" s="175" t="s">
        <v>20</v>
      </c>
      <c r="J17" s="176"/>
      <c r="K17" s="176"/>
      <c r="L17" s="176"/>
      <c r="M17" s="176"/>
      <c r="N17" s="177"/>
      <c r="O17" s="171" t="s">
        <v>19</v>
      </c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9"/>
      <c r="AA17" s="242" t="s">
        <v>18</v>
      </c>
      <c r="AB17" s="243"/>
      <c r="AC17" s="243"/>
      <c r="AD17" s="243"/>
      <c r="AE17" s="242" t="s">
        <v>17</v>
      </c>
      <c r="AF17" s="243"/>
      <c r="AG17" s="243"/>
      <c r="AH17" s="243"/>
      <c r="AI17" s="224" t="s">
        <v>16</v>
      </c>
      <c r="AJ17" s="224"/>
      <c r="AK17" s="224"/>
      <c r="AL17" s="224"/>
      <c r="AM17" s="170" t="s">
        <v>15</v>
      </c>
      <c r="AN17" s="170"/>
      <c r="AO17" s="170"/>
      <c r="AP17" s="170" t="s">
        <v>14</v>
      </c>
      <c r="AQ17" s="170"/>
      <c r="AR17" s="170"/>
      <c r="AS17" s="170" t="s">
        <v>13</v>
      </c>
      <c r="AT17" s="170"/>
      <c r="AU17" s="170"/>
      <c r="AV17" s="250" t="s">
        <v>12</v>
      </c>
      <c r="AW17" s="250"/>
      <c r="AX17" s="250"/>
      <c r="AY17" s="241" t="str">
        <f t="shared" ref="AY17:AY31" si="0">IF((ROW()-16)&lt;=入力_償還期間,"貸付"&amp;(ROW()-16)&amp;"年目","")</f>
        <v>貸付1年目</v>
      </c>
      <c r="AZ17" s="241"/>
      <c r="BA17" s="241"/>
      <c r="BB17" s="241"/>
      <c r="BC17" s="241"/>
      <c r="BD17" s="241"/>
      <c r="BE17" s="241"/>
      <c r="BF17" s="241"/>
      <c r="BG17" s="241"/>
      <c r="BH17" s="241"/>
      <c r="BI17" s="172">
        <v>1.25</v>
      </c>
      <c r="BJ17" s="173"/>
      <c r="BK17" s="173"/>
      <c r="BL17" s="173"/>
      <c r="BM17" s="174"/>
      <c r="BN17" s="172">
        <v>0.8</v>
      </c>
      <c r="BO17" s="173"/>
      <c r="BP17" s="173"/>
      <c r="BQ17" s="173"/>
      <c r="BR17" s="174"/>
      <c r="BS17" s="172">
        <v>2</v>
      </c>
      <c r="BT17" s="173"/>
      <c r="BU17" s="173"/>
      <c r="BV17" s="173"/>
      <c r="BW17" s="174"/>
      <c r="BX17" s="235">
        <f t="shared" ref="BX17:BX31" si="1">IF(AY17&lt;&gt;"",入力_基準金利-BI17-BN17-BS17,"")</f>
        <v>-2.2204460492503131E-16</v>
      </c>
      <c r="BY17" s="236"/>
      <c r="BZ17" s="236"/>
      <c r="CA17" s="237"/>
      <c r="CD17" s="99"/>
    </row>
    <row r="18" spans="1:108" ht="25" customHeight="1" x14ac:dyDescent="0.15">
      <c r="A18" s="98"/>
      <c r="C18" s="178"/>
      <c r="D18" s="179"/>
      <c r="E18" s="179"/>
      <c r="F18" s="179"/>
      <c r="G18" s="179"/>
      <c r="H18" s="180"/>
      <c r="I18" s="178"/>
      <c r="J18" s="179"/>
      <c r="K18" s="179"/>
      <c r="L18" s="179"/>
      <c r="M18" s="179"/>
      <c r="N18" s="180"/>
      <c r="O18" s="175" t="s">
        <v>11</v>
      </c>
      <c r="P18" s="185"/>
      <c r="Q18" s="185"/>
      <c r="R18" s="185"/>
      <c r="S18" s="185"/>
      <c r="T18" s="186"/>
      <c r="U18" s="175" t="s">
        <v>10</v>
      </c>
      <c r="V18" s="185"/>
      <c r="W18" s="185"/>
      <c r="X18" s="185"/>
      <c r="Y18" s="185"/>
      <c r="Z18" s="186"/>
      <c r="AA18" s="243"/>
      <c r="AB18" s="243"/>
      <c r="AC18" s="243"/>
      <c r="AD18" s="243"/>
      <c r="AE18" s="243"/>
      <c r="AF18" s="243"/>
      <c r="AG18" s="243"/>
      <c r="AH18" s="243"/>
      <c r="AI18" s="224"/>
      <c r="AJ18" s="224"/>
      <c r="AK18" s="224"/>
      <c r="AL18" s="224"/>
      <c r="AM18" s="170"/>
      <c r="AN18" s="170"/>
      <c r="AO18" s="170"/>
      <c r="AP18" s="170"/>
      <c r="AQ18" s="170"/>
      <c r="AR18" s="170"/>
      <c r="AS18" s="170"/>
      <c r="AT18" s="170"/>
      <c r="AU18" s="170"/>
      <c r="AV18" s="250"/>
      <c r="AW18" s="250"/>
      <c r="AX18" s="250"/>
      <c r="AY18" s="241" t="str">
        <f t="shared" si="0"/>
        <v>貸付2年目</v>
      </c>
      <c r="AZ18" s="241"/>
      <c r="BA18" s="241"/>
      <c r="BB18" s="241"/>
      <c r="BC18" s="241"/>
      <c r="BD18" s="241"/>
      <c r="BE18" s="241"/>
      <c r="BF18" s="241"/>
      <c r="BG18" s="241"/>
      <c r="BH18" s="241"/>
      <c r="BI18" s="172">
        <v>1.25</v>
      </c>
      <c r="BJ18" s="173"/>
      <c r="BK18" s="173"/>
      <c r="BL18" s="173"/>
      <c r="BM18" s="174"/>
      <c r="BN18" s="172">
        <v>0.8</v>
      </c>
      <c r="BO18" s="173"/>
      <c r="BP18" s="173"/>
      <c r="BQ18" s="173"/>
      <c r="BR18" s="174"/>
      <c r="BS18" s="172">
        <v>2</v>
      </c>
      <c r="BT18" s="173"/>
      <c r="BU18" s="173"/>
      <c r="BV18" s="173"/>
      <c r="BW18" s="174"/>
      <c r="BX18" s="235">
        <f t="shared" si="1"/>
        <v>-2.2204460492503131E-16</v>
      </c>
      <c r="BY18" s="236"/>
      <c r="BZ18" s="236"/>
      <c r="CA18" s="237"/>
      <c r="CD18" s="99"/>
    </row>
    <row r="19" spans="1:108" ht="25" customHeight="1" x14ac:dyDescent="0.15">
      <c r="A19" s="98"/>
      <c r="C19" s="181"/>
      <c r="D19" s="182"/>
      <c r="E19" s="182"/>
      <c r="F19" s="182"/>
      <c r="G19" s="182"/>
      <c r="H19" s="183"/>
      <c r="I19" s="181"/>
      <c r="J19" s="182"/>
      <c r="K19" s="182"/>
      <c r="L19" s="182"/>
      <c r="M19" s="182"/>
      <c r="N19" s="183"/>
      <c r="O19" s="238"/>
      <c r="P19" s="239"/>
      <c r="Q19" s="239"/>
      <c r="R19" s="239"/>
      <c r="S19" s="239"/>
      <c r="T19" s="240"/>
      <c r="U19" s="238"/>
      <c r="V19" s="239"/>
      <c r="W19" s="239"/>
      <c r="X19" s="239"/>
      <c r="Y19" s="239"/>
      <c r="Z19" s="240"/>
      <c r="AA19" s="243"/>
      <c r="AB19" s="243"/>
      <c r="AC19" s="243"/>
      <c r="AD19" s="243"/>
      <c r="AE19" s="243"/>
      <c r="AF19" s="243"/>
      <c r="AG19" s="243"/>
      <c r="AH19" s="243"/>
      <c r="AI19" s="224"/>
      <c r="AJ19" s="224"/>
      <c r="AK19" s="224"/>
      <c r="AL19" s="224"/>
      <c r="AM19" s="170"/>
      <c r="AN19" s="170"/>
      <c r="AO19" s="170"/>
      <c r="AP19" s="170"/>
      <c r="AQ19" s="170"/>
      <c r="AR19" s="170"/>
      <c r="AS19" s="170"/>
      <c r="AT19" s="170"/>
      <c r="AU19" s="170"/>
      <c r="AV19" s="250"/>
      <c r="AW19" s="250"/>
      <c r="AX19" s="250"/>
      <c r="AY19" s="241" t="str">
        <f t="shared" si="0"/>
        <v>貸付3年目</v>
      </c>
      <c r="AZ19" s="241"/>
      <c r="BA19" s="241"/>
      <c r="BB19" s="241"/>
      <c r="BC19" s="241"/>
      <c r="BD19" s="241"/>
      <c r="BE19" s="241"/>
      <c r="BF19" s="241"/>
      <c r="BG19" s="241"/>
      <c r="BH19" s="241"/>
      <c r="BI19" s="172">
        <v>1.25</v>
      </c>
      <c r="BJ19" s="173"/>
      <c r="BK19" s="173"/>
      <c r="BL19" s="173"/>
      <c r="BM19" s="174"/>
      <c r="BN19" s="172">
        <v>0.8</v>
      </c>
      <c r="BO19" s="173"/>
      <c r="BP19" s="173"/>
      <c r="BQ19" s="173"/>
      <c r="BR19" s="174"/>
      <c r="BS19" s="172">
        <v>2</v>
      </c>
      <c r="BT19" s="173"/>
      <c r="BU19" s="173"/>
      <c r="BV19" s="173"/>
      <c r="BW19" s="174"/>
      <c r="BX19" s="235">
        <f t="shared" si="1"/>
        <v>-2.2204460492503131E-16</v>
      </c>
      <c r="BY19" s="236"/>
      <c r="BZ19" s="236"/>
      <c r="CA19" s="237"/>
      <c r="CD19" s="99"/>
    </row>
    <row r="20" spans="1:108" s="13" customFormat="1" ht="25" customHeight="1" x14ac:dyDescent="0.2">
      <c r="A20" s="103"/>
      <c r="C20" s="255">
        <v>10000</v>
      </c>
      <c r="D20" s="256"/>
      <c r="E20" s="256"/>
      <c r="F20" s="256"/>
      <c r="G20" s="256"/>
      <c r="H20" s="256"/>
      <c r="I20" s="230">
        <v>10000</v>
      </c>
      <c r="J20" s="231"/>
      <c r="K20" s="231"/>
      <c r="L20" s="231"/>
      <c r="M20" s="231"/>
      <c r="N20" s="231"/>
      <c r="O20" s="232">
        <f>償還額_第1回/1000</f>
        <v>1250</v>
      </c>
      <c r="P20" s="232"/>
      <c r="Q20" s="232"/>
      <c r="R20" s="232"/>
      <c r="S20" s="232"/>
      <c r="T20" s="232"/>
      <c r="U20" s="232">
        <f>償還額_第2回以降/1000</f>
        <v>1250</v>
      </c>
      <c r="V20" s="232"/>
      <c r="W20" s="232"/>
      <c r="X20" s="232"/>
      <c r="Y20" s="232"/>
      <c r="Z20" s="232"/>
      <c r="AA20" s="233">
        <v>5</v>
      </c>
      <c r="AB20" s="233"/>
      <c r="AC20" s="233"/>
      <c r="AD20" s="233"/>
      <c r="AE20" s="233">
        <v>1</v>
      </c>
      <c r="AF20" s="233"/>
      <c r="AG20" s="233"/>
      <c r="AH20" s="233"/>
      <c r="AI20" s="234" t="s">
        <v>1478</v>
      </c>
      <c r="AJ20" s="234"/>
      <c r="AK20" s="234"/>
      <c r="AL20" s="234"/>
      <c r="AM20" s="251" t="s">
        <v>1372</v>
      </c>
      <c r="AN20" s="251"/>
      <c r="AO20" s="251"/>
      <c r="AP20" s="252" t="s">
        <v>1484</v>
      </c>
      <c r="AQ20" s="251"/>
      <c r="AR20" s="251"/>
      <c r="AS20" s="253" t="s">
        <v>1485</v>
      </c>
      <c r="AT20" s="254"/>
      <c r="AU20" s="254"/>
      <c r="AV20" s="252" t="s">
        <v>1354</v>
      </c>
      <c r="AW20" s="252"/>
      <c r="AX20" s="252"/>
      <c r="AY20" s="241" t="str">
        <f t="shared" si="0"/>
        <v>貸付4年目</v>
      </c>
      <c r="AZ20" s="241"/>
      <c r="BA20" s="241"/>
      <c r="BB20" s="241"/>
      <c r="BC20" s="241"/>
      <c r="BD20" s="241"/>
      <c r="BE20" s="241"/>
      <c r="BF20" s="241"/>
      <c r="BG20" s="241"/>
      <c r="BH20" s="241"/>
      <c r="BI20" s="172">
        <v>1.25</v>
      </c>
      <c r="BJ20" s="173"/>
      <c r="BK20" s="173"/>
      <c r="BL20" s="173"/>
      <c r="BM20" s="174"/>
      <c r="BN20" s="172">
        <v>0.8</v>
      </c>
      <c r="BO20" s="173"/>
      <c r="BP20" s="173"/>
      <c r="BQ20" s="173"/>
      <c r="BR20" s="174"/>
      <c r="BS20" s="172">
        <v>2</v>
      </c>
      <c r="BT20" s="173"/>
      <c r="BU20" s="173"/>
      <c r="BV20" s="173"/>
      <c r="BW20" s="174"/>
      <c r="BX20" s="235">
        <f t="shared" si="1"/>
        <v>-2.2204460492503131E-16</v>
      </c>
      <c r="BY20" s="236"/>
      <c r="BZ20" s="236"/>
      <c r="CA20" s="237"/>
      <c r="CB20" s="3"/>
      <c r="CC20" s="3"/>
      <c r="CD20" s="99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</row>
    <row r="21" spans="1:108" ht="25" customHeight="1" x14ac:dyDescent="0.15">
      <c r="A21" s="98"/>
      <c r="C21" s="170" t="s">
        <v>9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  <c r="AQ21" s="238" t="s">
        <v>8</v>
      </c>
      <c r="AR21" s="239"/>
      <c r="AS21" s="239"/>
      <c r="AT21" s="239"/>
      <c r="AU21" s="239"/>
      <c r="AV21" s="239"/>
      <c r="AW21" s="239"/>
      <c r="AX21" s="240"/>
      <c r="AY21" s="241" t="str">
        <f t="shared" si="0"/>
        <v>貸付5年目</v>
      </c>
      <c r="AZ21" s="241"/>
      <c r="BA21" s="241"/>
      <c r="BB21" s="241"/>
      <c r="BC21" s="241"/>
      <c r="BD21" s="241"/>
      <c r="BE21" s="241"/>
      <c r="BF21" s="241"/>
      <c r="BG21" s="241"/>
      <c r="BH21" s="241"/>
      <c r="BI21" s="172">
        <v>1.25</v>
      </c>
      <c r="BJ21" s="173"/>
      <c r="BK21" s="173"/>
      <c r="BL21" s="173"/>
      <c r="BM21" s="174"/>
      <c r="BN21" s="172">
        <v>0.8</v>
      </c>
      <c r="BO21" s="173"/>
      <c r="BP21" s="173"/>
      <c r="BQ21" s="173"/>
      <c r="BR21" s="174"/>
      <c r="BS21" s="172">
        <v>2</v>
      </c>
      <c r="BT21" s="173"/>
      <c r="BU21" s="173"/>
      <c r="BV21" s="173"/>
      <c r="BW21" s="174"/>
      <c r="BX21" s="235">
        <f t="shared" si="1"/>
        <v>-2.2204460492503131E-16</v>
      </c>
      <c r="BY21" s="236"/>
      <c r="BZ21" s="236"/>
      <c r="CA21" s="237"/>
      <c r="CD21" s="99"/>
    </row>
    <row r="22" spans="1:108" ht="25" customHeight="1" x14ac:dyDescent="0.15">
      <c r="A22" s="98"/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259" t="s">
        <v>7</v>
      </c>
      <c r="AR22" s="259"/>
      <c r="AS22" s="259"/>
      <c r="AT22" s="259"/>
      <c r="AU22" s="259" t="s">
        <v>6</v>
      </c>
      <c r="AV22" s="259"/>
      <c r="AW22" s="259"/>
      <c r="AX22" s="259"/>
      <c r="AY22" s="241" t="str">
        <f t="shared" si="0"/>
        <v/>
      </c>
      <c r="AZ22" s="241"/>
      <c r="BA22" s="241"/>
      <c r="BB22" s="241"/>
      <c r="BC22" s="241"/>
      <c r="BD22" s="241"/>
      <c r="BE22" s="241"/>
      <c r="BF22" s="241"/>
      <c r="BG22" s="241"/>
      <c r="BH22" s="241"/>
      <c r="BI22" s="172"/>
      <c r="BJ22" s="173"/>
      <c r="BK22" s="173"/>
      <c r="BL22" s="173"/>
      <c r="BM22" s="174"/>
      <c r="BN22" s="172"/>
      <c r="BO22" s="173"/>
      <c r="BP22" s="173"/>
      <c r="BQ22" s="173"/>
      <c r="BR22" s="174"/>
      <c r="BS22" s="172"/>
      <c r="BT22" s="173"/>
      <c r="BU22" s="173"/>
      <c r="BV22" s="173"/>
      <c r="BW22" s="174"/>
      <c r="BX22" s="235" t="str">
        <f t="shared" si="1"/>
        <v/>
      </c>
      <c r="BY22" s="236"/>
      <c r="BZ22" s="236"/>
      <c r="CA22" s="237"/>
      <c r="CD22" s="99"/>
    </row>
    <row r="23" spans="1:108" ht="25" customHeight="1" x14ac:dyDescent="0.15">
      <c r="A23" s="98"/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0"/>
      <c r="AP23" s="170"/>
      <c r="AQ23" s="259" t="s">
        <v>5</v>
      </c>
      <c r="AR23" s="259"/>
      <c r="AS23" s="259" t="s">
        <v>4</v>
      </c>
      <c r="AT23" s="259"/>
      <c r="AU23" s="259" t="s">
        <v>5</v>
      </c>
      <c r="AV23" s="259"/>
      <c r="AW23" s="259" t="s">
        <v>4</v>
      </c>
      <c r="AX23" s="259"/>
      <c r="AY23" s="241" t="str">
        <f t="shared" si="0"/>
        <v/>
      </c>
      <c r="AZ23" s="241"/>
      <c r="BA23" s="241"/>
      <c r="BB23" s="241"/>
      <c r="BC23" s="241"/>
      <c r="BD23" s="241"/>
      <c r="BE23" s="241"/>
      <c r="BF23" s="241"/>
      <c r="BG23" s="241"/>
      <c r="BH23" s="241"/>
      <c r="BI23" s="172"/>
      <c r="BJ23" s="173"/>
      <c r="BK23" s="173"/>
      <c r="BL23" s="173"/>
      <c r="BM23" s="174"/>
      <c r="BN23" s="172"/>
      <c r="BO23" s="173"/>
      <c r="BP23" s="173"/>
      <c r="BQ23" s="173"/>
      <c r="BR23" s="174"/>
      <c r="BS23" s="172"/>
      <c r="BT23" s="173"/>
      <c r="BU23" s="173"/>
      <c r="BV23" s="173"/>
      <c r="BW23" s="174"/>
      <c r="BX23" s="235" t="str">
        <f t="shared" si="1"/>
        <v/>
      </c>
      <c r="BY23" s="236"/>
      <c r="BZ23" s="236"/>
      <c r="CA23" s="237"/>
      <c r="CD23" s="99"/>
    </row>
    <row r="24" spans="1:108" ht="25" customHeight="1" x14ac:dyDescent="0.2">
      <c r="A24" s="98"/>
      <c r="C24" s="257" t="s">
        <v>1477</v>
      </c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8">
        <f>MONTH(償還開始日)</f>
        <v>11</v>
      </c>
      <c r="AR24" s="258"/>
      <c r="AS24" s="258">
        <f>DAY(償還開始日)</f>
        <v>20</v>
      </c>
      <c r="AT24" s="258"/>
      <c r="AU24" s="258">
        <f>IF(MONTH(償還終了日)=AQ24,"",MONTH(償還終了日))</f>
        <v>5</v>
      </c>
      <c r="AV24" s="258"/>
      <c r="AW24" s="258">
        <f>IF(MONTH(償還終了日)=AQ24,"",DAY(償還終了日))</f>
        <v>20</v>
      </c>
      <c r="AX24" s="258"/>
      <c r="AY24" s="241" t="str">
        <f t="shared" si="0"/>
        <v/>
      </c>
      <c r="AZ24" s="241"/>
      <c r="BA24" s="241"/>
      <c r="BB24" s="241"/>
      <c r="BC24" s="241"/>
      <c r="BD24" s="241"/>
      <c r="BE24" s="241"/>
      <c r="BF24" s="241"/>
      <c r="BG24" s="241"/>
      <c r="BH24" s="241"/>
      <c r="BI24" s="172"/>
      <c r="BJ24" s="173"/>
      <c r="BK24" s="173"/>
      <c r="BL24" s="173"/>
      <c r="BM24" s="174"/>
      <c r="BN24" s="172"/>
      <c r="BO24" s="173"/>
      <c r="BP24" s="173"/>
      <c r="BQ24" s="173"/>
      <c r="BR24" s="174"/>
      <c r="BS24" s="172"/>
      <c r="BT24" s="173"/>
      <c r="BU24" s="173"/>
      <c r="BV24" s="173"/>
      <c r="BW24" s="174"/>
      <c r="BX24" s="235" t="str">
        <f t="shared" si="1"/>
        <v/>
      </c>
      <c r="BY24" s="236"/>
      <c r="BZ24" s="236"/>
      <c r="CA24" s="237"/>
      <c r="CD24" s="99"/>
    </row>
    <row r="25" spans="1:108" ht="25" customHeight="1" x14ac:dyDescent="0.15">
      <c r="A25" s="98"/>
      <c r="AY25" s="241" t="str">
        <f t="shared" si="0"/>
        <v/>
      </c>
      <c r="AZ25" s="241"/>
      <c r="BA25" s="241"/>
      <c r="BB25" s="241"/>
      <c r="BC25" s="241"/>
      <c r="BD25" s="241"/>
      <c r="BE25" s="241"/>
      <c r="BF25" s="241"/>
      <c r="BG25" s="241"/>
      <c r="BH25" s="241"/>
      <c r="BI25" s="172"/>
      <c r="BJ25" s="173"/>
      <c r="BK25" s="173"/>
      <c r="BL25" s="173"/>
      <c r="BM25" s="174"/>
      <c r="BN25" s="172"/>
      <c r="BO25" s="173"/>
      <c r="BP25" s="173"/>
      <c r="BQ25" s="173"/>
      <c r="BR25" s="174"/>
      <c r="BS25" s="172"/>
      <c r="BT25" s="173"/>
      <c r="BU25" s="173"/>
      <c r="BV25" s="173"/>
      <c r="BW25" s="174"/>
      <c r="BX25" s="235" t="str">
        <f t="shared" si="1"/>
        <v/>
      </c>
      <c r="BY25" s="236"/>
      <c r="BZ25" s="236"/>
      <c r="CA25" s="237"/>
      <c r="CD25" s="99"/>
    </row>
    <row r="26" spans="1:108" ht="25" customHeight="1" x14ac:dyDescent="0.15">
      <c r="A26" s="98"/>
      <c r="AY26" s="241" t="str">
        <f t="shared" si="0"/>
        <v/>
      </c>
      <c r="AZ26" s="241"/>
      <c r="BA26" s="241"/>
      <c r="BB26" s="241"/>
      <c r="BC26" s="241"/>
      <c r="BD26" s="241"/>
      <c r="BE26" s="241"/>
      <c r="BF26" s="241"/>
      <c r="BG26" s="241"/>
      <c r="BH26" s="241"/>
      <c r="BI26" s="172"/>
      <c r="BJ26" s="173"/>
      <c r="BK26" s="173"/>
      <c r="BL26" s="173"/>
      <c r="BM26" s="174"/>
      <c r="BN26" s="172"/>
      <c r="BO26" s="173"/>
      <c r="BP26" s="173"/>
      <c r="BQ26" s="173"/>
      <c r="BR26" s="174"/>
      <c r="BS26" s="172"/>
      <c r="BT26" s="173"/>
      <c r="BU26" s="173"/>
      <c r="BV26" s="173"/>
      <c r="BW26" s="174"/>
      <c r="BX26" s="235" t="str">
        <f t="shared" si="1"/>
        <v/>
      </c>
      <c r="BY26" s="236"/>
      <c r="BZ26" s="236"/>
      <c r="CA26" s="237"/>
      <c r="CD26" s="99"/>
    </row>
    <row r="27" spans="1:108" ht="25" customHeight="1" x14ac:dyDescent="0.15">
      <c r="A27" s="98"/>
      <c r="AY27" s="241" t="str">
        <f t="shared" si="0"/>
        <v/>
      </c>
      <c r="AZ27" s="241"/>
      <c r="BA27" s="241"/>
      <c r="BB27" s="241"/>
      <c r="BC27" s="241"/>
      <c r="BD27" s="241"/>
      <c r="BE27" s="241"/>
      <c r="BF27" s="241"/>
      <c r="BG27" s="241"/>
      <c r="BH27" s="241"/>
      <c r="BI27" s="172"/>
      <c r="BJ27" s="173"/>
      <c r="BK27" s="173"/>
      <c r="BL27" s="173"/>
      <c r="BM27" s="174"/>
      <c r="BN27" s="172"/>
      <c r="BO27" s="173"/>
      <c r="BP27" s="173"/>
      <c r="BQ27" s="173"/>
      <c r="BR27" s="174"/>
      <c r="BS27" s="172"/>
      <c r="BT27" s="173"/>
      <c r="BU27" s="173"/>
      <c r="BV27" s="173"/>
      <c r="BW27" s="174"/>
      <c r="BX27" s="235" t="str">
        <f t="shared" si="1"/>
        <v/>
      </c>
      <c r="BY27" s="236"/>
      <c r="BZ27" s="236"/>
      <c r="CA27" s="237"/>
      <c r="CD27" s="99"/>
    </row>
    <row r="28" spans="1:108" ht="25" customHeight="1" thickBot="1" x14ac:dyDescent="0.2">
      <c r="A28" s="98"/>
      <c r="N28" s="272" t="s">
        <v>3</v>
      </c>
      <c r="O28" s="273"/>
      <c r="P28" s="273"/>
      <c r="Q28" s="273"/>
      <c r="R28" s="274"/>
      <c r="U28" s="272" t="s">
        <v>2</v>
      </c>
      <c r="V28" s="273"/>
      <c r="W28" s="273"/>
      <c r="X28" s="273"/>
      <c r="Y28" s="274"/>
      <c r="AB28" s="272" t="s">
        <v>759</v>
      </c>
      <c r="AC28" s="273"/>
      <c r="AD28" s="273"/>
      <c r="AE28" s="273"/>
      <c r="AF28" s="274"/>
      <c r="AY28" s="241" t="str">
        <f t="shared" si="0"/>
        <v/>
      </c>
      <c r="AZ28" s="241"/>
      <c r="BA28" s="241"/>
      <c r="BB28" s="241"/>
      <c r="BC28" s="241"/>
      <c r="BD28" s="241"/>
      <c r="BE28" s="241"/>
      <c r="BF28" s="241"/>
      <c r="BG28" s="241"/>
      <c r="BH28" s="241"/>
      <c r="BI28" s="172"/>
      <c r="BJ28" s="173"/>
      <c r="BK28" s="173"/>
      <c r="BL28" s="173"/>
      <c r="BM28" s="174"/>
      <c r="BN28" s="172"/>
      <c r="BO28" s="173"/>
      <c r="BP28" s="173"/>
      <c r="BQ28" s="173"/>
      <c r="BR28" s="174"/>
      <c r="BS28" s="172"/>
      <c r="BT28" s="173"/>
      <c r="BU28" s="173"/>
      <c r="BV28" s="173"/>
      <c r="BW28" s="174"/>
      <c r="BX28" s="235" t="str">
        <f t="shared" si="1"/>
        <v/>
      </c>
      <c r="BY28" s="236"/>
      <c r="BZ28" s="236"/>
      <c r="CA28" s="237"/>
      <c r="CD28" s="99"/>
    </row>
    <row r="29" spans="1:108" ht="25" customHeight="1" x14ac:dyDescent="0.15">
      <c r="A29" s="98"/>
      <c r="C29" s="260" t="s">
        <v>760</v>
      </c>
      <c r="D29" s="261"/>
      <c r="E29" s="261"/>
      <c r="F29" s="261"/>
      <c r="G29" s="261"/>
      <c r="H29" s="261"/>
      <c r="I29" s="261"/>
      <c r="J29" s="262"/>
      <c r="N29" s="269" t="s">
        <v>0</v>
      </c>
      <c r="O29" s="270"/>
      <c r="P29" s="270"/>
      <c r="Q29" s="270"/>
      <c r="R29" s="271"/>
      <c r="U29" s="269" t="s">
        <v>0</v>
      </c>
      <c r="V29" s="270"/>
      <c r="W29" s="270"/>
      <c r="X29" s="270"/>
      <c r="Y29" s="271"/>
      <c r="AB29" s="269" t="s">
        <v>0</v>
      </c>
      <c r="AC29" s="270"/>
      <c r="AD29" s="270"/>
      <c r="AE29" s="270"/>
      <c r="AF29" s="271"/>
      <c r="AY29" s="241" t="str">
        <f t="shared" si="0"/>
        <v/>
      </c>
      <c r="AZ29" s="241"/>
      <c r="BA29" s="241"/>
      <c r="BB29" s="241"/>
      <c r="BC29" s="241"/>
      <c r="BD29" s="241"/>
      <c r="BE29" s="241"/>
      <c r="BF29" s="241"/>
      <c r="BG29" s="241"/>
      <c r="BH29" s="241"/>
      <c r="BI29" s="172"/>
      <c r="BJ29" s="173"/>
      <c r="BK29" s="173"/>
      <c r="BL29" s="173"/>
      <c r="BM29" s="174"/>
      <c r="BN29" s="172"/>
      <c r="BO29" s="173"/>
      <c r="BP29" s="173"/>
      <c r="BQ29" s="173"/>
      <c r="BR29" s="174"/>
      <c r="BS29" s="172"/>
      <c r="BT29" s="173"/>
      <c r="BU29" s="173"/>
      <c r="BV29" s="173"/>
      <c r="BW29" s="174"/>
      <c r="BX29" s="235" t="str">
        <f t="shared" si="1"/>
        <v/>
      </c>
      <c r="BY29" s="236"/>
      <c r="BZ29" s="236"/>
      <c r="CA29" s="237"/>
      <c r="CD29" s="99"/>
    </row>
    <row r="30" spans="1:108" ht="25" customHeight="1" x14ac:dyDescent="0.15">
      <c r="A30" s="98"/>
      <c r="C30" s="263"/>
      <c r="D30" s="264"/>
      <c r="E30" s="264"/>
      <c r="F30" s="264"/>
      <c r="G30" s="264"/>
      <c r="H30" s="264"/>
      <c r="I30" s="264"/>
      <c r="J30" s="265"/>
      <c r="N30" s="275"/>
      <c r="O30" s="276"/>
      <c r="P30" s="276"/>
      <c r="Q30" s="276"/>
      <c r="R30" s="277"/>
      <c r="U30" s="275"/>
      <c r="V30" s="276"/>
      <c r="W30" s="276"/>
      <c r="X30" s="276"/>
      <c r="Y30" s="277"/>
      <c r="AB30" s="275"/>
      <c r="AC30" s="276"/>
      <c r="AD30" s="276"/>
      <c r="AE30" s="276"/>
      <c r="AF30" s="277"/>
      <c r="AY30" s="241" t="str">
        <f t="shared" si="0"/>
        <v/>
      </c>
      <c r="AZ30" s="241"/>
      <c r="BA30" s="241"/>
      <c r="BB30" s="241"/>
      <c r="BC30" s="241"/>
      <c r="BD30" s="241"/>
      <c r="BE30" s="241"/>
      <c r="BF30" s="241"/>
      <c r="BG30" s="241"/>
      <c r="BH30" s="241"/>
      <c r="BI30" s="172"/>
      <c r="BJ30" s="173"/>
      <c r="BK30" s="173"/>
      <c r="BL30" s="173"/>
      <c r="BM30" s="174"/>
      <c r="BN30" s="172"/>
      <c r="BO30" s="173"/>
      <c r="BP30" s="173"/>
      <c r="BQ30" s="173"/>
      <c r="BR30" s="174"/>
      <c r="BS30" s="172"/>
      <c r="BT30" s="173"/>
      <c r="BU30" s="173"/>
      <c r="BV30" s="173"/>
      <c r="BW30" s="174"/>
      <c r="BX30" s="235" t="str">
        <f t="shared" si="1"/>
        <v/>
      </c>
      <c r="BY30" s="236"/>
      <c r="BZ30" s="236"/>
      <c r="CA30" s="237"/>
      <c r="CD30" s="99"/>
    </row>
    <row r="31" spans="1:108" ht="25" customHeight="1" thickBot="1" x14ac:dyDescent="0.2">
      <c r="A31" s="98"/>
      <c r="C31" s="266"/>
      <c r="D31" s="267"/>
      <c r="E31" s="267"/>
      <c r="F31" s="267"/>
      <c r="G31" s="267"/>
      <c r="H31" s="267"/>
      <c r="I31" s="267"/>
      <c r="J31" s="268"/>
      <c r="N31" s="278"/>
      <c r="O31" s="279"/>
      <c r="P31" s="279"/>
      <c r="Q31" s="279"/>
      <c r="R31" s="280"/>
      <c r="U31" s="278"/>
      <c r="V31" s="279"/>
      <c r="W31" s="279"/>
      <c r="X31" s="279"/>
      <c r="Y31" s="280"/>
      <c r="AB31" s="278"/>
      <c r="AC31" s="279"/>
      <c r="AD31" s="279"/>
      <c r="AE31" s="279"/>
      <c r="AF31" s="280"/>
      <c r="AY31" s="241" t="str">
        <f t="shared" si="0"/>
        <v/>
      </c>
      <c r="AZ31" s="241"/>
      <c r="BA31" s="241"/>
      <c r="BB31" s="241"/>
      <c r="BC31" s="241"/>
      <c r="BD31" s="241"/>
      <c r="BE31" s="241"/>
      <c r="BF31" s="241"/>
      <c r="BG31" s="241"/>
      <c r="BH31" s="241"/>
      <c r="BI31" s="172"/>
      <c r="BJ31" s="173"/>
      <c r="BK31" s="173"/>
      <c r="BL31" s="173"/>
      <c r="BM31" s="174"/>
      <c r="BN31" s="172"/>
      <c r="BO31" s="173"/>
      <c r="BP31" s="173"/>
      <c r="BQ31" s="173"/>
      <c r="BR31" s="174"/>
      <c r="BS31" s="172"/>
      <c r="BT31" s="173"/>
      <c r="BU31" s="173"/>
      <c r="BV31" s="173"/>
      <c r="BW31" s="174"/>
      <c r="BX31" s="235" t="str">
        <f t="shared" si="1"/>
        <v/>
      </c>
      <c r="BY31" s="236"/>
      <c r="BZ31" s="236"/>
      <c r="CA31" s="237"/>
      <c r="CD31" s="99"/>
    </row>
    <row r="32" spans="1:108" s="108" customFormat="1" ht="10" thickBot="1" x14ac:dyDescent="0.2">
      <c r="A32" s="104"/>
      <c r="B32" s="105"/>
      <c r="C32" s="106"/>
      <c r="D32" s="106"/>
      <c r="E32" s="106"/>
      <c r="F32" s="106"/>
      <c r="G32" s="106"/>
      <c r="H32" s="106"/>
      <c r="I32" s="106"/>
      <c r="J32" s="106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7"/>
    </row>
    <row r="33" spans="7:39" ht="25" customHeight="1" x14ac:dyDescent="0.15">
      <c r="AC33" s="10"/>
      <c r="AD33" s="10"/>
      <c r="AE33" s="10"/>
      <c r="AK33" s="10"/>
      <c r="AL33" s="10"/>
      <c r="AM33" s="10"/>
    </row>
    <row r="34" spans="7:39" ht="25" customHeight="1" x14ac:dyDescent="0.15">
      <c r="AC34" s="9"/>
      <c r="AD34" s="9"/>
      <c r="AE34" s="9"/>
      <c r="AK34" s="9"/>
      <c r="AL34" s="9"/>
      <c r="AM34" s="9"/>
    </row>
    <row r="35" spans="7:39" ht="25" customHeight="1" x14ac:dyDescent="0.15">
      <c r="AC35" s="7"/>
      <c r="AD35" s="7"/>
      <c r="AE35" s="7"/>
      <c r="AK35" s="7"/>
      <c r="AL35" s="7"/>
      <c r="AM35" s="7"/>
    </row>
    <row r="36" spans="7:39" ht="15" customHeight="1" x14ac:dyDescent="0.2"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AC36" s="7"/>
      <c r="AD36" s="7"/>
      <c r="AE36" s="7"/>
      <c r="AK36" s="7"/>
      <c r="AL36" s="7"/>
      <c r="AM36" s="7"/>
    </row>
    <row r="37" spans="7:39" ht="15" customHeight="1" x14ac:dyDescent="0.15">
      <c r="H37" s="6"/>
      <c r="N37" s="5"/>
    </row>
    <row r="38" spans="7:39" ht="15" customHeight="1" x14ac:dyDescent="0.15">
      <c r="H38" s="6"/>
      <c r="N38" s="5"/>
    </row>
    <row r="39" spans="7:39" ht="5.25" customHeight="1" x14ac:dyDescent="0.15"/>
  </sheetData>
  <sheetProtection sheet="1" selectLockedCells="1"/>
  <dataConsolidate/>
  <mergeCells count="166">
    <mergeCell ref="BX31:CA31"/>
    <mergeCell ref="BX29:CA29"/>
    <mergeCell ref="N30:R31"/>
    <mergeCell ref="U30:Y31"/>
    <mergeCell ref="AB30:AF31"/>
    <mergeCell ref="AY30:BH30"/>
    <mergeCell ref="BI30:BM30"/>
    <mergeCell ref="BN30:BR30"/>
    <mergeCell ref="BS30:BW30"/>
    <mergeCell ref="BX30:CA30"/>
    <mergeCell ref="AY31:BH31"/>
    <mergeCell ref="AY27:BH27"/>
    <mergeCell ref="BI27:BM27"/>
    <mergeCell ref="BN27:BR27"/>
    <mergeCell ref="BS27:BW27"/>
    <mergeCell ref="BX27:CA27"/>
    <mergeCell ref="BS28:BW28"/>
    <mergeCell ref="BX28:CA28"/>
    <mergeCell ref="C29:J31"/>
    <mergeCell ref="N29:R29"/>
    <mergeCell ref="U29:Y29"/>
    <mergeCell ref="AB29:AF29"/>
    <mergeCell ref="AY29:BH29"/>
    <mergeCell ref="BI29:BM29"/>
    <mergeCell ref="BN29:BR29"/>
    <mergeCell ref="BS29:BW29"/>
    <mergeCell ref="N28:R28"/>
    <mergeCell ref="U28:Y28"/>
    <mergeCell ref="AB28:AF28"/>
    <mergeCell ref="AY28:BH28"/>
    <mergeCell ref="BI28:BM28"/>
    <mergeCell ref="BN28:BR28"/>
    <mergeCell ref="BI31:BM31"/>
    <mergeCell ref="BN31:BR31"/>
    <mergeCell ref="BS31:BW31"/>
    <mergeCell ref="BS24:BW24"/>
    <mergeCell ref="BX24:CA24"/>
    <mergeCell ref="AY25:BH25"/>
    <mergeCell ref="BI25:BM25"/>
    <mergeCell ref="BN25:BR25"/>
    <mergeCell ref="BS25:BW25"/>
    <mergeCell ref="BX25:CA25"/>
    <mergeCell ref="AY26:BH26"/>
    <mergeCell ref="BI26:BM26"/>
    <mergeCell ref="BN26:BR26"/>
    <mergeCell ref="BS26:BW26"/>
    <mergeCell ref="BX26:CA26"/>
    <mergeCell ref="C24:AP24"/>
    <mergeCell ref="AQ24:AR24"/>
    <mergeCell ref="AS24:AT24"/>
    <mergeCell ref="AU24:AV24"/>
    <mergeCell ref="AW24:AX24"/>
    <mergeCell ref="AY24:BH24"/>
    <mergeCell ref="BX22:CA22"/>
    <mergeCell ref="AQ23:AR23"/>
    <mergeCell ref="AS23:AT23"/>
    <mergeCell ref="AU23:AV23"/>
    <mergeCell ref="AW23:AX23"/>
    <mergeCell ref="AY23:BH23"/>
    <mergeCell ref="BI23:BM23"/>
    <mergeCell ref="BN23:BR23"/>
    <mergeCell ref="BS23:BW23"/>
    <mergeCell ref="BX23:CA23"/>
    <mergeCell ref="AQ22:AT22"/>
    <mergeCell ref="AU22:AX22"/>
    <mergeCell ref="AY22:BH22"/>
    <mergeCell ref="BI22:BM22"/>
    <mergeCell ref="BN22:BR22"/>
    <mergeCell ref="BS22:BW22"/>
    <mergeCell ref="BI24:BM24"/>
    <mergeCell ref="BN24:BR24"/>
    <mergeCell ref="BS21:BW21"/>
    <mergeCell ref="BX21:CA21"/>
    <mergeCell ref="AM20:AO20"/>
    <mergeCell ref="AP20:AR20"/>
    <mergeCell ref="AS20:AU20"/>
    <mergeCell ref="AV20:AX20"/>
    <mergeCell ref="AY20:BH20"/>
    <mergeCell ref="BI20:BM20"/>
    <mergeCell ref="BX20:CA20"/>
    <mergeCell ref="BN20:BR20"/>
    <mergeCell ref="BS20:BW20"/>
    <mergeCell ref="C21:AP23"/>
    <mergeCell ref="AQ21:AX21"/>
    <mergeCell ref="AY21:BH21"/>
    <mergeCell ref="BI21:BM21"/>
    <mergeCell ref="BN21:BR21"/>
    <mergeCell ref="C20:H20"/>
    <mergeCell ref="C17:H19"/>
    <mergeCell ref="I17:N19"/>
    <mergeCell ref="O17:Z17"/>
    <mergeCell ref="AA17:AD19"/>
    <mergeCell ref="AE17:AH19"/>
    <mergeCell ref="AI17:AL19"/>
    <mergeCell ref="BN15:BR16"/>
    <mergeCell ref="BS15:BW16"/>
    <mergeCell ref="C16:D16"/>
    <mergeCell ref="E16:AP16"/>
    <mergeCell ref="AY16:BH16"/>
    <mergeCell ref="BN17:BR17"/>
    <mergeCell ref="AP17:AR19"/>
    <mergeCell ref="AS17:AU19"/>
    <mergeCell ref="AV17:AX19"/>
    <mergeCell ref="AY17:BH17"/>
    <mergeCell ref="BI17:BM17"/>
    <mergeCell ref="AY19:BH19"/>
    <mergeCell ref="BX16:CA16"/>
    <mergeCell ref="I20:N20"/>
    <mergeCell ref="O20:T20"/>
    <mergeCell ref="U20:Z20"/>
    <mergeCell ref="AA20:AD20"/>
    <mergeCell ref="AE20:AH20"/>
    <mergeCell ref="AI20:AL20"/>
    <mergeCell ref="BS17:BW17"/>
    <mergeCell ref="BX17:CA17"/>
    <mergeCell ref="O18:T19"/>
    <mergeCell ref="U18:Z19"/>
    <mergeCell ref="AY18:BH18"/>
    <mergeCell ref="BI18:BM18"/>
    <mergeCell ref="BN18:BR18"/>
    <mergeCell ref="BS18:BW18"/>
    <mergeCell ref="BX18:CA18"/>
    <mergeCell ref="BS19:BW19"/>
    <mergeCell ref="BX19:CA19"/>
    <mergeCell ref="AM17:AO19"/>
    <mergeCell ref="BE10:CA10"/>
    <mergeCell ref="BR3:BV3"/>
    <mergeCell ref="BC6:BD6"/>
    <mergeCell ref="BC10:BD10"/>
    <mergeCell ref="C13:AP14"/>
    <mergeCell ref="AQ13:AX14"/>
    <mergeCell ref="BI19:BM19"/>
    <mergeCell ref="BN19:BR19"/>
    <mergeCell ref="AY13:BH15"/>
    <mergeCell ref="BI13:BW14"/>
    <mergeCell ref="BX13:CA15"/>
    <mergeCell ref="C9:F10"/>
    <mergeCell ref="G9:H10"/>
    <mergeCell ref="I9:K10"/>
    <mergeCell ref="L9:O10"/>
    <mergeCell ref="P9:Q10"/>
    <mergeCell ref="R9:AZ10"/>
    <mergeCell ref="C15:D15"/>
    <mergeCell ref="E15:F15"/>
    <mergeCell ref="G15:AP15"/>
    <mergeCell ref="AQ15:AT15"/>
    <mergeCell ref="AU15:AV15"/>
    <mergeCell ref="AW15:AX15"/>
    <mergeCell ref="BI15:BM16"/>
    <mergeCell ref="BZ2:CB2"/>
    <mergeCell ref="BX3:BY3"/>
    <mergeCell ref="CA3:CB3"/>
    <mergeCell ref="C7:F7"/>
    <mergeCell ref="G7:H8"/>
    <mergeCell ref="I7:K7"/>
    <mergeCell ref="L7:O7"/>
    <mergeCell ref="P7:Q7"/>
    <mergeCell ref="AC2:BC3"/>
    <mergeCell ref="BR2:BX2"/>
    <mergeCell ref="C8:F8"/>
    <mergeCell ref="I8:K8"/>
    <mergeCell ref="L8:O8"/>
    <mergeCell ref="P8:Q8"/>
    <mergeCell ref="BC8:BD8"/>
    <mergeCell ref="BE8:CA8"/>
    <mergeCell ref="BE6:CA6"/>
  </mergeCells>
  <phoneticPr fontId="2"/>
  <dataValidations count="7">
    <dataValidation allowBlank="1" showInputMessage="1" showErrorMessage="1" prompt="「基準金利ー利子補給率」の数値が入る" sqref="BX16" xr:uid="{B6D189DD-8B43-476D-B85E-2C1C7976AEB0}"/>
    <dataValidation type="list" errorStyle="warning" allowBlank="1" showInputMessage="1" showErrorMessage="1" sqref="P9:Q10" xr:uid="{A45C9A9E-7CD6-45F4-A720-5DA2013494A4}">
      <formula1>"5,7,9,11,1,3"</formula1>
    </dataValidation>
    <dataValidation imeMode="halfKatakana" allowBlank="1" showInputMessage="1" showErrorMessage="1" sqref="G15:AP15" xr:uid="{D9A22947-B634-4083-83CB-2BC24CC6332F}"/>
    <dataValidation allowBlank="1" showInputMessage="1" showErrorMessage="1" prompt="年度（西暦）入力" sqref="L9:O10" xr:uid="{0F69A693-C45C-4B93-A9AA-010D9C00F915}"/>
    <dataValidation type="list" allowBlank="1" showInputMessage="1" showErrorMessage="1" sqref="AI20:AL20" xr:uid="{D16C3720-A751-46D8-9EE6-B9C6592E015D}">
      <formula1>"1    年賦,2    半年賦"</formula1>
    </dataValidation>
    <dataValidation type="list" allowBlank="1" showInputMessage="1" showErrorMessage="1" sqref="AV20:AX20" xr:uid="{F12A0D96-145A-487C-AB81-1A406E5FC9C1}">
      <formula1>"1   有,2   無"</formula1>
    </dataValidation>
    <dataValidation imeMode="halfAlpha" allowBlank="1" showInputMessage="1" showErrorMessage="1" sqref="C20:N20 BR3:BV3 BX3:BY3 CA3:CB3" xr:uid="{EB1D2FA9-E839-4F6A-9DBE-855E08922541}"/>
  </dataValidations>
  <printOptions horizontalCentered="1" verticalCentered="1"/>
  <pageMargins left="0.25" right="0.25" top="0.75" bottom="0.75" header="0.3" footer="0.3"/>
  <pageSetup paperSize="9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F4AB9EBA-7AF7-4834-B42D-131C24B12D77}">
          <x14:formula1>
            <xm:f>'コード (資金)'!$A:$A</xm:f>
          </x14:formula1>
          <xm:sqref>AP20:AR20</xm:sqref>
        </x14:dataValidation>
        <x14:dataValidation type="list" allowBlank="1" showInputMessage="1" showErrorMessage="1" xr:uid="{5F1D0D27-FD45-4BE5-A864-E9EBF882FEDB}">
          <x14:formula1>
            <xm:f>'コード（市町村）'!$A$1:$A$64</xm:f>
          </x14:formula1>
          <xm:sqref>I9:K10</xm:sqref>
        </x14:dataValidation>
        <x14:dataValidation type="list" allowBlank="1" showInputMessage="1" showErrorMessage="1" xr:uid="{0660A20D-B2E2-437E-9926-6A4E1EA8AB0C}">
          <x14:formula1>
            <xm:f>'コード（融資機関）'!$A:$A</xm:f>
          </x14:formula1>
          <xm:sqref>C9:F10</xm:sqref>
        </x14:dataValidation>
        <x14:dataValidation type="list" errorStyle="warning" allowBlank="1" showInputMessage="1" showErrorMessage="1" xr:uid="{4EBA782D-5ACE-45C6-AF09-193B984F452C}">
          <x14:formula1>
            <xm:f>'コード（農林振興センター）'!$A$2:$A$9</xm:f>
          </x14:formula1>
          <xm:sqref>G9:H10</xm:sqref>
        </x14:dataValidation>
        <x14:dataValidation type="list" allowBlank="1" showInputMessage="1" showErrorMessage="1" xr:uid="{1297FB84-CBAF-4CDF-83C5-13C890FEAA09}">
          <x14:formula1>
            <xm:f>'コード（種類）'!$A:$A</xm:f>
          </x14:formula1>
          <xm:sqref>AS20:AU20</xm:sqref>
        </x14:dataValidation>
        <x14:dataValidation type="list" allowBlank="1" showInputMessage="1" showErrorMessage="1" xr:uid="{007A7599-5128-4944-A68B-2654BB9F1E34}">
          <x14:formula1>
            <xm:f>'コード (施設)'!$A:$A</xm:f>
          </x14:formula1>
          <xm:sqref>AM20:AO20</xm:sqref>
        </x14:dataValidation>
        <x14:dataValidation type="list" allowBlank="1" showInputMessage="1" showErrorMessage="1" xr:uid="{A877FDD9-67C1-4912-8A4A-81E3C1CB6CEF}">
          <x14:formula1>
            <xm:f>'コード（組織名）'!$A:$A</xm:f>
          </x14:formula1>
          <xm:sqref>E15:F15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B129B-B0EC-4DDB-A2C0-82A6C9A65927}">
  <sheetPr codeName="Sheet14"/>
  <dimension ref="A1:C73"/>
  <sheetViews>
    <sheetView workbookViewId="0">
      <selection activeCell="C25" sqref="C25"/>
    </sheetView>
  </sheetViews>
  <sheetFormatPr defaultColWidth="7.0703125" defaultRowHeight="13" x14ac:dyDescent="0.2"/>
  <cols>
    <col min="1" max="1" width="32.2109375" style="49" bestFit="1" customWidth="1"/>
    <col min="2" max="2" width="10.7109375" style="47" bestFit="1" customWidth="1"/>
    <col min="3" max="3" width="29" style="47" bestFit="1" customWidth="1"/>
    <col min="4" max="16384" width="7.0703125" style="47"/>
  </cols>
  <sheetData>
    <row r="1" spans="1:3" ht="13.5" thickBot="1" x14ac:dyDescent="0.25">
      <c r="A1" s="133" t="s">
        <v>1323</v>
      </c>
      <c r="B1" s="133" t="s">
        <v>755</v>
      </c>
      <c r="C1" s="133" t="s">
        <v>1475</v>
      </c>
    </row>
    <row r="2" spans="1:3" x14ac:dyDescent="0.2">
      <c r="A2" s="52"/>
      <c r="B2" s="52"/>
      <c r="C2" s="52"/>
    </row>
    <row r="3" spans="1:3" s="52" customFormat="1" ht="13.5" customHeight="1" x14ac:dyDescent="0.2">
      <c r="A3" s="47" t="str">
        <f t="shared" ref="A3:A15" si="0">B3&amp;" "&amp;C3</f>
        <v>NH （ア）農事組合法人</v>
      </c>
      <c r="B3" s="47" t="s">
        <v>1310</v>
      </c>
      <c r="C3" s="47" t="s">
        <v>1465</v>
      </c>
    </row>
    <row r="4" spans="1:3" s="52" customFormat="1" ht="13" customHeight="1" x14ac:dyDescent="0.2">
      <c r="A4" s="47" t="str">
        <f t="shared" si="0"/>
        <v>SH （イ）社団法人</v>
      </c>
      <c r="B4" s="47" t="s">
        <v>1311</v>
      </c>
      <c r="C4" s="47" t="s">
        <v>1466</v>
      </c>
    </row>
    <row r="5" spans="1:3" ht="13.75" customHeight="1" x14ac:dyDescent="0.2">
      <c r="A5" s="47" t="str">
        <f t="shared" si="0"/>
        <v>ZH （ウ）財団法人</v>
      </c>
      <c r="B5" s="47" t="s">
        <v>1312</v>
      </c>
      <c r="C5" s="47" t="s">
        <v>1467</v>
      </c>
    </row>
    <row r="6" spans="1:3" ht="13.75" customHeight="1" x14ac:dyDescent="0.2">
      <c r="A6" s="47" t="str">
        <f t="shared" si="0"/>
        <v>YK （エ）有限会社</v>
      </c>
      <c r="B6" s="47" t="s">
        <v>1308</v>
      </c>
      <c r="C6" s="47" t="s">
        <v>1463</v>
      </c>
    </row>
    <row r="7" spans="1:3" ht="13.75" customHeight="1" x14ac:dyDescent="0.2">
      <c r="A7" s="47" t="str">
        <f t="shared" si="0"/>
        <v>KK （オ）株式会社</v>
      </c>
      <c r="B7" s="47" t="s">
        <v>1307</v>
      </c>
      <c r="C7" s="47" t="s">
        <v>1462</v>
      </c>
    </row>
    <row r="8" spans="1:3" ht="13.75" customHeight="1" x14ac:dyDescent="0.2">
      <c r="A8" s="47" t="str">
        <f t="shared" si="0"/>
        <v>DK （カ）合同会社</v>
      </c>
      <c r="B8" s="47" t="s">
        <v>1309</v>
      </c>
      <c r="C8" s="47" t="s">
        <v>1464</v>
      </c>
    </row>
    <row r="9" spans="1:3" ht="13.75" customHeight="1" x14ac:dyDescent="0.2">
      <c r="A9" s="47" t="str">
        <f t="shared" si="0"/>
        <v>GK （キ）合名会社</v>
      </c>
      <c r="B9" s="47" t="s">
        <v>1313</v>
      </c>
      <c r="C9" s="47" t="s">
        <v>1468</v>
      </c>
    </row>
    <row r="10" spans="1:3" x14ac:dyDescent="0.2">
      <c r="A10" s="47" t="str">
        <f t="shared" si="0"/>
        <v>SK （ク）合資会社</v>
      </c>
      <c r="B10" s="47" t="s">
        <v>1314</v>
      </c>
      <c r="C10" s="47" t="s">
        <v>1469</v>
      </c>
    </row>
    <row r="11" spans="1:3" x14ac:dyDescent="0.2">
      <c r="A11" s="47" t="str">
        <f t="shared" si="0"/>
        <v>TK （ケ）土地改良区（土地改良区連合会）</v>
      </c>
      <c r="B11" s="47" t="s">
        <v>1315</v>
      </c>
      <c r="C11" s="47" t="s">
        <v>1470</v>
      </c>
    </row>
    <row r="12" spans="1:3" x14ac:dyDescent="0.2">
      <c r="A12" s="47" t="str">
        <f t="shared" si="0"/>
        <v>NK （コ）農業協同組合</v>
      </c>
      <c r="B12" s="47" t="s">
        <v>1316</v>
      </c>
      <c r="C12" s="47" t="s">
        <v>1471</v>
      </c>
    </row>
    <row r="13" spans="1:3" x14ac:dyDescent="0.2">
      <c r="A13" s="47" t="str">
        <f t="shared" si="0"/>
        <v>NR （サ）農業協同組合連合会</v>
      </c>
      <c r="B13" s="47" t="s">
        <v>1317</v>
      </c>
      <c r="C13" s="47" t="s">
        <v>1472</v>
      </c>
    </row>
    <row r="14" spans="1:3" x14ac:dyDescent="0.2">
      <c r="A14" s="47" t="str">
        <f t="shared" si="0"/>
        <v>KS （シ）農業共済組合</v>
      </c>
      <c r="B14" s="47" t="s">
        <v>1318</v>
      </c>
      <c r="C14" s="47" t="s">
        <v>1473</v>
      </c>
    </row>
    <row r="15" spans="1:3" x14ac:dyDescent="0.2">
      <c r="A15" s="47" t="str">
        <f t="shared" si="0"/>
        <v>KR （ス）農業共済組合連合会</v>
      </c>
      <c r="B15" s="47" t="s">
        <v>1319</v>
      </c>
      <c r="C15" s="47" t="s">
        <v>1474</v>
      </c>
    </row>
    <row r="16" spans="1:3" x14ac:dyDescent="0.2">
      <c r="A16" s="52"/>
      <c r="B16" s="52"/>
      <c r="C16" s="52"/>
    </row>
    <row r="34" ht="14.25" customHeight="1" x14ac:dyDescent="0.2"/>
    <row r="73" ht="14.25" customHeight="1" x14ac:dyDescent="0.2"/>
  </sheetData>
  <sheetProtection sheet="1" objects="1" scenarios="1"/>
  <sortState xmlns:xlrd2="http://schemas.microsoft.com/office/spreadsheetml/2017/richdata2" ref="A3:C73">
    <sortCondition ref="C3:C73"/>
  </sortState>
  <phoneticPr fontId="2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7D575-B9AE-4F5A-956D-788F81E1B234}">
  <sheetPr codeName="Sheet15"/>
  <dimension ref="A1:C7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20" sqref="J20"/>
    </sheetView>
  </sheetViews>
  <sheetFormatPr defaultColWidth="7.0703125" defaultRowHeight="15" x14ac:dyDescent="0.35"/>
  <cols>
    <col min="1" max="1" width="20.92578125" style="54" bestFit="1" customWidth="1"/>
    <col min="2" max="2" width="19.140625" style="54" bestFit="1" customWidth="1"/>
    <col min="3" max="3" width="17.42578125" style="54" bestFit="1" customWidth="1"/>
    <col min="4" max="16384" width="7.0703125" style="54"/>
  </cols>
  <sheetData>
    <row r="1" spans="1:3" s="80" customFormat="1" x14ac:dyDescent="0.35">
      <c r="A1" s="80" t="s">
        <v>1324</v>
      </c>
      <c r="B1" s="80" t="s">
        <v>1351</v>
      </c>
      <c r="C1" s="80" t="s">
        <v>1325</v>
      </c>
    </row>
    <row r="2" spans="1:3" ht="13.75" customHeight="1" x14ac:dyDescent="0.35">
      <c r="A2" s="54" t="str">
        <f>B2&amp;" "&amp;C2</f>
        <v>01 個人（認定農業者含む）</v>
      </c>
      <c r="B2" s="57" t="s">
        <v>1344</v>
      </c>
      <c r="C2" s="54" t="s">
        <v>1326</v>
      </c>
    </row>
    <row r="3" spans="1:3" ht="13.75" customHeight="1" x14ac:dyDescent="0.35">
      <c r="A3" s="54" t="str">
        <f t="shared" ref="A3:A11" si="0">B3&amp;" "&amp;C3</f>
        <v>08 認定新規就農者（個人）</v>
      </c>
      <c r="B3" s="57" t="s">
        <v>1345</v>
      </c>
      <c r="C3" s="54" t="s">
        <v>1327</v>
      </c>
    </row>
    <row r="4" spans="1:3" ht="13.75" customHeight="1" x14ac:dyDescent="0.35">
      <c r="A4" s="54" t="str">
        <f t="shared" si="0"/>
        <v>11 農事組合法人</v>
      </c>
      <c r="B4" s="57" t="s">
        <v>1346</v>
      </c>
      <c r="C4" s="54" t="s">
        <v>1322</v>
      </c>
    </row>
    <row r="5" spans="1:3" ht="13.75" customHeight="1" x14ac:dyDescent="0.35">
      <c r="A5" s="54" t="str">
        <f t="shared" si="0"/>
        <v>12 株式会社</v>
      </c>
      <c r="B5" s="57" t="s">
        <v>1347</v>
      </c>
      <c r="C5" s="54" t="s">
        <v>1320</v>
      </c>
    </row>
    <row r="6" spans="1:3" ht="13.75" customHeight="1" x14ac:dyDescent="0.35">
      <c r="A6" s="54" t="str">
        <f t="shared" si="0"/>
        <v>13 その他法人</v>
      </c>
      <c r="B6" s="57" t="s">
        <v>1348</v>
      </c>
      <c r="C6" s="54" t="s">
        <v>1328</v>
      </c>
    </row>
    <row r="7" spans="1:3" x14ac:dyDescent="0.35">
      <c r="A7" s="54" t="str">
        <f t="shared" si="0"/>
        <v>14 有限会社</v>
      </c>
      <c r="B7" s="57" t="s">
        <v>1349</v>
      </c>
      <c r="C7" s="54" t="s">
        <v>1321</v>
      </c>
    </row>
    <row r="8" spans="1:3" x14ac:dyDescent="0.35">
      <c r="A8" s="54" t="str">
        <f t="shared" si="0"/>
        <v>15 認定新規就農者（法人）</v>
      </c>
      <c r="B8" s="57" t="s">
        <v>1350</v>
      </c>
      <c r="C8" s="54" t="s">
        <v>1329</v>
      </c>
    </row>
    <row r="9" spans="1:3" x14ac:dyDescent="0.35">
      <c r="A9" s="54" t="str">
        <f t="shared" si="0"/>
        <v>03 共同利用（農協）</v>
      </c>
      <c r="B9" s="57" t="s">
        <v>1355</v>
      </c>
      <c r="C9" s="54" t="s">
        <v>1330</v>
      </c>
    </row>
    <row r="10" spans="1:3" x14ac:dyDescent="0.35">
      <c r="A10" s="54" t="str">
        <f t="shared" si="0"/>
        <v>04 共同利用（任意団体）</v>
      </c>
      <c r="B10" s="57" t="s">
        <v>1356</v>
      </c>
      <c r="C10" s="54" t="s">
        <v>1331</v>
      </c>
    </row>
    <row r="11" spans="1:3" x14ac:dyDescent="0.35">
      <c r="A11" s="54" t="str">
        <f t="shared" si="0"/>
        <v>05 共同利用（その他）</v>
      </c>
      <c r="B11" s="57" t="s">
        <v>1357</v>
      </c>
      <c r="C11" s="54" t="s">
        <v>1332</v>
      </c>
    </row>
    <row r="32" ht="14.25" customHeight="1" x14ac:dyDescent="0.35"/>
    <row r="71" ht="14.25" customHeight="1" x14ac:dyDescent="0.35"/>
  </sheetData>
  <sheetProtection sheet="1" objects="1" scenarios="1"/>
  <phoneticPr fontId="2"/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B9633-2EC5-4FE0-A4B6-0653DA29284F}">
  <sheetPr codeName="Sheet16"/>
  <dimension ref="A1:C7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25" sqref="C25"/>
    </sheetView>
  </sheetViews>
  <sheetFormatPr defaultColWidth="7.0703125" defaultRowHeight="15" x14ac:dyDescent="0.35"/>
  <cols>
    <col min="1" max="1" width="23.5" style="54" bestFit="1" customWidth="1"/>
    <col min="2" max="2" width="7.78515625" style="84" bestFit="1" customWidth="1"/>
    <col min="3" max="3" width="22.28515625" style="54" bestFit="1" customWidth="1"/>
    <col min="4" max="16384" width="7.0703125" style="54"/>
  </cols>
  <sheetData>
    <row r="1" spans="1:3" s="80" customFormat="1" x14ac:dyDescent="0.35">
      <c r="A1" s="80" t="s">
        <v>1333</v>
      </c>
      <c r="B1" s="83" t="s">
        <v>753</v>
      </c>
      <c r="C1" s="80" t="s">
        <v>1334</v>
      </c>
    </row>
    <row r="2" spans="1:3" ht="13.75" customHeight="1" x14ac:dyDescent="0.35">
      <c r="A2" s="54" t="str">
        <f>B2&amp;"  "&amp;C2</f>
        <v>11  一般資金（5号資金除く）</v>
      </c>
      <c r="B2" s="84">
        <v>11</v>
      </c>
      <c r="C2" s="54" t="s">
        <v>1335</v>
      </c>
    </row>
    <row r="3" spans="1:3" ht="13.75" customHeight="1" x14ac:dyDescent="0.35">
      <c r="A3" s="54" t="str">
        <f t="shared" ref="A3:A7" si="0">B3&amp;"  "&amp;C3</f>
        <v>12  ５号資金（一般）</v>
      </c>
      <c r="B3" s="84">
        <v>12</v>
      </c>
      <c r="C3" s="54" t="s">
        <v>1336</v>
      </c>
    </row>
    <row r="4" spans="1:3" ht="13.75" customHeight="1" x14ac:dyDescent="0.35">
      <c r="A4" s="54" t="str">
        <f t="shared" si="0"/>
        <v>22  認定農業者の特例資金</v>
      </c>
      <c r="B4" s="84">
        <v>22</v>
      </c>
      <c r="C4" s="54" t="s">
        <v>1337</v>
      </c>
    </row>
    <row r="5" spans="1:3" ht="13.75" customHeight="1" x14ac:dyDescent="0.35">
      <c r="A5" s="54" t="str">
        <f t="shared" si="0"/>
        <v>23  ５号資金（認定農業者特例）</v>
      </c>
      <c r="B5" s="84">
        <v>23</v>
      </c>
      <c r="C5" s="54" t="s">
        <v>1338</v>
      </c>
    </row>
    <row r="6" spans="1:3" ht="13.75" customHeight="1" x14ac:dyDescent="0.35">
      <c r="A6" s="54" t="str">
        <f t="shared" si="0"/>
        <v>24  集落営農組織の特例資金</v>
      </c>
      <c r="B6" s="84">
        <v>24</v>
      </c>
      <c r="C6" s="54" t="s">
        <v>1339</v>
      </c>
    </row>
    <row r="7" spans="1:3" x14ac:dyDescent="0.35">
      <c r="A7" s="54" t="str">
        <f t="shared" si="0"/>
        <v>29  農業振興資金</v>
      </c>
      <c r="B7" s="84">
        <v>29</v>
      </c>
      <c r="C7" s="54" t="s">
        <v>1340</v>
      </c>
    </row>
    <row r="32" ht="14.25" customHeight="1" x14ac:dyDescent="0.35"/>
    <row r="71" ht="14.25" customHeight="1" x14ac:dyDescent="0.35"/>
  </sheetData>
  <phoneticPr fontId="2"/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C536-AA46-4B44-8F71-59BA00196117}">
  <sheetPr codeName="Sheet17"/>
  <dimension ref="A1:D94"/>
  <sheetViews>
    <sheetView workbookViewId="0">
      <pane xSplit="1" ySplit="1" topLeftCell="B61" activePane="bottomRight" state="frozen"/>
      <selection pane="topRight" activeCell="B1" sqref="B1"/>
      <selection pane="bottomLeft" activeCell="A2" sqref="A2"/>
      <selection pane="bottomRight" activeCell="A7" sqref="A7"/>
    </sheetView>
  </sheetViews>
  <sheetFormatPr defaultColWidth="7.0703125" defaultRowHeight="13" x14ac:dyDescent="0.2"/>
  <cols>
    <col min="1" max="1" width="43.35546875" style="47" bestFit="1" customWidth="1"/>
    <col min="2" max="2" width="8.640625" style="21" bestFit="1" customWidth="1"/>
    <col min="3" max="3" width="7.0703125" style="21"/>
    <col min="4" max="4" width="16.5" style="82" customWidth="1"/>
    <col min="5" max="16384" width="7.0703125" style="47"/>
  </cols>
  <sheetData>
    <row r="1" spans="1:4" s="52" customFormat="1" x14ac:dyDescent="0.35">
      <c r="A1" s="52" t="s">
        <v>1343</v>
      </c>
      <c r="B1" s="79" t="s">
        <v>752</v>
      </c>
      <c r="C1" s="79" t="s">
        <v>1341</v>
      </c>
      <c r="D1" s="81" t="s">
        <v>1342</v>
      </c>
    </row>
    <row r="2" spans="1:4" ht="13.75" customHeight="1" x14ac:dyDescent="0.2">
      <c r="A2" s="47" t="str">
        <f>B2&amp;"  "&amp;C2&amp;" "&amp;D2</f>
        <v>100  1号資金 農舎</v>
      </c>
      <c r="B2" s="21">
        <v>100</v>
      </c>
      <c r="C2" s="21" t="s">
        <v>744</v>
      </c>
      <c r="D2" s="82" t="s">
        <v>743</v>
      </c>
    </row>
    <row r="3" spans="1:4" ht="13.75" customHeight="1" x14ac:dyDescent="0.2">
      <c r="A3" s="47" t="str">
        <f t="shared" ref="A3:A66" si="0">B3&amp;"  "&amp;C3&amp;" "&amp;D3</f>
        <v>101  1号資金 畜舎（牛舎）</v>
      </c>
      <c r="B3" s="21">
        <v>101</v>
      </c>
      <c r="C3" s="21" t="s">
        <v>744</v>
      </c>
      <c r="D3" s="82" t="s">
        <v>736</v>
      </c>
    </row>
    <row r="4" spans="1:4" ht="13.75" customHeight="1" x14ac:dyDescent="0.2">
      <c r="A4" s="47" t="str">
        <f t="shared" si="0"/>
        <v>102  1号資金 畜舎（豚舎）</v>
      </c>
      <c r="B4" s="21">
        <v>102</v>
      </c>
      <c r="C4" s="21" t="s">
        <v>744</v>
      </c>
      <c r="D4" s="82" t="s">
        <v>728</v>
      </c>
    </row>
    <row r="5" spans="1:4" ht="13.75" customHeight="1" x14ac:dyDescent="0.2">
      <c r="A5" s="47" t="str">
        <f t="shared" si="0"/>
        <v>103  1号資金 畜舎（鶏舎）</v>
      </c>
      <c r="B5" s="21">
        <v>103</v>
      </c>
      <c r="C5" s="21" t="s">
        <v>744</v>
      </c>
      <c r="D5" s="82" t="s">
        <v>721</v>
      </c>
    </row>
    <row r="6" spans="1:4" ht="13.75" customHeight="1" x14ac:dyDescent="0.2">
      <c r="A6" s="47" t="str">
        <f t="shared" si="0"/>
        <v>104  1号資金 蚕室</v>
      </c>
      <c r="B6" s="21">
        <v>104</v>
      </c>
      <c r="C6" s="21" t="s">
        <v>744</v>
      </c>
      <c r="D6" s="82" t="s">
        <v>715</v>
      </c>
    </row>
    <row r="7" spans="1:4" x14ac:dyDescent="0.2">
      <c r="A7" s="47" t="str">
        <f t="shared" si="0"/>
        <v>105  1号資金 農産物乾燥施設</v>
      </c>
      <c r="B7" s="21">
        <v>105</v>
      </c>
      <c r="C7" s="21" t="s">
        <v>744</v>
      </c>
      <c r="D7" s="82" t="s">
        <v>708</v>
      </c>
    </row>
    <row r="8" spans="1:4" x14ac:dyDescent="0.2">
      <c r="A8" s="47" t="str">
        <f t="shared" si="0"/>
        <v>106  1号資金 たい肥舎</v>
      </c>
      <c r="B8" s="21">
        <v>106</v>
      </c>
      <c r="C8" s="21" t="s">
        <v>744</v>
      </c>
      <c r="D8" s="82" t="s">
        <v>702</v>
      </c>
    </row>
    <row r="9" spans="1:4" x14ac:dyDescent="0.2">
      <c r="A9" s="47" t="str">
        <f t="shared" si="0"/>
        <v>107  1号資金 農産物育成管理用施設</v>
      </c>
      <c r="B9" s="21">
        <v>107</v>
      </c>
      <c r="C9" s="21" t="s">
        <v>744</v>
      </c>
      <c r="D9" s="82" t="s">
        <v>696</v>
      </c>
    </row>
    <row r="10" spans="1:4" x14ac:dyDescent="0.2">
      <c r="A10" s="47" t="str">
        <f t="shared" si="0"/>
        <v>108  1号資金 サイロ</v>
      </c>
      <c r="B10" s="21">
        <v>108</v>
      </c>
      <c r="C10" s="21" t="s">
        <v>744</v>
      </c>
      <c r="D10" s="82" t="s">
        <v>691</v>
      </c>
    </row>
    <row r="11" spans="1:4" x14ac:dyDescent="0.2">
      <c r="A11" s="47" t="str">
        <f t="shared" si="0"/>
        <v>109  1号資金 たい肥盤</v>
      </c>
      <c r="B11" s="21">
        <v>109</v>
      </c>
      <c r="C11" s="21" t="s">
        <v>744</v>
      </c>
      <c r="D11" s="82" t="s">
        <v>686</v>
      </c>
    </row>
    <row r="12" spans="1:4" x14ac:dyDescent="0.2">
      <c r="A12" s="47" t="str">
        <f t="shared" si="0"/>
        <v>110  1号資金 農業用貯留槽</v>
      </c>
      <c r="B12" s="21">
        <v>110</v>
      </c>
      <c r="C12" s="21" t="s">
        <v>744</v>
      </c>
      <c r="D12" s="82" t="s">
        <v>682</v>
      </c>
    </row>
    <row r="13" spans="1:4" x14ac:dyDescent="0.2">
      <c r="A13" s="47" t="str">
        <f t="shared" si="0"/>
        <v>111  1号資金 果樹棚</v>
      </c>
      <c r="B13" s="21">
        <v>111</v>
      </c>
      <c r="C13" s="21" t="s">
        <v>744</v>
      </c>
      <c r="D13" s="82" t="s">
        <v>678</v>
      </c>
    </row>
    <row r="14" spans="1:4" x14ac:dyDescent="0.2">
      <c r="A14" s="47" t="str">
        <f t="shared" si="0"/>
        <v>112  1号資金 牧さく</v>
      </c>
      <c r="B14" s="21">
        <v>112</v>
      </c>
      <c r="C14" s="21" t="s">
        <v>744</v>
      </c>
      <c r="D14" s="82" t="s">
        <v>674</v>
      </c>
    </row>
    <row r="15" spans="1:4" x14ac:dyDescent="0.2">
      <c r="A15" s="47" t="str">
        <f t="shared" si="0"/>
        <v>113  1号資金 農業用索道</v>
      </c>
      <c r="B15" s="21">
        <v>113</v>
      </c>
      <c r="C15" s="21" t="s">
        <v>744</v>
      </c>
      <c r="D15" s="82" t="s">
        <v>671</v>
      </c>
    </row>
    <row r="16" spans="1:4" x14ac:dyDescent="0.2">
      <c r="A16" s="47" t="str">
        <f t="shared" si="0"/>
        <v>114  1号資金 排水施設</v>
      </c>
      <c r="B16" s="21">
        <v>114</v>
      </c>
      <c r="C16" s="21" t="s">
        <v>744</v>
      </c>
      <c r="D16" s="82" t="s">
        <v>668</v>
      </c>
    </row>
    <row r="17" spans="1:4" x14ac:dyDescent="0.2">
      <c r="A17" s="47" t="str">
        <f t="shared" si="0"/>
        <v>115  1号資金 かん水施設</v>
      </c>
      <c r="B17" s="21">
        <v>115</v>
      </c>
      <c r="C17" s="21" t="s">
        <v>744</v>
      </c>
      <c r="D17" s="82" t="s">
        <v>665</v>
      </c>
    </row>
    <row r="18" spans="1:4" x14ac:dyDescent="0.2">
      <c r="A18" s="47" t="str">
        <f t="shared" si="0"/>
        <v>116  1号資金 農産物処理加工施設</v>
      </c>
      <c r="B18" s="21">
        <v>116</v>
      </c>
      <c r="C18" s="21" t="s">
        <v>744</v>
      </c>
      <c r="D18" s="82" t="s">
        <v>662</v>
      </c>
    </row>
    <row r="19" spans="1:4" x14ac:dyDescent="0.2">
      <c r="A19" s="47" t="str">
        <f t="shared" si="0"/>
        <v>117  1号資金 農産物貯蔵施設</v>
      </c>
      <c r="B19" s="21">
        <v>117</v>
      </c>
      <c r="C19" s="21" t="s">
        <v>744</v>
      </c>
      <c r="D19" s="82" t="s">
        <v>659</v>
      </c>
    </row>
    <row r="20" spans="1:4" x14ac:dyDescent="0.2">
      <c r="A20" s="47" t="str">
        <f t="shared" si="0"/>
        <v>118  1号資金 農業生産資材貯蔵施設</v>
      </c>
      <c r="B20" s="21">
        <v>118</v>
      </c>
      <c r="C20" s="21" t="s">
        <v>744</v>
      </c>
      <c r="D20" s="82" t="s">
        <v>656</v>
      </c>
    </row>
    <row r="21" spans="1:4" x14ac:dyDescent="0.2">
      <c r="A21" s="47" t="str">
        <f t="shared" si="0"/>
        <v>119  1号資金 農業生産資材製造施設</v>
      </c>
      <c r="B21" s="21">
        <v>119</v>
      </c>
      <c r="C21" s="21" t="s">
        <v>744</v>
      </c>
      <c r="D21" s="82" t="s">
        <v>653</v>
      </c>
    </row>
    <row r="22" spans="1:4" x14ac:dyDescent="0.2">
      <c r="A22" s="47" t="str">
        <f t="shared" si="0"/>
        <v>120  1号資金 農機具保管修理施設</v>
      </c>
      <c r="B22" s="21">
        <v>120</v>
      </c>
      <c r="C22" s="21" t="s">
        <v>744</v>
      </c>
      <c r="D22" s="82" t="s">
        <v>650</v>
      </c>
    </row>
    <row r="23" spans="1:4" x14ac:dyDescent="0.2">
      <c r="A23" s="47" t="str">
        <f t="shared" si="0"/>
        <v>121  1号資金 病害虫等防除施設</v>
      </c>
      <c r="B23" s="21">
        <v>121</v>
      </c>
      <c r="C23" s="21" t="s">
        <v>744</v>
      </c>
      <c r="D23" s="82" t="s">
        <v>647</v>
      </c>
    </row>
    <row r="24" spans="1:4" x14ac:dyDescent="0.2">
      <c r="A24" s="47" t="str">
        <f t="shared" si="0"/>
        <v>122  1号資金 ふ卵育すう施設</v>
      </c>
      <c r="B24" s="21">
        <v>122</v>
      </c>
      <c r="C24" s="21" t="s">
        <v>744</v>
      </c>
      <c r="D24" s="82" t="s">
        <v>644</v>
      </c>
    </row>
    <row r="25" spans="1:4" x14ac:dyDescent="0.2">
      <c r="A25" s="47" t="str">
        <f t="shared" si="0"/>
        <v>123  1号資金 きのこ栽培施設</v>
      </c>
      <c r="B25" s="21">
        <v>123</v>
      </c>
      <c r="C25" s="21" t="s">
        <v>744</v>
      </c>
      <c r="D25" s="82" t="s">
        <v>641</v>
      </c>
    </row>
    <row r="26" spans="1:4" x14ac:dyDescent="0.2">
      <c r="A26" s="47" t="str">
        <f t="shared" si="0"/>
        <v>124  1号資金 家畜人工受精施設</v>
      </c>
      <c r="B26" s="21">
        <v>124</v>
      </c>
      <c r="C26" s="21" t="s">
        <v>744</v>
      </c>
      <c r="D26" s="82" t="s">
        <v>638</v>
      </c>
    </row>
    <row r="27" spans="1:4" x14ac:dyDescent="0.2">
      <c r="A27" s="47" t="str">
        <f t="shared" si="0"/>
        <v>125  1号資金 家畜市場施設</v>
      </c>
      <c r="B27" s="21">
        <v>125</v>
      </c>
      <c r="C27" s="21" t="s">
        <v>744</v>
      </c>
      <c r="D27" s="82" t="s">
        <v>635</v>
      </c>
    </row>
    <row r="28" spans="1:4" x14ac:dyDescent="0.2">
      <c r="A28" s="47" t="str">
        <f t="shared" si="0"/>
        <v>126  1号資金 家畜診療施設</v>
      </c>
      <c r="B28" s="21">
        <v>126</v>
      </c>
      <c r="C28" s="21" t="s">
        <v>744</v>
      </c>
      <c r="D28" s="82" t="s">
        <v>632</v>
      </c>
    </row>
    <row r="29" spans="1:4" x14ac:dyDescent="0.2">
      <c r="A29" s="47" t="str">
        <f t="shared" si="0"/>
        <v>127  1号資金 農産物販売施設</v>
      </c>
      <c r="B29" s="21">
        <v>127</v>
      </c>
      <c r="C29" s="21" t="s">
        <v>744</v>
      </c>
      <c r="D29" s="82" t="s">
        <v>629</v>
      </c>
    </row>
    <row r="30" spans="1:4" x14ac:dyDescent="0.2">
      <c r="A30" s="47" t="str">
        <f t="shared" si="0"/>
        <v>128  1号資金 農産物集出荷施設</v>
      </c>
      <c r="B30" s="21">
        <v>128</v>
      </c>
      <c r="C30" s="21" t="s">
        <v>744</v>
      </c>
      <c r="D30" s="82" t="s">
        <v>626</v>
      </c>
    </row>
    <row r="31" spans="1:4" x14ac:dyDescent="0.2">
      <c r="A31" s="47" t="str">
        <f t="shared" si="0"/>
        <v>129  1号資金 農業生産公害防止等用施設</v>
      </c>
      <c r="B31" s="21">
        <v>129</v>
      </c>
      <c r="C31" s="21" t="s">
        <v>744</v>
      </c>
      <c r="D31" s="82" t="s">
        <v>623</v>
      </c>
    </row>
    <row r="32" spans="1:4" ht="14.25" customHeight="1" x14ac:dyDescent="0.2">
      <c r="A32" s="47" t="str">
        <f t="shared" si="0"/>
        <v>130  1号資金 観光農業施設</v>
      </c>
      <c r="B32" s="21">
        <v>130</v>
      </c>
      <c r="C32" s="21" t="s">
        <v>744</v>
      </c>
      <c r="D32" s="82" t="s">
        <v>620</v>
      </c>
    </row>
    <row r="33" spans="1:4" x14ac:dyDescent="0.2">
      <c r="A33" s="47" t="str">
        <f t="shared" si="0"/>
        <v>131  1号資金 未利用資源活用施設</v>
      </c>
      <c r="B33" s="21">
        <v>131</v>
      </c>
      <c r="C33" s="21" t="s">
        <v>744</v>
      </c>
      <c r="D33" s="82" t="s">
        <v>617</v>
      </c>
    </row>
    <row r="34" spans="1:4" x14ac:dyDescent="0.2">
      <c r="A34" s="47" t="str">
        <f t="shared" si="0"/>
        <v>132  1号資金 農業労働力確保施設</v>
      </c>
      <c r="B34" s="21">
        <v>132</v>
      </c>
      <c r="C34" s="21" t="s">
        <v>744</v>
      </c>
      <c r="D34" s="82" t="s">
        <v>614</v>
      </c>
    </row>
    <row r="35" spans="1:4" x14ac:dyDescent="0.2">
      <c r="A35" s="47" t="str">
        <f t="shared" si="0"/>
        <v>200  2号資金 原動機</v>
      </c>
      <c r="B35" s="21">
        <v>200</v>
      </c>
      <c r="C35" s="21" t="s">
        <v>611</v>
      </c>
      <c r="D35" s="82" t="s">
        <v>610</v>
      </c>
    </row>
    <row r="36" spans="1:4" x14ac:dyDescent="0.2">
      <c r="A36" s="47" t="str">
        <f t="shared" si="0"/>
        <v>201  2号資金 揚排水用機具</v>
      </c>
      <c r="B36" s="21">
        <v>201</v>
      </c>
      <c r="C36" s="21" t="s">
        <v>611</v>
      </c>
      <c r="D36" s="82" t="s">
        <v>607</v>
      </c>
    </row>
    <row r="37" spans="1:4" x14ac:dyDescent="0.2">
      <c r="A37" s="47" t="str">
        <f t="shared" si="0"/>
        <v>202  2号資金 耕うん機整地用機具</v>
      </c>
      <c r="B37" s="21">
        <v>202</v>
      </c>
      <c r="C37" s="21" t="s">
        <v>611</v>
      </c>
      <c r="D37" s="82" t="s">
        <v>604</v>
      </c>
    </row>
    <row r="38" spans="1:4" x14ac:dyDescent="0.2">
      <c r="A38" s="47" t="str">
        <f t="shared" si="0"/>
        <v>203  2号資金 農作物育成管理用機具</v>
      </c>
      <c r="B38" s="21">
        <v>203</v>
      </c>
      <c r="C38" s="21" t="s">
        <v>611</v>
      </c>
      <c r="D38" s="82" t="s">
        <v>601</v>
      </c>
    </row>
    <row r="39" spans="1:4" x14ac:dyDescent="0.2">
      <c r="A39" s="47" t="str">
        <f t="shared" si="0"/>
        <v>204  2号資金 肥料調整散布用機具</v>
      </c>
      <c r="B39" s="21">
        <v>204</v>
      </c>
      <c r="C39" s="21" t="s">
        <v>611</v>
      </c>
      <c r="D39" s="82" t="s">
        <v>598</v>
      </c>
    </row>
    <row r="40" spans="1:4" x14ac:dyDescent="0.2">
      <c r="A40" s="47" t="str">
        <f t="shared" si="0"/>
        <v>205  2号資金 病害虫等防除用機具</v>
      </c>
      <c r="B40" s="21">
        <v>205</v>
      </c>
      <c r="C40" s="21" t="s">
        <v>611</v>
      </c>
      <c r="D40" s="82" t="s">
        <v>595</v>
      </c>
    </row>
    <row r="41" spans="1:4" x14ac:dyDescent="0.2">
      <c r="A41" s="47" t="str">
        <f t="shared" si="0"/>
        <v>206  2号資金 収穫調整用機具</v>
      </c>
      <c r="B41" s="21">
        <v>206</v>
      </c>
      <c r="C41" s="21" t="s">
        <v>611</v>
      </c>
      <c r="D41" s="82" t="s">
        <v>592</v>
      </c>
    </row>
    <row r="42" spans="1:4" x14ac:dyDescent="0.2">
      <c r="A42" s="47" t="str">
        <f t="shared" si="0"/>
        <v>207  2号資金 農産物処理加工用機具</v>
      </c>
      <c r="B42" s="21">
        <v>207</v>
      </c>
      <c r="C42" s="21" t="s">
        <v>611</v>
      </c>
      <c r="D42" s="82" t="s">
        <v>589</v>
      </c>
    </row>
    <row r="43" spans="1:4" x14ac:dyDescent="0.2">
      <c r="A43" s="47" t="str">
        <f t="shared" si="0"/>
        <v>208  2号資金 畜産用機具</v>
      </c>
      <c r="B43" s="21">
        <v>208</v>
      </c>
      <c r="C43" s="21" t="s">
        <v>611</v>
      </c>
      <c r="D43" s="82" t="s">
        <v>586</v>
      </c>
    </row>
    <row r="44" spans="1:4" x14ac:dyDescent="0.2">
      <c r="A44" s="47" t="str">
        <f t="shared" si="0"/>
        <v>209  2号資金 養蚕用機具</v>
      </c>
      <c r="B44" s="21">
        <v>209</v>
      </c>
      <c r="C44" s="21" t="s">
        <v>611</v>
      </c>
      <c r="D44" s="82" t="s">
        <v>583</v>
      </c>
    </row>
    <row r="45" spans="1:4" x14ac:dyDescent="0.2">
      <c r="A45" s="47" t="str">
        <f t="shared" si="0"/>
        <v>210  2号資金 運搬用機具</v>
      </c>
      <c r="B45" s="21">
        <v>210</v>
      </c>
      <c r="C45" s="21" t="s">
        <v>611</v>
      </c>
      <c r="D45" s="82" t="s">
        <v>580</v>
      </c>
    </row>
    <row r="46" spans="1:4" x14ac:dyDescent="0.2">
      <c r="A46" s="47" t="str">
        <f t="shared" si="0"/>
        <v>211  2号資金 農業生産公害防止等用機具</v>
      </c>
      <c r="B46" s="21">
        <v>211</v>
      </c>
      <c r="C46" s="21" t="s">
        <v>611</v>
      </c>
      <c r="D46" s="82" t="s">
        <v>577</v>
      </c>
    </row>
    <row r="47" spans="1:4" x14ac:dyDescent="0.2">
      <c r="A47" s="47" t="str">
        <f t="shared" si="0"/>
        <v>212  2号資金 農用地改良造成用機具</v>
      </c>
      <c r="B47" s="21">
        <v>212</v>
      </c>
      <c r="C47" s="21" t="s">
        <v>611</v>
      </c>
      <c r="D47" s="82" t="s">
        <v>574</v>
      </c>
    </row>
    <row r="48" spans="1:4" x14ac:dyDescent="0.2">
      <c r="A48" s="47" t="str">
        <f t="shared" si="0"/>
        <v>213  2号資金 生産・経営管理情報処理用機具</v>
      </c>
      <c r="B48" s="21">
        <v>213</v>
      </c>
      <c r="C48" s="21" t="s">
        <v>611</v>
      </c>
      <c r="D48" s="82" t="s">
        <v>571</v>
      </c>
    </row>
    <row r="49" spans="1:4" x14ac:dyDescent="0.2">
      <c r="A49" s="47" t="str">
        <f t="shared" si="0"/>
        <v>214  2号資金 観光農業用機具</v>
      </c>
      <c r="B49" s="21">
        <v>214</v>
      </c>
      <c r="C49" s="21" t="s">
        <v>611</v>
      </c>
      <c r="D49" s="82" t="s">
        <v>568</v>
      </c>
    </row>
    <row r="50" spans="1:4" x14ac:dyDescent="0.2">
      <c r="A50" s="47" t="str">
        <f t="shared" si="0"/>
        <v>215  2号資金 未利用資源活用用機具</v>
      </c>
      <c r="B50" s="21">
        <v>215</v>
      </c>
      <c r="C50" s="21" t="s">
        <v>611</v>
      </c>
      <c r="D50" s="82" t="s">
        <v>565</v>
      </c>
    </row>
    <row r="51" spans="1:4" x14ac:dyDescent="0.2">
      <c r="A51" s="47" t="str">
        <f t="shared" si="0"/>
        <v>300  3号資金 果樹の植栽資金</v>
      </c>
      <c r="B51" s="21">
        <v>300</v>
      </c>
      <c r="C51" s="21" t="s">
        <v>562</v>
      </c>
      <c r="D51" s="82" t="s">
        <v>561</v>
      </c>
    </row>
    <row r="52" spans="1:4" x14ac:dyDescent="0.2">
      <c r="A52" s="47" t="str">
        <f t="shared" si="0"/>
        <v>301  3号資金 オリーブの植栽資金</v>
      </c>
      <c r="B52" s="21">
        <v>301</v>
      </c>
      <c r="C52" s="21" t="s">
        <v>562</v>
      </c>
      <c r="D52" s="82" t="s">
        <v>558</v>
      </c>
    </row>
    <row r="53" spans="1:4" x14ac:dyDescent="0.2">
      <c r="A53" s="47" t="str">
        <f t="shared" si="0"/>
        <v>302  3号資金 茶の植栽資金</v>
      </c>
      <c r="B53" s="21">
        <v>302</v>
      </c>
      <c r="C53" s="21" t="s">
        <v>562</v>
      </c>
      <c r="D53" s="82" t="s">
        <v>555</v>
      </c>
    </row>
    <row r="54" spans="1:4" x14ac:dyDescent="0.2">
      <c r="A54" s="47" t="str">
        <f t="shared" si="0"/>
        <v>303  3号資金 ホップの植栽資金</v>
      </c>
      <c r="B54" s="21">
        <v>303</v>
      </c>
      <c r="C54" s="21" t="s">
        <v>562</v>
      </c>
      <c r="D54" s="82" t="s">
        <v>552</v>
      </c>
    </row>
    <row r="55" spans="1:4" x14ac:dyDescent="0.2">
      <c r="A55" s="47" t="str">
        <f t="shared" si="0"/>
        <v>304  3号資金 桑の植栽資金</v>
      </c>
      <c r="B55" s="21">
        <v>304</v>
      </c>
      <c r="C55" s="21" t="s">
        <v>562</v>
      </c>
      <c r="D55" s="82" t="s">
        <v>549</v>
      </c>
    </row>
    <row r="56" spans="1:4" x14ac:dyDescent="0.2">
      <c r="A56" s="47" t="str">
        <f t="shared" si="0"/>
        <v>305  3号資金 アスパラガスの植栽資金</v>
      </c>
      <c r="B56" s="21">
        <v>305</v>
      </c>
      <c r="C56" s="21" t="s">
        <v>562</v>
      </c>
      <c r="D56" s="82" t="s">
        <v>546</v>
      </c>
    </row>
    <row r="57" spans="1:4" x14ac:dyDescent="0.2">
      <c r="A57" s="47" t="str">
        <f t="shared" si="0"/>
        <v>306  3号資金 果樹等育成資金</v>
      </c>
      <c r="B57" s="21">
        <v>306</v>
      </c>
      <c r="C57" s="21" t="s">
        <v>562</v>
      </c>
      <c r="D57" s="82" t="s">
        <v>543</v>
      </c>
    </row>
    <row r="58" spans="1:4" x14ac:dyDescent="0.2">
      <c r="A58" s="47" t="str">
        <f t="shared" si="0"/>
        <v>307  3号資金 花き・花木植栽育成資金</v>
      </c>
      <c r="B58" s="21">
        <v>307</v>
      </c>
      <c r="C58" s="21" t="s">
        <v>562</v>
      </c>
      <c r="D58" s="82" t="s">
        <v>540</v>
      </c>
    </row>
    <row r="59" spans="1:4" x14ac:dyDescent="0.2">
      <c r="A59" s="47" t="str">
        <f t="shared" si="0"/>
        <v>308  3号資金 特定永年性作物植栽育成資金</v>
      </c>
      <c r="B59" s="21">
        <v>308</v>
      </c>
      <c r="C59" s="21" t="s">
        <v>562</v>
      </c>
      <c r="D59" s="82" t="s">
        <v>537</v>
      </c>
    </row>
    <row r="60" spans="1:4" x14ac:dyDescent="0.2">
      <c r="A60" s="47" t="str">
        <f t="shared" si="0"/>
        <v>400  4号資金 牛（肉用素畜を除く）の購入</v>
      </c>
      <c r="B60" s="21">
        <v>400</v>
      </c>
      <c r="C60" s="21" t="s">
        <v>534</v>
      </c>
      <c r="D60" s="82" t="s">
        <v>533</v>
      </c>
    </row>
    <row r="61" spans="1:4" x14ac:dyDescent="0.2">
      <c r="A61" s="47" t="str">
        <f t="shared" si="0"/>
        <v>401  4号資金 馬（競争の用に供するものを除く）の購入</v>
      </c>
      <c r="B61" s="21">
        <v>401</v>
      </c>
      <c r="C61" s="21" t="s">
        <v>534</v>
      </c>
      <c r="D61" s="82" t="s">
        <v>530</v>
      </c>
    </row>
    <row r="62" spans="1:4" x14ac:dyDescent="0.2">
      <c r="A62" s="47" t="str">
        <f t="shared" si="0"/>
        <v>402  4号資金 めん羊（肉用素畜を除く）の購入</v>
      </c>
      <c r="B62" s="21">
        <v>402</v>
      </c>
      <c r="C62" s="21" t="s">
        <v>534</v>
      </c>
      <c r="D62" s="82" t="s">
        <v>527</v>
      </c>
    </row>
    <row r="63" spans="1:4" x14ac:dyDescent="0.2">
      <c r="A63" s="47" t="str">
        <f t="shared" si="0"/>
        <v>403  4号資金 山羊の購入資金</v>
      </c>
      <c r="B63" s="21">
        <v>403</v>
      </c>
      <c r="C63" s="21" t="s">
        <v>534</v>
      </c>
      <c r="D63" s="82" t="s">
        <v>524</v>
      </c>
    </row>
    <row r="64" spans="1:4" x14ac:dyDescent="0.2">
      <c r="A64" s="47" t="str">
        <f t="shared" si="0"/>
        <v>404  4号資金 豚（肉用素畜を除く）の購入</v>
      </c>
      <c r="B64" s="21">
        <v>404</v>
      </c>
      <c r="C64" s="21" t="s">
        <v>534</v>
      </c>
      <c r="D64" s="82" t="s">
        <v>521</v>
      </c>
    </row>
    <row r="65" spans="1:4" x14ac:dyDescent="0.2">
      <c r="A65" s="47" t="str">
        <f t="shared" si="0"/>
        <v>405  4号資金 繁殖用肉牛・繁殖豚の育成資金</v>
      </c>
      <c r="B65" s="21">
        <v>405</v>
      </c>
      <c r="C65" s="21" t="s">
        <v>534</v>
      </c>
      <c r="D65" s="82" t="s">
        <v>519</v>
      </c>
    </row>
    <row r="66" spans="1:4" x14ac:dyDescent="0.2">
      <c r="A66" s="47" t="str">
        <f t="shared" si="0"/>
        <v>406  4号資金 肥育牛の購入資金</v>
      </c>
      <c r="B66" s="21">
        <v>406</v>
      </c>
      <c r="C66" s="21" t="s">
        <v>534</v>
      </c>
      <c r="D66" s="82" t="s">
        <v>517</v>
      </c>
    </row>
    <row r="67" spans="1:4" x14ac:dyDescent="0.2">
      <c r="A67" s="47" t="str">
        <f t="shared" ref="A67:A94" si="1">B67&amp;"  "&amp;C67&amp;" "&amp;D67</f>
        <v>407  4号資金 肥育豚の購入資金</v>
      </c>
      <c r="B67" s="21">
        <v>407</v>
      </c>
      <c r="C67" s="21" t="s">
        <v>534</v>
      </c>
      <c r="D67" s="82" t="s">
        <v>515</v>
      </c>
    </row>
    <row r="68" spans="1:4" x14ac:dyDescent="0.2">
      <c r="A68" s="47" t="str">
        <f t="shared" si="1"/>
        <v>408  4号資金 鶏の購入資金</v>
      </c>
      <c r="B68" s="21">
        <v>408</v>
      </c>
      <c r="C68" s="21" t="s">
        <v>534</v>
      </c>
      <c r="D68" s="82" t="s">
        <v>513</v>
      </c>
    </row>
    <row r="69" spans="1:4" x14ac:dyDescent="0.2">
      <c r="A69" s="47" t="str">
        <f t="shared" si="1"/>
        <v>409  4号資金 肥育牛の育成資金</v>
      </c>
      <c r="B69" s="21">
        <v>409</v>
      </c>
      <c r="C69" s="21" t="s">
        <v>534</v>
      </c>
      <c r="D69" s="82" t="s">
        <v>511</v>
      </c>
    </row>
    <row r="70" spans="1:4" x14ac:dyDescent="0.2">
      <c r="A70" s="47" t="str">
        <f t="shared" si="1"/>
        <v>410  4号資金 特用家畜購入資金</v>
      </c>
      <c r="B70" s="21">
        <v>410</v>
      </c>
      <c r="C70" s="21" t="s">
        <v>534</v>
      </c>
      <c r="D70" s="82" t="s">
        <v>509</v>
      </c>
    </row>
    <row r="71" spans="1:4" ht="14.25" customHeight="1" x14ac:dyDescent="0.2">
      <c r="A71" s="47" t="str">
        <f t="shared" si="1"/>
        <v>500  5号資金 小土地改良資金</v>
      </c>
      <c r="B71" s="21">
        <v>500</v>
      </c>
      <c r="C71" s="21" t="s">
        <v>507</v>
      </c>
      <c r="D71" s="82" t="s">
        <v>506</v>
      </c>
    </row>
    <row r="72" spans="1:4" x14ac:dyDescent="0.2">
      <c r="A72" s="47" t="str">
        <f t="shared" si="1"/>
        <v>600  6号資金 診療施設</v>
      </c>
      <c r="B72" s="21">
        <v>600</v>
      </c>
      <c r="C72" s="21" t="s">
        <v>504</v>
      </c>
      <c r="D72" s="82" t="s">
        <v>503</v>
      </c>
    </row>
    <row r="73" spans="1:4" x14ac:dyDescent="0.2">
      <c r="A73" s="47" t="str">
        <f t="shared" si="1"/>
        <v>601  6号資金 農村情報処理・通信施設</v>
      </c>
      <c r="B73" s="21">
        <v>601</v>
      </c>
      <c r="C73" s="21" t="s">
        <v>504</v>
      </c>
      <c r="D73" s="82" t="s">
        <v>501</v>
      </c>
    </row>
    <row r="74" spans="1:4" x14ac:dyDescent="0.2">
      <c r="A74" s="47" t="str">
        <f t="shared" si="1"/>
        <v>602  6号資金 水道施設</v>
      </c>
      <c r="B74" s="21">
        <v>602</v>
      </c>
      <c r="C74" s="21" t="s">
        <v>504</v>
      </c>
      <c r="D74" s="82" t="s">
        <v>499</v>
      </c>
    </row>
    <row r="75" spans="1:4" x14ac:dyDescent="0.2">
      <c r="A75" s="47" t="str">
        <f t="shared" si="1"/>
        <v>603  6号資金 託児施設</v>
      </c>
      <c r="B75" s="21">
        <v>603</v>
      </c>
      <c r="C75" s="21" t="s">
        <v>504</v>
      </c>
      <c r="D75" s="82" t="s">
        <v>497</v>
      </c>
    </row>
    <row r="76" spans="1:4" x14ac:dyDescent="0.2">
      <c r="A76" s="47" t="str">
        <f t="shared" si="1"/>
        <v>604  6号資金 研修施設</v>
      </c>
      <c r="B76" s="21">
        <v>604</v>
      </c>
      <c r="C76" s="21" t="s">
        <v>504</v>
      </c>
      <c r="D76" s="82" t="s">
        <v>495</v>
      </c>
    </row>
    <row r="77" spans="1:4" x14ac:dyDescent="0.2">
      <c r="A77" s="47" t="str">
        <f t="shared" si="1"/>
        <v>605  6号資金 集会施設</v>
      </c>
      <c r="B77" s="21">
        <v>605</v>
      </c>
      <c r="C77" s="21" t="s">
        <v>504</v>
      </c>
      <c r="D77" s="82" t="s">
        <v>493</v>
      </c>
    </row>
    <row r="78" spans="1:4" x14ac:dyDescent="0.2">
      <c r="A78" s="47" t="str">
        <f t="shared" si="1"/>
        <v>606  6号資金 農業管理センター</v>
      </c>
      <c r="B78" s="21">
        <v>606</v>
      </c>
      <c r="C78" s="21" t="s">
        <v>504</v>
      </c>
      <c r="D78" s="82" t="s">
        <v>491</v>
      </c>
    </row>
    <row r="79" spans="1:4" x14ac:dyDescent="0.2">
      <c r="A79" s="47" t="str">
        <f t="shared" si="1"/>
        <v>607  6号資金 ガス供給施設</v>
      </c>
      <c r="B79" s="21">
        <v>607</v>
      </c>
      <c r="C79" s="21" t="s">
        <v>504</v>
      </c>
      <c r="D79" s="82" t="s">
        <v>489</v>
      </c>
    </row>
    <row r="80" spans="1:4" x14ac:dyDescent="0.2">
      <c r="A80" s="47" t="str">
        <f t="shared" si="1"/>
        <v>608  6号資金 融雪・除雪用施設</v>
      </c>
      <c r="B80" s="21">
        <v>608</v>
      </c>
      <c r="C80" s="21" t="s">
        <v>504</v>
      </c>
      <c r="D80" s="82" t="s">
        <v>487</v>
      </c>
    </row>
    <row r="81" spans="1:4" x14ac:dyDescent="0.2">
      <c r="A81" s="47" t="str">
        <f t="shared" si="1"/>
        <v>609  6号資金 下水道施設</v>
      </c>
      <c r="B81" s="21">
        <v>609</v>
      </c>
      <c r="C81" s="21" t="s">
        <v>504</v>
      </c>
      <c r="D81" s="82" t="s">
        <v>485</v>
      </c>
    </row>
    <row r="82" spans="1:4" x14ac:dyDescent="0.2">
      <c r="A82" s="47" t="str">
        <f t="shared" si="1"/>
        <v>653  6号資金 農事放送施設</v>
      </c>
      <c r="B82" s="21">
        <v>653</v>
      </c>
      <c r="C82" s="21" t="s">
        <v>504</v>
      </c>
      <c r="D82" s="82" t="s">
        <v>483</v>
      </c>
    </row>
    <row r="83" spans="1:4" x14ac:dyDescent="0.2">
      <c r="A83" s="47" t="str">
        <f t="shared" si="1"/>
        <v>662  6号資金 農作業管理休養施設</v>
      </c>
      <c r="B83" s="21">
        <v>662</v>
      </c>
      <c r="C83" s="21" t="s">
        <v>504</v>
      </c>
      <c r="D83" s="82" t="s">
        <v>481</v>
      </c>
    </row>
    <row r="84" spans="1:4" x14ac:dyDescent="0.2">
      <c r="A84" s="47" t="str">
        <f t="shared" si="1"/>
        <v>663  6号資金 農業者等健康増進施設</v>
      </c>
      <c r="B84" s="21">
        <v>663</v>
      </c>
      <c r="C84" s="21" t="s">
        <v>504</v>
      </c>
      <c r="D84" s="82" t="s">
        <v>479</v>
      </c>
    </row>
    <row r="85" spans="1:4" x14ac:dyDescent="0.2">
      <c r="A85" s="47" t="str">
        <f t="shared" si="1"/>
        <v>664  6号資金 地域休養施設</v>
      </c>
      <c r="B85" s="21">
        <v>664</v>
      </c>
      <c r="C85" s="21" t="s">
        <v>504</v>
      </c>
      <c r="D85" s="82" t="s">
        <v>477</v>
      </c>
    </row>
    <row r="86" spans="1:4" x14ac:dyDescent="0.2">
      <c r="A86" s="47" t="str">
        <f t="shared" si="1"/>
        <v>665  6号資金 生活改善センター</v>
      </c>
      <c r="B86" s="21">
        <v>665</v>
      </c>
      <c r="C86" s="21" t="s">
        <v>504</v>
      </c>
      <c r="D86" s="82" t="s">
        <v>475</v>
      </c>
    </row>
    <row r="87" spans="1:4" x14ac:dyDescent="0.2">
      <c r="A87" s="47" t="str">
        <f t="shared" si="1"/>
        <v>666  6号資金 生活安全保護施設</v>
      </c>
      <c r="B87" s="21">
        <v>666</v>
      </c>
      <c r="C87" s="21" t="s">
        <v>504</v>
      </c>
      <c r="D87" s="82" t="s">
        <v>473</v>
      </c>
    </row>
    <row r="88" spans="1:4" x14ac:dyDescent="0.2">
      <c r="A88" s="47" t="str">
        <f t="shared" si="1"/>
        <v>667  6号資金 集落道</v>
      </c>
      <c r="B88" s="21">
        <v>667</v>
      </c>
      <c r="C88" s="21" t="s">
        <v>504</v>
      </c>
      <c r="D88" s="82" t="s">
        <v>471</v>
      </c>
    </row>
    <row r="89" spans="1:4" x14ac:dyDescent="0.2">
      <c r="A89" s="47" t="str">
        <f t="shared" si="1"/>
        <v>668  6号資金 廃棄物処理施設</v>
      </c>
      <c r="B89" s="21">
        <v>668</v>
      </c>
      <c r="C89" s="21" t="s">
        <v>504</v>
      </c>
      <c r="D89" s="82" t="s">
        <v>469</v>
      </c>
    </row>
    <row r="90" spans="1:4" x14ac:dyDescent="0.2">
      <c r="A90" s="47" t="str">
        <f t="shared" si="1"/>
        <v>704  7号資金 内水面養殖施設資金</v>
      </c>
      <c r="B90" s="21">
        <v>704</v>
      </c>
      <c r="C90" s="21" t="s">
        <v>467</v>
      </c>
      <c r="D90" s="82" t="s">
        <v>466</v>
      </c>
    </row>
    <row r="91" spans="1:4" x14ac:dyDescent="0.2">
      <c r="A91" s="47" t="str">
        <f t="shared" si="1"/>
        <v>706  7号資金 特定の農家住宅資金</v>
      </c>
      <c r="B91" s="21">
        <v>706</v>
      </c>
      <c r="C91" s="21" t="s">
        <v>467</v>
      </c>
      <c r="D91" s="82" t="s">
        <v>464</v>
      </c>
    </row>
    <row r="92" spans="1:4" x14ac:dyDescent="0.2">
      <c r="A92" s="47" t="str">
        <f t="shared" si="1"/>
        <v>710  7号資金 農村給排水施設資金</v>
      </c>
      <c r="B92" s="21">
        <v>710</v>
      </c>
      <c r="C92" s="21" t="s">
        <v>467</v>
      </c>
      <c r="D92" s="82" t="s">
        <v>462</v>
      </c>
    </row>
    <row r="93" spans="1:4" x14ac:dyDescent="0.2">
      <c r="A93" s="47" t="str">
        <f t="shared" si="1"/>
        <v>800  8号資金 長期運転資金</v>
      </c>
      <c r="B93" s="21">
        <v>800</v>
      </c>
      <c r="C93" s="21" t="s">
        <v>460</v>
      </c>
      <c r="D93" s="82" t="s">
        <v>459</v>
      </c>
    </row>
    <row r="94" spans="1:4" x14ac:dyDescent="0.2">
      <c r="A94" s="47" t="str">
        <f t="shared" si="1"/>
        <v>900  9号資金 セット融資</v>
      </c>
      <c r="B94" s="21">
        <v>900</v>
      </c>
      <c r="C94" s="21" t="s">
        <v>457</v>
      </c>
      <c r="D94" s="82" t="s">
        <v>456</v>
      </c>
    </row>
  </sheetData>
  <sheetProtection sheet="1" objects="1" scenarios="1"/>
  <phoneticPr fontId="2"/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1DD40-42D9-417A-B63A-BADB8C92F472}">
  <sheetPr codeName="Sheet7"/>
  <dimension ref="A1"/>
  <sheetViews>
    <sheetView workbookViewId="0"/>
  </sheetViews>
  <sheetFormatPr defaultRowHeight="15" x14ac:dyDescent="0.35"/>
  <sheetData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3EA28-FFBC-41E0-9F05-9C36984D8744}">
  <sheetPr codeName="Sheet13">
    <pageSetUpPr fitToPage="1"/>
  </sheetPr>
  <dimension ref="A1:M79"/>
  <sheetViews>
    <sheetView zoomScale="106" zoomScaleNormal="106" workbookViewId="0">
      <pane xSplit="1" ySplit="1" topLeftCell="B2" activePane="bottomRight" state="frozen"/>
      <selection activeCell="P9" sqref="P9:Q10"/>
      <selection pane="topRight" activeCell="P9" sqref="P9:Q10"/>
      <selection pane="bottomLeft" activeCell="P9" sqref="P9:Q10"/>
      <selection pane="bottomRight" activeCell="A13" sqref="A13"/>
    </sheetView>
  </sheetViews>
  <sheetFormatPr defaultRowHeight="15" x14ac:dyDescent="0.35"/>
  <cols>
    <col min="1" max="1" width="16.92578125" style="1" bestFit="1" customWidth="1"/>
    <col min="2" max="2" width="13.2109375" style="61" customWidth="1"/>
    <col min="3" max="3" width="9.2109375" style="61" customWidth="1"/>
    <col min="4" max="5" width="13.2109375" customWidth="1"/>
    <col min="6" max="6" width="11.2109375" bestFit="1" customWidth="1"/>
    <col min="7" max="7" width="13.28515625" bestFit="1" customWidth="1"/>
    <col min="8" max="8" width="10.140625" customWidth="1"/>
    <col min="9" max="9" width="2.2109375" bestFit="1" customWidth="1"/>
    <col min="10" max="10" width="72.78515625" bestFit="1" customWidth="1"/>
    <col min="11" max="11" width="3.140625" bestFit="1" customWidth="1"/>
    <col min="12" max="12" width="12.5" customWidth="1"/>
    <col min="13" max="15" width="9.0703125" customWidth="1"/>
  </cols>
  <sheetData>
    <row r="1" spans="1:13" x14ac:dyDescent="0.35">
      <c r="A1" s="134" t="s">
        <v>1476</v>
      </c>
      <c r="B1" s="117"/>
      <c r="J1" t="s">
        <v>810</v>
      </c>
    </row>
    <row r="2" spans="1:13" x14ac:dyDescent="0.35">
      <c r="A2" s="70" t="s">
        <v>785</v>
      </c>
      <c r="D2" s="72"/>
      <c r="E2" s="72"/>
    </row>
    <row r="3" spans="1:13" x14ac:dyDescent="0.35">
      <c r="A3" s="70" t="s">
        <v>1460</v>
      </c>
      <c r="B3" s="67">
        <f>入力_承認年度</f>
        <v>2026</v>
      </c>
      <c r="C3" s="67"/>
      <c r="D3" s="72"/>
      <c r="E3" s="72"/>
    </row>
    <row r="4" spans="1:13" x14ac:dyDescent="0.35">
      <c r="A4" s="70" t="s">
        <v>1379</v>
      </c>
      <c r="B4" s="67">
        <f>入力_承認月</f>
        <v>7</v>
      </c>
      <c r="C4" s="67"/>
      <c r="D4" s="72"/>
      <c r="E4" s="72"/>
    </row>
    <row r="5" spans="1:13" x14ac:dyDescent="0.35">
      <c r="A5" s="70" t="s">
        <v>786</v>
      </c>
      <c r="B5" s="78">
        <v>1020</v>
      </c>
      <c r="D5" s="132" t="s">
        <v>1373</v>
      </c>
      <c r="E5" s="72"/>
    </row>
    <row r="6" spans="1:13" x14ac:dyDescent="0.35">
      <c r="A6" s="69" t="s">
        <v>778</v>
      </c>
      <c r="B6" s="61" t="str">
        <f>LEFT(入力_農林振興センターCD,2)</f>
        <v>01</v>
      </c>
      <c r="C6" s="135" t="str">
        <f>VLOOKUP(B6,農林振興センター一覧,2,FALSE)</f>
        <v>さいたま農林振興センター</v>
      </c>
      <c r="D6" s="135"/>
      <c r="E6" s="135"/>
      <c r="F6" s="135"/>
      <c r="G6" s="135"/>
      <c r="H6" s="135"/>
    </row>
    <row r="7" spans="1:13" x14ac:dyDescent="0.35">
      <c r="A7" s="69" t="s">
        <v>779</v>
      </c>
      <c r="B7" s="62">
        <f>LEFT(入力_市町村CD,3)*1</f>
        <v>100</v>
      </c>
      <c r="C7" s="135" t="str">
        <f>VLOOKUP(B7,市町村コード一覧,2,FALSE)</f>
        <v>さいたま市</v>
      </c>
      <c r="D7" s="135"/>
      <c r="E7" s="135"/>
      <c r="F7" s="135"/>
      <c r="G7" s="135"/>
      <c r="H7" s="135"/>
    </row>
    <row r="8" spans="1:13" x14ac:dyDescent="0.35">
      <c r="A8" s="69" t="s">
        <v>780</v>
      </c>
      <c r="B8" s="62">
        <f>LEFT(入力_融資機関CD,4)*1</f>
        <v>1001</v>
      </c>
      <c r="C8" s="136" t="str">
        <f>VLOOKUP(案件情報アップロード!B8,融資機関コード一覧,2,FALSE)</f>
        <v>JAさいたま・さいたま市</v>
      </c>
      <c r="D8" s="136"/>
      <c r="E8" s="136"/>
      <c r="F8" s="136"/>
      <c r="G8" s="136"/>
      <c r="H8" s="136"/>
      <c r="J8" s="71"/>
    </row>
    <row r="9" spans="1:13" x14ac:dyDescent="0.35">
      <c r="A9" s="69" t="s">
        <v>788</v>
      </c>
      <c r="B9" s="62"/>
      <c r="C9" s="62"/>
      <c r="D9" s="63"/>
      <c r="E9" s="63"/>
      <c r="F9" s="63"/>
      <c r="G9" s="63"/>
      <c r="H9" s="63"/>
    </row>
    <row r="10" spans="1:13" x14ac:dyDescent="0.35">
      <c r="A10" s="69" t="s">
        <v>1358</v>
      </c>
      <c r="B10" s="135" t="str">
        <f>入力_融資機関_住所</f>
        <v>埼玉県さいたま市浦和・・・・</v>
      </c>
      <c r="C10" s="135"/>
      <c r="D10" s="135"/>
      <c r="E10" s="135"/>
      <c r="F10" s="135"/>
      <c r="G10" s="135"/>
      <c r="H10" s="135"/>
    </row>
    <row r="11" spans="1:13" x14ac:dyDescent="0.35">
      <c r="A11" s="69" t="s">
        <v>1359</v>
      </c>
      <c r="B11" s="135" t="str">
        <f>入力_融資機関_名称</f>
        <v>埼玉県庁</v>
      </c>
      <c r="C11" s="135"/>
      <c r="D11" s="135"/>
      <c r="E11" s="135"/>
      <c r="F11" s="135"/>
      <c r="G11" s="135"/>
      <c r="H11" s="135"/>
    </row>
    <row r="12" spans="1:13" x14ac:dyDescent="0.35">
      <c r="A12" s="69" t="s">
        <v>1360</v>
      </c>
      <c r="B12" s="135" t="str">
        <f>入力_融資機関_代表者</f>
        <v>さいたま　じろう</v>
      </c>
      <c r="C12" s="135"/>
      <c r="D12" s="135"/>
      <c r="E12" s="135"/>
      <c r="F12" s="135"/>
      <c r="G12" s="135"/>
      <c r="H12" s="135"/>
    </row>
    <row r="13" spans="1:13" x14ac:dyDescent="0.35">
      <c r="A13" s="70" t="s">
        <v>787</v>
      </c>
      <c r="B13" s="85">
        <v>1</v>
      </c>
      <c r="C13" s="72" t="str">
        <f>IF(B13=0,"承認待","承認済")</f>
        <v>承認済</v>
      </c>
      <c r="D13" s="115" t="s">
        <v>1374</v>
      </c>
      <c r="E13" s="72"/>
    </row>
    <row r="14" spans="1:13" x14ac:dyDescent="0.35">
      <c r="A14" s="70" t="s">
        <v>807</v>
      </c>
      <c r="B14" s="63" t="str">
        <f>入力_農業者_カナ</f>
        <v>ｻｲﾀﾏ ﾀﾛｳ</v>
      </c>
      <c r="C14" s="63"/>
      <c r="D14" s="72"/>
      <c r="E14" s="72"/>
    </row>
    <row r="15" spans="1:13" x14ac:dyDescent="0.35">
      <c r="A15" s="70" t="s">
        <v>808</v>
      </c>
      <c r="B15" s="63" t="str">
        <f>入力_農業者_漢字</f>
        <v>埼玉 太郎</v>
      </c>
      <c r="C15" s="63"/>
      <c r="D15" s="72"/>
      <c r="E15" s="72"/>
    </row>
    <row r="16" spans="1:13" s="2" customFormat="1" x14ac:dyDescent="0.35">
      <c r="A16" s="69" t="s">
        <v>781</v>
      </c>
      <c r="B16" s="136" t="str">
        <f>入力_事業種目及び事業量</f>
        <v>トラクター</v>
      </c>
      <c r="C16" s="136"/>
      <c r="D16" s="136"/>
      <c r="E16" s="136"/>
      <c r="F16" s="136"/>
      <c r="G16" s="136"/>
      <c r="H16" s="136"/>
      <c r="I16"/>
      <c r="K16"/>
      <c r="L16"/>
      <c r="M16"/>
    </row>
    <row r="17" spans="1:12" x14ac:dyDescent="0.35">
      <c r="A17" s="69" t="s">
        <v>794</v>
      </c>
      <c r="B17" s="136"/>
      <c r="C17" s="136"/>
      <c r="D17" s="136"/>
      <c r="E17" s="136"/>
      <c r="F17" s="136"/>
      <c r="G17" s="136"/>
      <c r="H17" s="136"/>
    </row>
    <row r="18" spans="1:12" x14ac:dyDescent="0.35">
      <c r="A18" s="69" t="s">
        <v>795</v>
      </c>
      <c r="B18" s="136"/>
      <c r="C18" s="136"/>
      <c r="D18" s="136"/>
      <c r="E18" s="136"/>
      <c r="F18" s="136"/>
      <c r="G18" s="136"/>
      <c r="H18" s="136"/>
    </row>
    <row r="19" spans="1:12" x14ac:dyDescent="0.35">
      <c r="A19" s="70" t="s">
        <v>1380</v>
      </c>
      <c r="B19" s="73">
        <f>DATE(入力_申請日_年, 入力_申請日_月, 入力_申請日_日)</f>
        <v>46174</v>
      </c>
      <c r="C19" s="73"/>
      <c r="D19" s="72"/>
      <c r="E19" s="72"/>
    </row>
    <row r="20" spans="1:12" x14ac:dyDescent="0.35">
      <c r="A20" s="70" t="s">
        <v>1381</v>
      </c>
      <c r="B20" s="86">
        <v>46152</v>
      </c>
      <c r="C20" s="118"/>
      <c r="D20" s="115" t="s">
        <v>1375</v>
      </c>
      <c r="E20" s="72"/>
    </row>
    <row r="21" spans="1:12" x14ac:dyDescent="0.35">
      <c r="A21" s="69" t="s">
        <v>1488</v>
      </c>
      <c r="B21" s="62" t="str">
        <f>LEFT(入力_施設,2)</f>
        <v>01</v>
      </c>
      <c r="C21" s="135" t="str">
        <f>VLOOKUP(B21,施設コード,2,FALSE)</f>
        <v>個人（認定農業者含む）</v>
      </c>
      <c r="D21" s="135"/>
      <c r="E21" s="135"/>
      <c r="F21" s="135"/>
      <c r="G21" s="135"/>
      <c r="H21" s="135"/>
    </row>
    <row r="22" spans="1:12" x14ac:dyDescent="0.35">
      <c r="A22" s="70" t="s">
        <v>1489</v>
      </c>
      <c r="B22" s="62">
        <f>LEFT(入力_資金,2)*1</f>
        <v>11</v>
      </c>
      <c r="C22" s="135" t="str">
        <f>VLOOKUP(B22,資金コード,2,FALSE)</f>
        <v>一般資金（5号資金除く）</v>
      </c>
      <c r="D22" s="135"/>
      <c r="E22" s="135"/>
      <c r="F22" s="135"/>
      <c r="G22" s="135"/>
      <c r="H22" s="135"/>
    </row>
    <row r="23" spans="1:12" x14ac:dyDescent="0.35">
      <c r="A23" s="70" t="s">
        <v>1490</v>
      </c>
      <c r="B23" s="62">
        <f>LEFT(入力_種類,3)*1</f>
        <v>100</v>
      </c>
      <c r="C23" s="72" t="str" cm="1">
        <f t="array" ref="C23:D23">_xlfn.XLOOKUP(B23,'コード（種類）'!B:B,'コード（種類）'!C:D,)</f>
        <v>1号資金</v>
      </c>
      <c r="D23" s="72" t="str">
        <v>農舎</v>
      </c>
      <c r="E23" s="72"/>
      <c r="F23" s="72"/>
      <c r="G23" s="72"/>
      <c r="H23" s="72"/>
    </row>
    <row r="24" spans="1:12" x14ac:dyDescent="0.35">
      <c r="A24" s="70" t="s">
        <v>782</v>
      </c>
      <c r="B24" s="62">
        <f>LEFT(入力_債務保証,1)*1</f>
        <v>1</v>
      </c>
      <c r="C24" s="72" t="str">
        <f>IF(B24=1,"有","無")</f>
        <v>有</v>
      </c>
      <c r="D24" s="72"/>
      <c r="E24" s="72"/>
      <c r="F24" s="72"/>
      <c r="G24" s="72"/>
      <c r="H24" s="72"/>
    </row>
    <row r="25" spans="1:12" x14ac:dyDescent="0.35">
      <c r="A25" s="70" t="s">
        <v>776</v>
      </c>
      <c r="B25" s="61">
        <f>入力_事業費*1000</f>
        <v>10000000</v>
      </c>
      <c r="D25" s="72"/>
      <c r="E25" s="72"/>
    </row>
    <row r="26" spans="1:12" x14ac:dyDescent="0.35">
      <c r="A26" s="70" t="s">
        <v>789</v>
      </c>
      <c r="B26" s="61">
        <f>入力_借入申込額*1000</f>
        <v>10000000</v>
      </c>
      <c r="D26" s="72"/>
      <c r="E26" s="72"/>
    </row>
    <row r="27" spans="1:12" x14ac:dyDescent="0.35">
      <c r="A27" s="70" t="s">
        <v>805</v>
      </c>
      <c r="B27" s="61">
        <f>入力_償還期間</f>
        <v>5</v>
      </c>
      <c r="D27" s="72"/>
      <c r="E27" s="72"/>
    </row>
    <row r="28" spans="1:12" x14ac:dyDescent="0.35">
      <c r="A28" s="70" t="s">
        <v>806</v>
      </c>
      <c r="B28" s="61">
        <f>入力_据置期間</f>
        <v>1</v>
      </c>
      <c r="D28" s="72"/>
      <c r="E28" s="72"/>
    </row>
    <row r="29" spans="1:12" s="2" customFormat="1" x14ac:dyDescent="0.35">
      <c r="A29" s="70" t="s">
        <v>809</v>
      </c>
      <c r="B29" s="61">
        <f>LEFT(入力_年_半年賦,1)*1</f>
        <v>2</v>
      </c>
      <c r="C29" s="72" t="str">
        <f>IF(年_半年賦=1,"年賦","半年賦")</f>
        <v>半年賦</v>
      </c>
      <c r="E29" s="89"/>
      <c r="I29"/>
      <c r="J29"/>
      <c r="K29"/>
      <c r="L29"/>
    </row>
    <row r="30" spans="1:12" x14ac:dyDescent="0.35">
      <c r="A30" s="70" t="s">
        <v>1376</v>
      </c>
      <c r="B30" s="64">
        <f>DATEVALUE(【入力ｼｰﾄ】支援課提出用!AQ16&amp;【入力ｼｰﾄ】支援課提出用!AR16&amp;【入力ｼｰﾄ】支援課提出用!AS16&amp;【入力ｼｰﾄ】支援課提出用!AT16&amp;"/"&amp;【入力ｼｰﾄ】支援課提出用!AU16&amp;【入力ｼｰﾄ】支援課提出用!AV16&amp;"/"&amp;【入力ｼｰﾄ】支援課提出用!AW16&amp;【入力ｼｰﾄ】支援課提出用!AX16)</f>
        <v>46163</v>
      </c>
      <c r="C30" s="64"/>
      <c r="D30" s="72"/>
      <c r="E30" s="72"/>
    </row>
    <row r="31" spans="1:12" x14ac:dyDescent="0.35">
      <c r="A31" s="70" t="s">
        <v>801</v>
      </c>
      <c r="B31" s="65">
        <f>_xlfn.LET(
 _xlpm.d, 貸付目標日,
 _xlpm.mode, 年_半年賦,
 _xlpm.defer, 0,
 _xlpm.base0,
   _xlfn.LET(
     _xlpm.t,EOMONTH(_xlpm.d,-MOD(MONTH(_xlpm.d)+1,2))-DAY(EOMONTH(_xlpm.d,-MOD(MONTH(_xlpm.d)+1,2)))+20,
     IF(_xlpm.t&lt;_xlpm.d,_xlpm.t,EDATE(_xlpm.t,-2))
   ),
 _xlpm.base, EDATE(_xlpm.base0, 12*_xlpm.defer),
 _xlpm.prev, EDATE(_xlpm.base, -6),
 IF(_xlpm.mode=1,
    _xlpm.base,
    IF(_xlpm.prev&gt;=_xlpm.d, _xlpm.prev, _xlpm.base)
 )
)</f>
        <v>46162</v>
      </c>
      <c r="C31" s="65"/>
      <c r="D31" s="72"/>
      <c r="E31" s="72"/>
    </row>
    <row r="32" spans="1:12" x14ac:dyDescent="0.35">
      <c r="A32" s="70" t="s">
        <v>802</v>
      </c>
      <c r="B32" s="65">
        <f>_xlfn.LET(
 _xlpm.d, 貸付目標日,
 _xlpm.mode, 年_半年賦,
 _xlpm.defer, 1,
 _xlpm.base0,
   _xlfn.LET(
     _xlpm.t,EOMONTH(_xlpm.d,-MOD(MONTH(_xlpm.d)+1,2))-DAY(EOMONTH(_xlpm.d,-MOD(MONTH(_xlpm.d)+1,2)))+20,
     IF(_xlpm.t&lt;_xlpm.d,_xlpm.t,EDATE(_xlpm.t,-2))
   ),
 _xlpm.base, EDATE(_xlpm.base0, 12*_xlpm.defer),
 _xlpm.prev, EDATE(_xlpm.base, -6),
 IF(_xlpm.mode=1,
    _xlpm.base,
    IF(_xlpm.prev&gt;=_xlpm.d, _xlpm.prev, _xlpm.base)
 )
)</f>
        <v>46346</v>
      </c>
      <c r="C32" s="65"/>
      <c r="D32" s="89"/>
      <c r="E32" s="89"/>
      <c r="F32" s="2"/>
      <c r="G32" s="2"/>
      <c r="H32" s="2"/>
    </row>
    <row r="33" spans="1:11" x14ac:dyDescent="0.35">
      <c r="A33" s="70" t="s">
        <v>803</v>
      </c>
      <c r="B33" s="65">
        <f>_xlfn.LET(
 _xlpm.d, 貸付目標日,
 _xlpm.mode, 年_半年賦,
 _xlpm.defer, (1+据置期間_年),
 _xlpm.base0,
   _xlfn.LET(
     _xlpm.t,EOMONTH(_xlpm.d,-MOD(MONTH(_xlpm.d)+1,2))-DAY(EOMONTH(_xlpm.d,-MOD(MONTH(_xlpm.d)+1,2)))+20,
     IF(_xlpm.t&lt;_xlpm.d,_xlpm.t,EDATE(_xlpm.t,-2))
   ),
 _xlpm.base, EDATE(_xlpm.base0, 12*_xlpm.defer),
 _xlpm.prev, EDATE(_xlpm.base, -6),
 IF(_xlpm.mode=1,
    _xlpm.base,
    IF(_xlpm.prev&gt;=_xlpm.d, _xlpm.prev, _xlpm.base)
 )
)</f>
        <v>46711</v>
      </c>
      <c r="C33" s="65"/>
      <c r="D33" s="72"/>
      <c r="E33" s="72"/>
    </row>
    <row r="34" spans="1:11" x14ac:dyDescent="0.35">
      <c r="A34" s="70" t="s">
        <v>804</v>
      </c>
      <c r="B34" s="65">
        <f>EDATE(償還開始日,((償還期間_年-据置期間_年)*年_半年賦-1)/年_半年賦*12)</f>
        <v>47988</v>
      </c>
      <c r="C34" s="65"/>
      <c r="D34" s="72"/>
      <c r="E34" s="72"/>
      <c r="K34" s="61"/>
    </row>
    <row r="35" spans="1:11" x14ac:dyDescent="0.35">
      <c r="A35" s="69" t="s">
        <v>790</v>
      </c>
      <c r="B35" s="66">
        <f>償還額_第2回以降+MOD(借入申込額,償還額_第2回以降)</f>
        <v>1250000</v>
      </c>
      <c r="D35" s="115" t="s">
        <v>1378</v>
      </c>
      <c r="E35" s="72"/>
    </row>
    <row r="36" spans="1:11" x14ac:dyDescent="0.35">
      <c r="A36" s="69" t="s">
        <v>791</v>
      </c>
      <c r="B36" s="61">
        <f>ROUNDDOWN(借入申込額/((償還期間_年-据置期間_年)*年_半年賦),-3)</f>
        <v>1250000</v>
      </c>
      <c r="D36" s="116" t="s">
        <v>1377</v>
      </c>
      <c r="E36" s="114"/>
      <c r="F36" s="114"/>
      <c r="G36" s="114"/>
      <c r="H36" s="114"/>
    </row>
    <row r="37" spans="1:11" x14ac:dyDescent="0.35">
      <c r="A37" s="69" t="s">
        <v>1361</v>
      </c>
      <c r="B37" s="110">
        <f>入力_基準金利</f>
        <v>4.05</v>
      </c>
      <c r="C37" s="110"/>
      <c r="D37" s="72"/>
      <c r="E37" s="72"/>
    </row>
    <row r="38" spans="1:11" x14ac:dyDescent="0.35">
      <c r="A38" s="69" t="s">
        <v>792</v>
      </c>
      <c r="B38" s="74">
        <f>入力_補給率_県</f>
        <v>1.25</v>
      </c>
      <c r="C38" s="74"/>
      <c r="D38" s="72"/>
      <c r="E38" s="72"/>
    </row>
    <row r="39" spans="1:11" x14ac:dyDescent="0.35">
      <c r="A39" s="69" t="s">
        <v>812</v>
      </c>
      <c r="B39" s="74">
        <f>入力_補給率_市町村</f>
        <v>0.8</v>
      </c>
      <c r="C39" s="74"/>
      <c r="D39" s="72"/>
      <c r="E39" s="72"/>
    </row>
    <row r="40" spans="1:11" x14ac:dyDescent="0.35">
      <c r="A40" s="69" t="s">
        <v>793</v>
      </c>
      <c r="B40" s="74">
        <f>入力_長期協会</f>
        <v>2</v>
      </c>
      <c r="C40" s="74"/>
      <c r="D40" s="72"/>
      <c r="E40" s="72"/>
    </row>
    <row r="41" spans="1:11" x14ac:dyDescent="0.35">
      <c r="A41" s="69" t="s">
        <v>1362</v>
      </c>
      <c r="B41" s="74">
        <f>入力_本人利率</f>
        <v>-2.2204460492503131E-16</v>
      </c>
      <c r="C41" s="74"/>
      <c r="D41" s="72"/>
      <c r="E41" s="72"/>
    </row>
    <row r="42" spans="1:11" x14ac:dyDescent="0.35">
      <c r="A42" s="69" t="s">
        <v>796</v>
      </c>
      <c r="D42" s="72"/>
      <c r="E42" s="72"/>
    </row>
    <row r="43" spans="1:11" x14ac:dyDescent="0.35">
      <c r="A43" s="69" t="s">
        <v>797</v>
      </c>
      <c r="D43" s="72"/>
      <c r="E43" s="72"/>
    </row>
    <row r="44" spans="1:11" x14ac:dyDescent="0.35">
      <c r="A44" s="69" t="s">
        <v>798</v>
      </c>
      <c r="B44" s="68"/>
      <c r="C44" s="68"/>
      <c r="D44" s="72"/>
      <c r="E44" s="72"/>
    </row>
    <row r="45" spans="1:11" x14ac:dyDescent="0.35">
      <c r="A45" s="70" t="s">
        <v>799</v>
      </c>
      <c r="D45" s="72"/>
      <c r="E45" s="72"/>
    </row>
    <row r="46" spans="1:11" x14ac:dyDescent="0.35">
      <c r="A46" s="70" t="s">
        <v>800</v>
      </c>
      <c r="D46" s="72"/>
      <c r="E46" s="72"/>
    </row>
    <row r="47" spans="1:11" ht="15.5" thickBot="1" x14ac:dyDescent="0.4">
      <c r="A47" s="137" t="s">
        <v>1353</v>
      </c>
      <c r="B47" s="138"/>
      <c r="C47" s="112"/>
      <c r="D47" s="90">
        <f>SUM(D48:D79)</f>
        <v>10000000</v>
      </c>
      <c r="E47" s="139" t="s">
        <v>1352</v>
      </c>
      <c r="F47" s="140"/>
      <c r="G47" s="140"/>
      <c r="H47" s="141"/>
      <c r="J47" t="s">
        <v>1371</v>
      </c>
    </row>
    <row r="48" spans="1:11" x14ac:dyDescent="0.35">
      <c r="A48" s="129" t="s">
        <v>1365</v>
      </c>
      <c r="B48" s="120" t="s">
        <v>1366</v>
      </c>
      <c r="C48" s="120" t="s">
        <v>1370</v>
      </c>
      <c r="D48" s="121" t="s">
        <v>1367</v>
      </c>
      <c r="E48" s="121" t="s">
        <v>1368</v>
      </c>
      <c r="F48" s="122" t="s">
        <v>792</v>
      </c>
      <c r="G48" s="122" t="s">
        <v>1369</v>
      </c>
      <c r="H48" s="123" t="s">
        <v>793</v>
      </c>
      <c r="J48" t="s">
        <v>1461</v>
      </c>
    </row>
    <row r="49" spans="1:8" x14ac:dyDescent="0.35">
      <c r="A49" s="130">
        <f>IF(A48="償還予定回",0,IF(A48&lt;償還期間_年*年_半年賦,A48+1,""))</f>
        <v>0</v>
      </c>
      <c r="B49" s="113">
        <f t="shared" ref="B49:B79" si="0">IF(A49&lt;&gt;"",IF(A49=0,貸付目標日,EDATE(利息発生起点日,IF(年_半年賦=2,6,12)*(A49))),"")</f>
        <v>46163</v>
      </c>
      <c r="C49" s="113" t="str">
        <f t="shared" ref="C49:C79" si="1">IF(B49&lt;&gt;"",IF(B49=貸付目標日,"貸付",IF(B49&gt;=据置開始日,IF(B49&gt;=償還開始日,"償還","据置"))),"")</f>
        <v>貸付</v>
      </c>
      <c r="D49" s="56" t="str">
        <f t="shared" ref="D49:D79" si="2">IF(B49&lt;&gt;"",IF(B49=貸付目標日,"",IF(B49&gt;=据置開始日,IF(B49&gt;=償還開始日,IF(B49=償還開始日,償還額_第1回,償還額_第2回以降),0),0)),"")</f>
        <v/>
      </c>
      <c r="E49" s="56">
        <f>IF(A49&lt;&gt;"",IF(A49=0,借入申込額,IF(D49="据置期間",E48,E48-D49)),"")</f>
        <v>10000000</v>
      </c>
      <c r="F49" s="111" cm="1">
        <f t="array" aca="1" ref="F49" ca="1">IF($A49&lt;&gt;"",IF($A49=0,INDIRECT("【入力ｼｰﾄ】支援課提出用!" &amp; ADDRESS(17, 61, 4)),INDIRECT("【入力ｼｰﾄ】支援課提出用!" &amp; ADDRESS(17+(($A49-1)/年_半年賦), 61, 4))),"")</f>
        <v>1.25</v>
      </c>
      <c r="G49" s="111" cm="1">
        <f t="array" aca="1" ref="G49" ca="1">IF($A49&lt;&gt;"",IF($A49=0,INDIRECT("【入力ｼｰﾄ】支援課提出用!" &amp; ADDRESS(17, 66, 4)),INDIRECT("【入力ｼｰﾄ】支援課提出用!" &amp; ADDRESS(17+(($A49-1)/年_半年賦), 66, 4))),"")</f>
        <v>0.8</v>
      </c>
      <c r="H49" s="124" cm="1">
        <f t="array" aca="1" ref="H49" ca="1">IF($A49&lt;&gt;"",IF($A49=0,INDIRECT("【入力ｼｰﾄ】支援課提出用!" &amp; ADDRESS(17, 71, 4)),INDIRECT("【入力ｼｰﾄ】支援課提出用!" &amp; ADDRESS(17+(($A49-1)/年_半年賦), 71, 4))),"")</f>
        <v>2</v>
      </c>
    </row>
    <row r="50" spans="1:8" x14ac:dyDescent="0.35">
      <c r="A50" s="130">
        <f t="shared" ref="A50:A79" si="3">IF(A49="No.",0,IF(A49&lt;償還期間_年*年_半年賦,A49+1,""))</f>
        <v>1</v>
      </c>
      <c r="B50" s="113">
        <f t="shared" si="0"/>
        <v>46346</v>
      </c>
      <c r="C50" s="113" t="str">
        <f t="shared" si="1"/>
        <v>据置</v>
      </c>
      <c r="D50" s="56">
        <f t="shared" si="2"/>
        <v>0</v>
      </c>
      <c r="E50" s="56">
        <f>IF(A50&lt;&gt;"",IF(A50=0,借入申込額,IF(D50="据置期間",E49,E49-D50)),"")</f>
        <v>10000000</v>
      </c>
      <c r="F50" s="111" cm="1">
        <f t="array" aca="1" ref="F50" ca="1">IF($A50&lt;&gt;"",IF($A50=0,INDIRECT("【入力ｼｰﾄ】支援課提出用!" &amp; ADDRESS(17, 61, 4)),INDIRECT("【入力ｼｰﾄ】支援課提出用!" &amp; ADDRESS(17+(($A50-1)/年_半年賦), 61, 4))),"")</f>
        <v>1.25</v>
      </c>
      <c r="G50" s="111" cm="1">
        <f t="array" aca="1" ref="G50" ca="1">IF($A50&lt;&gt;"",IF($A50=0,INDIRECT("【入力ｼｰﾄ】支援課提出用!" &amp; ADDRESS(17, 66, 4)),INDIRECT("【入力ｼｰﾄ】支援課提出用!" &amp; ADDRESS(17+(($A50-1)/年_半年賦), 66, 4))),"")</f>
        <v>0.8</v>
      </c>
      <c r="H50" s="124" cm="1">
        <f t="array" aca="1" ref="H50" ca="1">IF($A50&lt;&gt;"",IF($A50=0,INDIRECT("【入力ｼｰﾄ】支援課提出用!" &amp; ADDRESS(17, 71, 4)),INDIRECT("【入力ｼｰﾄ】支援課提出用!" &amp; ADDRESS(17+(($A50-1)/年_半年賦), 71, 4))),"")</f>
        <v>2</v>
      </c>
    </row>
    <row r="51" spans="1:8" x14ac:dyDescent="0.35">
      <c r="A51" s="130">
        <f t="shared" si="3"/>
        <v>2</v>
      </c>
      <c r="B51" s="113">
        <f t="shared" si="0"/>
        <v>46527</v>
      </c>
      <c r="C51" s="113" t="str">
        <f t="shared" si="1"/>
        <v>据置</v>
      </c>
      <c r="D51" s="56">
        <f t="shared" si="2"/>
        <v>0</v>
      </c>
      <c r="E51" s="56">
        <f t="shared" ref="E51:E79" si="4">IF(A51&lt;&gt;"",IF(A51=0,借入申込額,IF(D51="据置期間",E50,E50-D51)),"")</f>
        <v>10000000</v>
      </c>
      <c r="F51" s="111" cm="1">
        <f t="array" aca="1" ref="F51" ca="1">IF($A51&lt;&gt;"",IF($A51=0,INDIRECT("【入力ｼｰﾄ】支援課提出用!" &amp; ADDRESS(17, 61, 4)),INDIRECT("【入力ｼｰﾄ】支援課提出用!" &amp; ADDRESS(17+(($A51-1)/年_半年賦), 61, 4))),"")</f>
        <v>1.25</v>
      </c>
      <c r="G51" s="111" cm="1">
        <f t="array" aca="1" ref="G51" ca="1">IF($A51&lt;&gt;"",IF($A51=0,INDIRECT("【入力ｼｰﾄ】支援課提出用!" &amp; ADDRESS(17, 66, 4)),INDIRECT("【入力ｼｰﾄ】支援課提出用!" &amp; ADDRESS(17+(($A51-1)/年_半年賦), 66, 4))),"")</f>
        <v>0.8</v>
      </c>
      <c r="H51" s="124" cm="1">
        <f t="array" aca="1" ref="H51" ca="1">IF($A51&lt;&gt;"",IF($A51=0,INDIRECT("【入力ｼｰﾄ】支援課提出用!" &amp; ADDRESS(17, 71, 4)),INDIRECT("【入力ｼｰﾄ】支援課提出用!" &amp; ADDRESS(17+(($A51-1)/年_半年賦), 71, 4))),"")</f>
        <v>2</v>
      </c>
    </row>
    <row r="52" spans="1:8" x14ac:dyDescent="0.35">
      <c r="A52" s="130">
        <f t="shared" si="3"/>
        <v>3</v>
      </c>
      <c r="B52" s="113">
        <f t="shared" si="0"/>
        <v>46711</v>
      </c>
      <c r="C52" s="113" t="str">
        <f t="shared" si="1"/>
        <v>償還</v>
      </c>
      <c r="D52" s="56">
        <f t="shared" si="2"/>
        <v>1250000</v>
      </c>
      <c r="E52" s="56">
        <f>IF(A52&lt;&gt;"",IF(A52=0,借入申込額,IF(D52="据置期間",E51,E51-D52)),"")</f>
        <v>8750000</v>
      </c>
      <c r="F52" s="111" cm="1">
        <f t="array" aca="1" ref="F52" ca="1">IF($A52&lt;&gt;"",IF($A52=0,INDIRECT("【入力ｼｰﾄ】支援課提出用!" &amp; ADDRESS(17, 61, 4)),INDIRECT("【入力ｼｰﾄ】支援課提出用!" &amp; ADDRESS(17+(($A52-1)/年_半年賦), 61, 4))),"")</f>
        <v>1.25</v>
      </c>
      <c r="G52" s="111" cm="1">
        <f t="array" aca="1" ref="G52" ca="1">IF($A52&lt;&gt;"",IF($A52=0,INDIRECT("【入力ｼｰﾄ】支援課提出用!" &amp; ADDRESS(17, 66, 4)),INDIRECT("【入力ｼｰﾄ】支援課提出用!" &amp; ADDRESS(17+(($A52-1)/年_半年賦), 66, 4))),"")</f>
        <v>0.8</v>
      </c>
      <c r="H52" s="124" cm="1">
        <f t="array" aca="1" ref="H52" ca="1">IF($A52&lt;&gt;"",IF($A52=0,INDIRECT("【入力ｼｰﾄ】支援課提出用!" &amp; ADDRESS(17, 71, 4)),INDIRECT("【入力ｼｰﾄ】支援課提出用!" &amp; ADDRESS(17+(($A52-1)/年_半年賦), 71, 4))),"")</f>
        <v>2</v>
      </c>
    </row>
    <row r="53" spans="1:8" x14ac:dyDescent="0.35">
      <c r="A53" s="130">
        <f t="shared" si="3"/>
        <v>4</v>
      </c>
      <c r="B53" s="113">
        <f t="shared" si="0"/>
        <v>46893</v>
      </c>
      <c r="C53" s="113" t="str">
        <f t="shared" si="1"/>
        <v>償還</v>
      </c>
      <c r="D53" s="56">
        <f t="shared" si="2"/>
        <v>1250000</v>
      </c>
      <c r="E53" s="56">
        <f t="shared" si="4"/>
        <v>7500000</v>
      </c>
      <c r="F53" s="111" cm="1">
        <f t="array" aca="1" ref="F53" ca="1">IF($A53&lt;&gt;"",IF($A53=0,INDIRECT("【入力ｼｰﾄ】支援課提出用!" &amp; ADDRESS(17, 61, 4)),INDIRECT("【入力ｼｰﾄ】支援課提出用!" &amp; ADDRESS(17+(($A53-1)/年_半年賦), 61, 4))),"")</f>
        <v>1.25</v>
      </c>
      <c r="G53" s="111" cm="1">
        <f t="array" aca="1" ref="G53" ca="1">IF($A53&lt;&gt;"",IF($A53=0,INDIRECT("【入力ｼｰﾄ】支援課提出用!" &amp; ADDRESS(17, 66, 4)),INDIRECT("【入力ｼｰﾄ】支援課提出用!" &amp; ADDRESS(17+(($A53-1)/年_半年賦), 66, 4))),"")</f>
        <v>0.8</v>
      </c>
      <c r="H53" s="124" cm="1">
        <f t="array" aca="1" ref="H53" ca="1">IF($A53&lt;&gt;"",IF($A53=0,INDIRECT("【入力ｼｰﾄ】支援課提出用!" &amp; ADDRESS(17, 71, 4)),INDIRECT("【入力ｼｰﾄ】支援課提出用!" &amp; ADDRESS(17+(($A53-1)/年_半年賦), 71, 4))),"")</f>
        <v>2</v>
      </c>
    </row>
    <row r="54" spans="1:8" x14ac:dyDescent="0.35">
      <c r="A54" s="130">
        <f t="shared" si="3"/>
        <v>5</v>
      </c>
      <c r="B54" s="113">
        <f t="shared" si="0"/>
        <v>47077</v>
      </c>
      <c r="C54" s="113" t="str">
        <f t="shared" si="1"/>
        <v>償還</v>
      </c>
      <c r="D54" s="56">
        <f t="shared" si="2"/>
        <v>1250000</v>
      </c>
      <c r="E54" s="56">
        <f t="shared" si="4"/>
        <v>6250000</v>
      </c>
      <c r="F54" s="111" cm="1">
        <f t="array" aca="1" ref="F54" ca="1">IF($A54&lt;&gt;"",IF($A54=0,INDIRECT("【入力ｼｰﾄ】支援課提出用!" &amp; ADDRESS(17, 61, 4)),INDIRECT("【入力ｼｰﾄ】支援課提出用!" &amp; ADDRESS(17+(($A54-1)/年_半年賦), 61, 4))),"")</f>
        <v>1.25</v>
      </c>
      <c r="G54" s="111" cm="1">
        <f t="array" aca="1" ref="G54" ca="1">IF($A54&lt;&gt;"",IF($A54=0,INDIRECT("【入力ｼｰﾄ】支援課提出用!" &amp; ADDRESS(17, 66, 4)),INDIRECT("【入力ｼｰﾄ】支援課提出用!" &amp; ADDRESS(17+(($A54-1)/年_半年賦), 66, 4))),"")</f>
        <v>0.8</v>
      </c>
      <c r="H54" s="124" cm="1">
        <f t="array" aca="1" ref="H54" ca="1">IF($A54&lt;&gt;"",IF($A54=0,INDIRECT("【入力ｼｰﾄ】支援課提出用!" &amp; ADDRESS(17, 71, 4)),INDIRECT("【入力ｼｰﾄ】支援課提出用!" &amp; ADDRESS(17+(($A54-1)/年_半年賦), 71, 4))),"")</f>
        <v>2</v>
      </c>
    </row>
    <row r="55" spans="1:8" x14ac:dyDescent="0.35">
      <c r="A55" s="130">
        <f t="shared" si="3"/>
        <v>6</v>
      </c>
      <c r="B55" s="113">
        <f t="shared" si="0"/>
        <v>47258</v>
      </c>
      <c r="C55" s="113" t="str">
        <f t="shared" si="1"/>
        <v>償還</v>
      </c>
      <c r="D55" s="56">
        <f t="shared" si="2"/>
        <v>1250000</v>
      </c>
      <c r="E55" s="56">
        <f t="shared" si="4"/>
        <v>5000000</v>
      </c>
      <c r="F55" s="111" cm="1">
        <f t="array" aca="1" ref="F55" ca="1">IF($A55&lt;&gt;"",IF($A55=0,INDIRECT("【入力ｼｰﾄ】支援課提出用!" &amp; ADDRESS(17, 61, 4)),INDIRECT("【入力ｼｰﾄ】支援課提出用!" &amp; ADDRESS(17+(($A55-1)/年_半年賦), 61, 4))),"")</f>
        <v>1.25</v>
      </c>
      <c r="G55" s="111" cm="1">
        <f t="array" aca="1" ref="G55" ca="1">IF($A55&lt;&gt;"",IF($A55=0,INDIRECT("【入力ｼｰﾄ】支援課提出用!" &amp; ADDRESS(17, 66, 4)),INDIRECT("【入力ｼｰﾄ】支援課提出用!" &amp; ADDRESS(17+(($A55-1)/年_半年賦), 66, 4))),"")</f>
        <v>0.8</v>
      </c>
      <c r="H55" s="124" cm="1">
        <f t="array" aca="1" ref="H55" ca="1">IF($A55&lt;&gt;"",IF($A55=0,INDIRECT("【入力ｼｰﾄ】支援課提出用!" &amp; ADDRESS(17, 71, 4)),INDIRECT("【入力ｼｰﾄ】支援課提出用!" &amp; ADDRESS(17+(($A55-1)/年_半年賦), 71, 4))),"")</f>
        <v>2</v>
      </c>
    </row>
    <row r="56" spans="1:8" x14ac:dyDescent="0.35">
      <c r="A56" s="130">
        <f t="shared" si="3"/>
        <v>7</v>
      </c>
      <c r="B56" s="113">
        <f t="shared" si="0"/>
        <v>47442</v>
      </c>
      <c r="C56" s="113" t="str">
        <f t="shared" si="1"/>
        <v>償還</v>
      </c>
      <c r="D56" s="56">
        <f t="shared" si="2"/>
        <v>1250000</v>
      </c>
      <c r="E56" s="56">
        <f t="shared" si="4"/>
        <v>3750000</v>
      </c>
      <c r="F56" s="111" cm="1">
        <f t="array" aca="1" ref="F56" ca="1">IF($A56&lt;&gt;"",IF($A56=0,INDIRECT("【入力ｼｰﾄ】支援課提出用!" &amp; ADDRESS(17, 61, 4)),INDIRECT("【入力ｼｰﾄ】支援課提出用!" &amp; ADDRESS(17+(($A56-1)/年_半年賦), 61, 4))),"")</f>
        <v>1.25</v>
      </c>
      <c r="G56" s="111" cm="1">
        <f t="array" aca="1" ref="G56" ca="1">IF($A56&lt;&gt;"",IF($A56=0,INDIRECT("【入力ｼｰﾄ】支援課提出用!" &amp; ADDRESS(17, 66, 4)),INDIRECT("【入力ｼｰﾄ】支援課提出用!" &amp; ADDRESS(17+(($A56-1)/年_半年賦), 66, 4))),"")</f>
        <v>0.8</v>
      </c>
      <c r="H56" s="124" cm="1">
        <f t="array" aca="1" ref="H56" ca="1">IF($A56&lt;&gt;"",IF($A56=0,INDIRECT("【入力ｼｰﾄ】支援課提出用!" &amp; ADDRESS(17, 71, 4)),INDIRECT("【入力ｼｰﾄ】支援課提出用!" &amp; ADDRESS(17+(($A56-1)/年_半年賦), 71, 4))),"")</f>
        <v>2</v>
      </c>
    </row>
    <row r="57" spans="1:8" x14ac:dyDescent="0.35">
      <c r="A57" s="130">
        <f t="shared" si="3"/>
        <v>8</v>
      </c>
      <c r="B57" s="113">
        <f t="shared" si="0"/>
        <v>47623</v>
      </c>
      <c r="C57" s="113" t="str">
        <f t="shared" si="1"/>
        <v>償還</v>
      </c>
      <c r="D57" s="56">
        <f t="shared" si="2"/>
        <v>1250000</v>
      </c>
      <c r="E57" s="56">
        <f t="shared" si="4"/>
        <v>2500000</v>
      </c>
      <c r="F57" s="111" cm="1">
        <f t="array" aca="1" ref="F57" ca="1">IF($A57&lt;&gt;"",IF($A57=0,INDIRECT("【入力ｼｰﾄ】支援課提出用!" &amp; ADDRESS(17, 61, 4)),INDIRECT("【入力ｼｰﾄ】支援課提出用!" &amp; ADDRESS(17+(($A57-1)/年_半年賦), 61, 4))),"")</f>
        <v>1.25</v>
      </c>
      <c r="G57" s="111" cm="1">
        <f t="array" aca="1" ref="G57" ca="1">IF($A57&lt;&gt;"",IF($A57=0,INDIRECT("【入力ｼｰﾄ】支援課提出用!" &amp; ADDRESS(17, 66, 4)),INDIRECT("【入力ｼｰﾄ】支援課提出用!" &amp; ADDRESS(17+(($A57-1)/年_半年賦), 66, 4))),"")</f>
        <v>0.8</v>
      </c>
      <c r="H57" s="124" cm="1">
        <f t="array" aca="1" ref="H57" ca="1">IF($A57&lt;&gt;"",IF($A57=0,INDIRECT("【入力ｼｰﾄ】支援課提出用!" &amp; ADDRESS(17, 71, 4)),INDIRECT("【入力ｼｰﾄ】支援課提出用!" &amp; ADDRESS(17+(($A57-1)/年_半年賦), 71, 4))),"")</f>
        <v>2</v>
      </c>
    </row>
    <row r="58" spans="1:8" x14ac:dyDescent="0.35">
      <c r="A58" s="130">
        <f t="shared" si="3"/>
        <v>9</v>
      </c>
      <c r="B58" s="113">
        <f t="shared" si="0"/>
        <v>47807</v>
      </c>
      <c r="C58" s="113" t="str">
        <f t="shared" si="1"/>
        <v>償還</v>
      </c>
      <c r="D58" s="56">
        <f t="shared" si="2"/>
        <v>1250000</v>
      </c>
      <c r="E58" s="56">
        <f t="shared" si="4"/>
        <v>1250000</v>
      </c>
      <c r="F58" s="111" cm="1">
        <f t="array" aca="1" ref="F58" ca="1">IF($A58&lt;&gt;"",IF($A58=0,INDIRECT("【入力ｼｰﾄ】支援課提出用!" &amp; ADDRESS(17, 61, 4)),INDIRECT("【入力ｼｰﾄ】支援課提出用!" &amp; ADDRESS(17+(($A58-1)/年_半年賦), 61, 4))),"")</f>
        <v>1.25</v>
      </c>
      <c r="G58" s="111" cm="1">
        <f t="array" aca="1" ref="G58" ca="1">IF($A58&lt;&gt;"",IF($A58=0,INDIRECT("【入力ｼｰﾄ】支援課提出用!" &amp; ADDRESS(17, 66, 4)),INDIRECT("【入力ｼｰﾄ】支援課提出用!" &amp; ADDRESS(17+(($A58-1)/年_半年賦), 66, 4))),"")</f>
        <v>0.8</v>
      </c>
      <c r="H58" s="124" cm="1">
        <f t="array" aca="1" ref="H58" ca="1">IF($A58&lt;&gt;"",IF($A58=0,INDIRECT("【入力ｼｰﾄ】支援課提出用!" &amp; ADDRESS(17, 71, 4)),INDIRECT("【入力ｼｰﾄ】支援課提出用!" &amp; ADDRESS(17+(($A58-1)/年_半年賦), 71, 4))),"")</f>
        <v>2</v>
      </c>
    </row>
    <row r="59" spans="1:8" x14ac:dyDescent="0.35">
      <c r="A59" s="130">
        <f t="shared" si="3"/>
        <v>10</v>
      </c>
      <c r="B59" s="113">
        <f t="shared" si="0"/>
        <v>47988</v>
      </c>
      <c r="C59" s="113" t="str">
        <f t="shared" si="1"/>
        <v>償還</v>
      </c>
      <c r="D59" s="56">
        <f t="shared" si="2"/>
        <v>1250000</v>
      </c>
      <c r="E59" s="56">
        <f t="shared" si="4"/>
        <v>0</v>
      </c>
      <c r="F59" s="111" cm="1">
        <f t="array" aca="1" ref="F59" ca="1">IF($A59&lt;&gt;"",IF($A59=0,INDIRECT("【入力ｼｰﾄ】支援課提出用!" &amp; ADDRESS(17, 61, 4)),INDIRECT("【入力ｼｰﾄ】支援課提出用!" &amp; ADDRESS(17+(($A59-1)/年_半年賦), 61, 4))),"")</f>
        <v>1.25</v>
      </c>
      <c r="G59" s="111" cm="1">
        <f t="array" aca="1" ref="G59" ca="1">IF($A59&lt;&gt;"",IF($A59=0,INDIRECT("【入力ｼｰﾄ】支援課提出用!" &amp; ADDRESS(17, 66, 4)),INDIRECT("【入力ｼｰﾄ】支援課提出用!" &amp; ADDRESS(17+(($A59-1)/年_半年賦), 66, 4))),"")</f>
        <v>0.8</v>
      </c>
      <c r="H59" s="124" cm="1">
        <f t="array" aca="1" ref="H59" ca="1">IF($A59&lt;&gt;"",IF($A59=0,INDIRECT("【入力ｼｰﾄ】支援課提出用!" &amp; ADDRESS(17, 71, 4)),INDIRECT("【入力ｼｰﾄ】支援課提出用!" &amp; ADDRESS(17+(($A59-1)/年_半年賦), 71, 4))),"")</f>
        <v>2</v>
      </c>
    </row>
    <row r="60" spans="1:8" x14ac:dyDescent="0.35">
      <c r="A60" s="130" t="str">
        <f t="shared" si="3"/>
        <v/>
      </c>
      <c r="B60" s="113" t="str">
        <f t="shared" si="0"/>
        <v/>
      </c>
      <c r="C60" s="113" t="str">
        <f t="shared" si="1"/>
        <v/>
      </c>
      <c r="D60" s="56" t="str">
        <f t="shared" si="2"/>
        <v/>
      </c>
      <c r="E60" s="56" t="str">
        <f t="shared" si="4"/>
        <v/>
      </c>
      <c r="F60" s="111" t="str" cm="1">
        <f t="array" aca="1" ref="F60" ca="1">IF($A60&lt;&gt;"",IF($A60=0,INDIRECT("【入力ｼｰﾄ】支援課提出用!" &amp; ADDRESS(17, 61, 4)),INDIRECT("【入力ｼｰﾄ】支援課提出用!" &amp; ADDRESS(17+(($A60-1)/年_半年賦), 61, 4))),"")</f>
        <v/>
      </c>
      <c r="G60" s="111" t="str" cm="1">
        <f t="array" aca="1" ref="G60" ca="1">IF($A60&lt;&gt;"",IF($A60=0,INDIRECT("【入力ｼｰﾄ】支援課提出用!" &amp; ADDRESS(17, 66, 4)),INDIRECT("【入力ｼｰﾄ】支援課提出用!" &amp; ADDRESS(17+(($A60-1)/年_半年賦), 66, 4))),"")</f>
        <v/>
      </c>
      <c r="H60" s="124" t="str" cm="1">
        <f t="array" aca="1" ref="H60" ca="1">IF($A60&lt;&gt;"",IF($A60=0,INDIRECT("【入力ｼｰﾄ】支援課提出用!" &amp; ADDRESS(17, 71, 4)),INDIRECT("【入力ｼｰﾄ】支援課提出用!" &amp; ADDRESS(17+(($A60-1)/年_半年賦), 71, 4))),"")</f>
        <v/>
      </c>
    </row>
    <row r="61" spans="1:8" x14ac:dyDescent="0.35">
      <c r="A61" s="130" t="str">
        <f t="shared" si="3"/>
        <v/>
      </c>
      <c r="B61" s="113" t="str">
        <f t="shared" si="0"/>
        <v/>
      </c>
      <c r="C61" s="113" t="str">
        <f t="shared" si="1"/>
        <v/>
      </c>
      <c r="D61" s="56" t="str">
        <f t="shared" si="2"/>
        <v/>
      </c>
      <c r="E61" s="56" t="str">
        <f t="shared" si="4"/>
        <v/>
      </c>
      <c r="F61" s="111" t="str" cm="1">
        <f t="array" aca="1" ref="F61" ca="1">IF($A61&lt;&gt;"",IF($A61=0,INDIRECT("【入力ｼｰﾄ】支援課提出用!" &amp; ADDRESS(17, 61, 4)),INDIRECT("【入力ｼｰﾄ】支援課提出用!" &amp; ADDRESS(17+(($A61-1)/年_半年賦), 61, 4))),"")</f>
        <v/>
      </c>
      <c r="G61" s="111" t="str" cm="1">
        <f t="array" aca="1" ref="G61" ca="1">IF($A61&lt;&gt;"",IF($A61=0,INDIRECT("【入力ｼｰﾄ】支援課提出用!" &amp; ADDRESS(17, 66, 4)),INDIRECT("【入力ｼｰﾄ】支援課提出用!" &amp; ADDRESS(17+(($A61-1)/年_半年賦), 66, 4))),"")</f>
        <v/>
      </c>
      <c r="H61" s="124" t="str" cm="1">
        <f t="array" aca="1" ref="H61" ca="1">IF($A61&lt;&gt;"",IF($A61=0,INDIRECT("【入力ｼｰﾄ】支援課提出用!" &amp; ADDRESS(17, 71, 4)),INDIRECT("【入力ｼｰﾄ】支援課提出用!" &amp; ADDRESS(17+(($A61-1)/年_半年賦), 71, 4))),"")</f>
        <v/>
      </c>
    </row>
    <row r="62" spans="1:8" x14ac:dyDescent="0.35">
      <c r="A62" s="130" t="str">
        <f t="shared" si="3"/>
        <v/>
      </c>
      <c r="B62" s="113" t="str">
        <f t="shared" si="0"/>
        <v/>
      </c>
      <c r="C62" s="113" t="str">
        <f t="shared" si="1"/>
        <v/>
      </c>
      <c r="D62" s="56" t="str">
        <f t="shared" si="2"/>
        <v/>
      </c>
      <c r="E62" s="56" t="str">
        <f t="shared" si="4"/>
        <v/>
      </c>
      <c r="F62" s="111" t="str" cm="1">
        <f t="array" aca="1" ref="F62" ca="1">IF($A62&lt;&gt;"",IF($A62=0,INDIRECT("【入力ｼｰﾄ】支援課提出用!" &amp; ADDRESS(17, 61, 4)),INDIRECT("【入力ｼｰﾄ】支援課提出用!" &amp; ADDRESS(17+(($A62-1)/年_半年賦), 61, 4))),"")</f>
        <v/>
      </c>
      <c r="G62" s="111" t="str" cm="1">
        <f t="array" aca="1" ref="G62" ca="1">IF($A62&lt;&gt;"",IF($A62=0,INDIRECT("【入力ｼｰﾄ】支援課提出用!" &amp; ADDRESS(17, 66, 4)),INDIRECT("【入力ｼｰﾄ】支援課提出用!" &amp; ADDRESS(17+(($A62-1)/年_半年賦), 66, 4))),"")</f>
        <v/>
      </c>
      <c r="H62" s="124" t="str" cm="1">
        <f t="array" aca="1" ref="H62" ca="1">IF($A62&lt;&gt;"",IF($A62=0,INDIRECT("【入力ｼｰﾄ】支援課提出用!" &amp; ADDRESS(17, 71, 4)),INDIRECT("【入力ｼｰﾄ】支援課提出用!" &amp; ADDRESS(17+(($A62-1)/年_半年賦), 71, 4))),"")</f>
        <v/>
      </c>
    </row>
    <row r="63" spans="1:8" x14ac:dyDescent="0.35">
      <c r="A63" s="130" t="str">
        <f t="shared" si="3"/>
        <v/>
      </c>
      <c r="B63" s="113" t="str">
        <f t="shared" si="0"/>
        <v/>
      </c>
      <c r="C63" s="113" t="str">
        <f t="shared" si="1"/>
        <v/>
      </c>
      <c r="D63" s="56" t="str">
        <f t="shared" si="2"/>
        <v/>
      </c>
      <c r="E63" s="56" t="str">
        <f t="shared" si="4"/>
        <v/>
      </c>
      <c r="F63" s="111" t="str" cm="1">
        <f t="array" aca="1" ref="F63" ca="1">IF($A63&lt;&gt;"",IF($A63=0,INDIRECT("【入力ｼｰﾄ】支援課提出用!" &amp; ADDRESS(17, 61, 4)),INDIRECT("【入力ｼｰﾄ】支援課提出用!" &amp; ADDRESS(17+(($A63-1)/年_半年賦), 61, 4))),"")</f>
        <v/>
      </c>
      <c r="G63" s="111" t="str" cm="1">
        <f t="array" aca="1" ref="G63" ca="1">IF($A63&lt;&gt;"",IF($A63=0,INDIRECT("【入力ｼｰﾄ】支援課提出用!" &amp; ADDRESS(17, 66, 4)),INDIRECT("【入力ｼｰﾄ】支援課提出用!" &amp; ADDRESS(17+(($A63-1)/年_半年賦), 66, 4))),"")</f>
        <v/>
      </c>
      <c r="H63" s="124" t="str" cm="1">
        <f t="array" aca="1" ref="H63" ca="1">IF($A63&lt;&gt;"",IF($A63=0,INDIRECT("【入力ｼｰﾄ】支援課提出用!" &amp; ADDRESS(17, 71, 4)),INDIRECT("【入力ｼｰﾄ】支援課提出用!" &amp; ADDRESS(17+(($A63-1)/年_半年賦), 71, 4))),"")</f>
        <v/>
      </c>
    </row>
    <row r="64" spans="1:8" x14ac:dyDescent="0.35">
      <c r="A64" s="130" t="str">
        <f t="shared" si="3"/>
        <v/>
      </c>
      <c r="B64" s="113" t="str">
        <f t="shared" si="0"/>
        <v/>
      </c>
      <c r="C64" s="113" t="str">
        <f t="shared" si="1"/>
        <v/>
      </c>
      <c r="D64" s="56" t="str">
        <f t="shared" si="2"/>
        <v/>
      </c>
      <c r="E64" s="56" t="str">
        <f t="shared" si="4"/>
        <v/>
      </c>
      <c r="F64" s="111" t="str" cm="1">
        <f t="array" aca="1" ref="F64" ca="1">IF($A64&lt;&gt;"",IF($A64=0,INDIRECT("【入力ｼｰﾄ】支援課提出用!" &amp; ADDRESS(17, 61, 4)),INDIRECT("【入力ｼｰﾄ】支援課提出用!" &amp; ADDRESS(17+(($A64-1)/年_半年賦), 61, 4))),"")</f>
        <v/>
      </c>
      <c r="G64" s="111" t="str" cm="1">
        <f t="array" aca="1" ref="G64" ca="1">IF($A64&lt;&gt;"",IF($A64=0,INDIRECT("【入力ｼｰﾄ】支援課提出用!" &amp; ADDRESS(17, 66, 4)),INDIRECT("【入力ｼｰﾄ】支援課提出用!" &amp; ADDRESS(17+(($A64-1)/年_半年賦), 66, 4))),"")</f>
        <v/>
      </c>
      <c r="H64" s="124" t="str" cm="1">
        <f t="array" aca="1" ref="H64" ca="1">IF($A64&lt;&gt;"",IF($A64=0,INDIRECT("【入力ｼｰﾄ】支援課提出用!" &amp; ADDRESS(17, 71, 4)),INDIRECT("【入力ｼｰﾄ】支援課提出用!" &amp; ADDRESS(17+(($A64-1)/年_半年賦), 71, 4))),"")</f>
        <v/>
      </c>
    </row>
    <row r="65" spans="1:8" x14ac:dyDescent="0.35">
      <c r="A65" s="130" t="str">
        <f t="shared" si="3"/>
        <v/>
      </c>
      <c r="B65" s="113" t="str">
        <f t="shared" si="0"/>
        <v/>
      </c>
      <c r="C65" s="113" t="str">
        <f t="shared" si="1"/>
        <v/>
      </c>
      <c r="D65" s="56" t="str">
        <f t="shared" si="2"/>
        <v/>
      </c>
      <c r="E65" s="56" t="str">
        <f t="shared" si="4"/>
        <v/>
      </c>
      <c r="F65" s="111" t="str" cm="1">
        <f t="array" aca="1" ref="F65" ca="1">IF($A65&lt;&gt;"",IF($A65=0,INDIRECT("【入力ｼｰﾄ】支援課提出用!" &amp; ADDRESS(17, 61, 4)),INDIRECT("【入力ｼｰﾄ】支援課提出用!" &amp; ADDRESS(17+(($A65-1)/年_半年賦), 61, 4))),"")</f>
        <v/>
      </c>
      <c r="G65" s="111" t="str" cm="1">
        <f t="array" aca="1" ref="G65" ca="1">IF($A65&lt;&gt;"",IF($A65=0,INDIRECT("【入力ｼｰﾄ】支援課提出用!" &amp; ADDRESS(17, 66, 4)),INDIRECT("【入力ｼｰﾄ】支援課提出用!" &amp; ADDRESS(17+(($A65-1)/年_半年賦), 66, 4))),"")</f>
        <v/>
      </c>
      <c r="H65" s="124" t="str" cm="1">
        <f t="array" aca="1" ref="H65" ca="1">IF($A65&lt;&gt;"",IF($A65=0,INDIRECT("【入力ｼｰﾄ】支援課提出用!" &amp; ADDRESS(17, 71, 4)),INDIRECT("【入力ｼｰﾄ】支援課提出用!" &amp; ADDRESS(17+(($A65-1)/年_半年賦), 71, 4))),"")</f>
        <v/>
      </c>
    </row>
    <row r="66" spans="1:8" x14ac:dyDescent="0.35">
      <c r="A66" s="130" t="str">
        <f t="shared" si="3"/>
        <v/>
      </c>
      <c r="B66" s="113" t="str">
        <f t="shared" si="0"/>
        <v/>
      </c>
      <c r="C66" s="113" t="str">
        <f t="shared" si="1"/>
        <v/>
      </c>
      <c r="D66" s="56" t="str">
        <f t="shared" si="2"/>
        <v/>
      </c>
      <c r="E66" s="56" t="str">
        <f t="shared" si="4"/>
        <v/>
      </c>
      <c r="F66" s="111" t="str" cm="1">
        <f t="array" aca="1" ref="F66" ca="1">IF($A66&lt;&gt;"",IF($A66=0,INDIRECT("【入力ｼｰﾄ】支援課提出用!" &amp; ADDRESS(17, 61, 4)),INDIRECT("【入力ｼｰﾄ】支援課提出用!" &amp; ADDRESS(17+(($A66-1)/年_半年賦), 61, 4))),"")</f>
        <v/>
      </c>
      <c r="G66" s="111" t="str" cm="1">
        <f t="array" aca="1" ref="G66" ca="1">IF($A66&lt;&gt;"",IF($A66=0,INDIRECT("【入力ｼｰﾄ】支援課提出用!" &amp; ADDRESS(17, 66, 4)),INDIRECT("【入力ｼｰﾄ】支援課提出用!" &amp; ADDRESS(17+(($A66-1)/年_半年賦), 66, 4))),"")</f>
        <v/>
      </c>
      <c r="H66" s="124" t="str" cm="1">
        <f t="array" aca="1" ref="H66" ca="1">IF($A66&lt;&gt;"",IF($A66=0,INDIRECT("【入力ｼｰﾄ】支援課提出用!" &amp; ADDRESS(17, 71, 4)),INDIRECT("【入力ｼｰﾄ】支援課提出用!" &amp; ADDRESS(17+(($A66-1)/年_半年賦), 71, 4))),"")</f>
        <v/>
      </c>
    </row>
    <row r="67" spans="1:8" x14ac:dyDescent="0.35">
      <c r="A67" s="130" t="str">
        <f t="shared" si="3"/>
        <v/>
      </c>
      <c r="B67" s="113" t="str">
        <f t="shared" si="0"/>
        <v/>
      </c>
      <c r="C67" s="113" t="str">
        <f t="shared" si="1"/>
        <v/>
      </c>
      <c r="D67" s="56" t="str">
        <f t="shared" si="2"/>
        <v/>
      </c>
      <c r="E67" s="56" t="str">
        <f t="shared" si="4"/>
        <v/>
      </c>
      <c r="F67" s="111" t="str" cm="1">
        <f t="array" aca="1" ref="F67" ca="1">IF($A67&lt;&gt;"",IF($A67=0,INDIRECT("【入力ｼｰﾄ】支援課提出用!" &amp; ADDRESS(17, 61, 4)),INDIRECT("【入力ｼｰﾄ】支援課提出用!" &amp; ADDRESS(17+(($A67-1)/年_半年賦), 61, 4))),"")</f>
        <v/>
      </c>
      <c r="G67" s="111" t="str" cm="1">
        <f t="array" aca="1" ref="G67" ca="1">IF($A67&lt;&gt;"",IF($A67=0,INDIRECT("【入力ｼｰﾄ】支援課提出用!" &amp; ADDRESS(17, 66, 4)),INDIRECT("【入力ｼｰﾄ】支援課提出用!" &amp; ADDRESS(17+(($A67-1)/年_半年賦), 66, 4))),"")</f>
        <v/>
      </c>
      <c r="H67" s="124" t="str" cm="1">
        <f t="array" aca="1" ref="H67" ca="1">IF($A67&lt;&gt;"",IF($A67=0,INDIRECT("【入力ｼｰﾄ】支援課提出用!" &amp; ADDRESS(17, 71, 4)),INDIRECT("【入力ｼｰﾄ】支援課提出用!" &amp; ADDRESS(17+(($A67-1)/年_半年賦), 71, 4))),"")</f>
        <v/>
      </c>
    </row>
    <row r="68" spans="1:8" x14ac:dyDescent="0.35">
      <c r="A68" s="130" t="str">
        <f t="shared" si="3"/>
        <v/>
      </c>
      <c r="B68" s="113" t="str">
        <f t="shared" si="0"/>
        <v/>
      </c>
      <c r="C68" s="113" t="str">
        <f t="shared" si="1"/>
        <v/>
      </c>
      <c r="D68" s="56" t="str">
        <f t="shared" si="2"/>
        <v/>
      </c>
      <c r="E68" s="56" t="str">
        <f t="shared" si="4"/>
        <v/>
      </c>
      <c r="F68" s="111" t="str" cm="1">
        <f t="array" aca="1" ref="F68" ca="1">IF($A68&lt;&gt;"",IF($A68=0,INDIRECT("【入力ｼｰﾄ】支援課提出用!" &amp; ADDRESS(17, 61, 4)),INDIRECT("【入力ｼｰﾄ】支援課提出用!" &amp; ADDRESS(17+(($A68-1)/年_半年賦), 61, 4))),"")</f>
        <v/>
      </c>
      <c r="G68" s="111" t="str" cm="1">
        <f t="array" aca="1" ref="G68" ca="1">IF($A68&lt;&gt;"",IF($A68=0,INDIRECT("【入力ｼｰﾄ】支援課提出用!" &amp; ADDRESS(17, 66, 4)),INDIRECT("【入力ｼｰﾄ】支援課提出用!" &amp; ADDRESS(17+(($A68-1)/年_半年賦), 66, 4))),"")</f>
        <v/>
      </c>
      <c r="H68" s="124" t="str" cm="1">
        <f t="array" aca="1" ref="H68" ca="1">IF($A68&lt;&gt;"",IF($A68=0,INDIRECT("【入力ｼｰﾄ】支援課提出用!" &amp; ADDRESS(17, 71, 4)),INDIRECT("【入力ｼｰﾄ】支援課提出用!" &amp; ADDRESS(17+(($A68-1)/年_半年賦), 71, 4))),"")</f>
        <v/>
      </c>
    </row>
    <row r="69" spans="1:8" x14ac:dyDescent="0.35">
      <c r="A69" s="130" t="str">
        <f t="shared" si="3"/>
        <v/>
      </c>
      <c r="B69" s="113" t="str">
        <f t="shared" si="0"/>
        <v/>
      </c>
      <c r="C69" s="113" t="str">
        <f t="shared" si="1"/>
        <v/>
      </c>
      <c r="D69" s="56" t="str">
        <f t="shared" si="2"/>
        <v/>
      </c>
      <c r="E69" s="56" t="str">
        <f t="shared" si="4"/>
        <v/>
      </c>
      <c r="F69" s="111" t="str" cm="1">
        <f t="array" aca="1" ref="F69" ca="1">IF($A69&lt;&gt;"",IF($A69=0,INDIRECT("【入力ｼｰﾄ】支援課提出用!" &amp; ADDRESS(17, 61, 4)),INDIRECT("【入力ｼｰﾄ】支援課提出用!" &amp; ADDRESS(17+(($A69-1)/年_半年賦), 61, 4))),"")</f>
        <v/>
      </c>
      <c r="G69" s="111" t="str" cm="1">
        <f t="array" aca="1" ref="G69" ca="1">IF($A69&lt;&gt;"",IF($A69=0,INDIRECT("【入力ｼｰﾄ】支援課提出用!" &amp; ADDRESS(17, 66, 4)),INDIRECT("【入力ｼｰﾄ】支援課提出用!" &amp; ADDRESS(17+(($A69-1)/年_半年賦), 66, 4))),"")</f>
        <v/>
      </c>
      <c r="H69" s="124" t="str" cm="1">
        <f t="array" aca="1" ref="H69" ca="1">IF($A69&lt;&gt;"",IF($A69=0,INDIRECT("【入力ｼｰﾄ】支援課提出用!" &amp; ADDRESS(17, 71, 4)),INDIRECT("【入力ｼｰﾄ】支援課提出用!" &amp; ADDRESS(17+(($A69-1)/年_半年賦), 71, 4))),"")</f>
        <v/>
      </c>
    </row>
    <row r="70" spans="1:8" x14ac:dyDescent="0.35">
      <c r="A70" s="130" t="str">
        <f t="shared" si="3"/>
        <v/>
      </c>
      <c r="B70" s="113" t="str">
        <f t="shared" si="0"/>
        <v/>
      </c>
      <c r="C70" s="113" t="str">
        <f t="shared" si="1"/>
        <v/>
      </c>
      <c r="D70" s="56" t="str">
        <f t="shared" si="2"/>
        <v/>
      </c>
      <c r="E70" s="56" t="str">
        <f t="shared" si="4"/>
        <v/>
      </c>
      <c r="F70" s="111" t="str" cm="1">
        <f t="array" aca="1" ref="F70" ca="1">IF($A70&lt;&gt;"",IF($A70=0,INDIRECT("【入力ｼｰﾄ】支援課提出用!" &amp; ADDRESS(17, 61, 4)),INDIRECT("【入力ｼｰﾄ】支援課提出用!" &amp; ADDRESS(17+(($A70-1)/年_半年賦), 61, 4))),"")</f>
        <v/>
      </c>
      <c r="G70" s="111" t="str" cm="1">
        <f t="array" aca="1" ref="G70" ca="1">IF($A70&lt;&gt;"",IF($A70=0,INDIRECT("【入力ｼｰﾄ】支援課提出用!" &amp; ADDRESS(17, 66, 4)),INDIRECT("【入力ｼｰﾄ】支援課提出用!" &amp; ADDRESS(17+(($A70-1)/年_半年賦), 66, 4))),"")</f>
        <v/>
      </c>
      <c r="H70" s="124" t="str" cm="1">
        <f t="array" aca="1" ref="H70" ca="1">IF($A70&lt;&gt;"",IF($A70=0,INDIRECT("【入力ｼｰﾄ】支援課提出用!" &amp; ADDRESS(17, 71, 4)),INDIRECT("【入力ｼｰﾄ】支援課提出用!" &amp; ADDRESS(17+(($A70-1)/年_半年賦), 71, 4))),"")</f>
        <v/>
      </c>
    </row>
    <row r="71" spans="1:8" x14ac:dyDescent="0.35">
      <c r="A71" s="130" t="str">
        <f t="shared" si="3"/>
        <v/>
      </c>
      <c r="B71" s="113" t="str">
        <f t="shared" si="0"/>
        <v/>
      </c>
      <c r="C71" s="113" t="str">
        <f t="shared" si="1"/>
        <v/>
      </c>
      <c r="D71" s="56" t="str">
        <f t="shared" si="2"/>
        <v/>
      </c>
      <c r="E71" s="56" t="str">
        <f t="shared" si="4"/>
        <v/>
      </c>
      <c r="F71" s="111" t="str" cm="1">
        <f t="array" aca="1" ref="F71" ca="1">IF($A71&lt;&gt;"",IF($A71=0,INDIRECT("【入力ｼｰﾄ】支援課提出用!" &amp; ADDRESS(17, 61, 4)),INDIRECT("【入力ｼｰﾄ】支援課提出用!" &amp; ADDRESS(17+(($A71-1)/年_半年賦), 61, 4))),"")</f>
        <v/>
      </c>
      <c r="G71" s="111" t="str" cm="1">
        <f t="array" aca="1" ref="G71" ca="1">IF($A71&lt;&gt;"",IF($A71=0,INDIRECT("【入力ｼｰﾄ】支援課提出用!" &amp; ADDRESS(17, 66, 4)),INDIRECT("【入力ｼｰﾄ】支援課提出用!" &amp; ADDRESS(17+(($A71-1)/年_半年賦), 66, 4))),"")</f>
        <v/>
      </c>
      <c r="H71" s="124" t="str" cm="1">
        <f t="array" aca="1" ref="H71" ca="1">IF($A71&lt;&gt;"",IF($A71=0,INDIRECT("【入力ｼｰﾄ】支援課提出用!" &amp; ADDRESS(17, 71, 4)),INDIRECT("【入力ｼｰﾄ】支援課提出用!" &amp; ADDRESS(17+(($A71-1)/年_半年賦), 71, 4))),"")</f>
        <v/>
      </c>
    </row>
    <row r="72" spans="1:8" x14ac:dyDescent="0.35">
      <c r="A72" s="130" t="str">
        <f t="shared" si="3"/>
        <v/>
      </c>
      <c r="B72" s="113" t="str">
        <f t="shared" si="0"/>
        <v/>
      </c>
      <c r="C72" s="113" t="str">
        <f t="shared" si="1"/>
        <v/>
      </c>
      <c r="D72" s="56" t="str">
        <f t="shared" si="2"/>
        <v/>
      </c>
      <c r="E72" s="56" t="str">
        <f t="shared" si="4"/>
        <v/>
      </c>
      <c r="F72" s="111" t="str" cm="1">
        <f t="array" aca="1" ref="F72" ca="1">IF($A72&lt;&gt;"",IF($A72=0,INDIRECT("【入力ｼｰﾄ】支援課提出用!" &amp; ADDRESS(17, 61, 4)),INDIRECT("【入力ｼｰﾄ】支援課提出用!" &amp; ADDRESS(17+(($A72-1)/年_半年賦), 61, 4))),"")</f>
        <v/>
      </c>
      <c r="G72" s="111" t="str" cm="1">
        <f t="array" aca="1" ref="G72" ca="1">IF($A72&lt;&gt;"",IF($A72=0,INDIRECT("【入力ｼｰﾄ】支援課提出用!" &amp; ADDRESS(17, 66, 4)),INDIRECT("【入力ｼｰﾄ】支援課提出用!" &amp; ADDRESS(17+(($A72-1)/年_半年賦), 66, 4))),"")</f>
        <v/>
      </c>
      <c r="H72" s="124" t="str" cm="1">
        <f t="array" aca="1" ref="H72" ca="1">IF($A72&lt;&gt;"",IF($A72=0,INDIRECT("【入力ｼｰﾄ】支援課提出用!" &amp; ADDRESS(17, 71, 4)),INDIRECT("【入力ｼｰﾄ】支援課提出用!" &amp; ADDRESS(17+(($A72-1)/年_半年賦), 71, 4))),"")</f>
        <v/>
      </c>
    </row>
    <row r="73" spans="1:8" x14ac:dyDescent="0.35">
      <c r="A73" s="130" t="str">
        <f t="shared" si="3"/>
        <v/>
      </c>
      <c r="B73" s="113" t="str">
        <f t="shared" si="0"/>
        <v/>
      </c>
      <c r="C73" s="113" t="str">
        <f t="shared" si="1"/>
        <v/>
      </c>
      <c r="D73" s="56" t="str">
        <f t="shared" si="2"/>
        <v/>
      </c>
      <c r="E73" s="56" t="str">
        <f t="shared" si="4"/>
        <v/>
      </c>
      <c r="F73" s="111" t="str" cm="1">
        <f t="array" aca="1" ref="F73" ca="1">IF($A73&lt;&gt;"",IF($A73=0,INDIRECT("【入力ｼｰﾄ】支援課提出用!" &amp; ADDRESS(17, 61, 4)),INDIRECT("【入力ｼｰﾄ】支援課提出用!" &amp; ADDRESS(17+(($A73-1)/年_半年賦), 61, 4))),"")</f>
        <v/>
      </c>
      <c r="G73" s="111" t="str" cm="1">
        <f t="array" aca="1" ref="G73" ca="1">IF($A73&lt;&gt;"",IF($A73=0,INDIRECT("【入力ｼｰﾄ】支援課提出用!" &amp; ADDRESS(17, 66, 4)),INDIRECT("【入力ｼｰﾄ】支援課提出用!" &amp; ADDRESS(17+(($A73-1)/年_半年賦), 66, 4))),"")</f>
        <v/>
      </c>
      <c r="H73" s="124" t="str" cm="1">
        <f t="array" aca="1" ref="H73" ca="1">IF($A73&lt;&gt;"",IF($A73=0,INDIRECT("【入力ｼｰﾄ】支援課提出用!" &amp; ADDRESS(17, 71, 4)),INDIRECT("【入力ｼｰﾄ】支援課提出用!" &amp; ADDRESS(17+(($A73-1)/年_半年賦), 71, 4))),"")</f>
        <v/>
      </c>
    </row>
    <row r="74" spans="1:8" x14ac:dyDescent="0.35">
      <c r="A74" s="130" t="str">
        <f t="shared" si="3"/>
        <v/>
      </c>
      <c r="B74" s="113" t="str">
        <f t="shared" si="0"/>
        <v/>
      </c>
      <c r="C74" s="113" t="str">
        <f t="shared" si="1"/>
        <v/>
      </c>
      <c r="D74" s="56" t="str">
        <f t="shared" si="2"/>
        <v/>
      </c>
      <c r="E74" s="56" t="str">
        <f t="shared" si="4"/>
        <v/>
      </c>
      <c r="F74" s="111" t="str" cm="1">
        <f t="array" aca="1" ref="F74" ca="1">IF($A74&lt;&gt;"",IF($A74=0,INDIRECT("【入力ｼｰﾄ】支援課提出用!" &amp; ADDRESS(17, 61, 4)),INDIRECT("【入力ｼｰﾄ】支援課提出用!" &amp; ADDRESS(17+(($A74-1)/年_半年賦), 61, 4))),"")</f>
        <v/>
      </c>
      <c r="G74" s="111" t="str" cm="1">
        <f t="array" aca="1" ref="G74" ca="1">IF($A74&lt;&gt;"",IF($A74=0,INDIRECT("【入力ｼｰﾄ】支援課提出用!" &amp; ADDRESS(17, 66, 4)),INDIRECT("【入力ｼｰﾄ】支援課提出用!" &amp; ADDRESS(17+(($A74-1)/年_半年賦), 66, 4))),"")</f>
        <v/>
      </c>
      <c r="H74" s="124" t="str" cm="1">
        <f t="array" aca="1" ref="H74" ca="1">IF($A74&lt;&gt;"",IF($A74=0,INDIRECT("【入力ｼｰﾄ】支援課提出用!" &amp; ADDRESS(17, 71, 4)),INDIRECT("【入力ｼｰﾄ】支援課提出用!" &amp; ADDRESS(17+(($A74-1)/年_半年賦), 71, 4))),"")</f>
        <v/>
      </c>
    </row>
    <row r="75" spans="1:8" x14ac:dyDescent="0.35">
      <c r="A75" s="130" t="str">
        <f t="shared" si="3"/>
        <v/>
      </c>
      <c r="B75" s="113" t="str">
        <f t="shared" si="0"/>
        <v/>
      </c>
      <c r="C75" s="113" t="str">
        <f t="shared" si="1"/>
        <v/>
      </c>
      <c r="D75" s="56" t="str">
        <f t="shared" si="2"/>
        <v/>
      </c>
      <c r="E75" s="56" t="str">
        <f t="shared" si="4"/>
        <v/>
      </c>
      <c r="F75" s="111" t="str" cm="1">
        <f t="array" aca="1" ref="F75" ca="1">IF($A75&lt;&gt;"",IF($A75=0,INDIRECT("【入力ｼｰﾄ】支援課提出用!" &amp; ADDRESS(17, 61, 4)),INDIRECT("【入力ｼｰﾄ】支援課提出用!" &amp; ADDRESS(17+(($A75-1)/年_半年賦), 61, 4))),"")</f>
        <v/>
      </c>
      <c r="G75" s="111" t="str" cm="1">
        <f t="array" aca="1" ref="G75" ca="1">IF($A75&lt;&gt;"",IF($A75=0,INDIRECT("【入力ｼｰﾄ】支援課提出用!" &amp; ADDRESS(17, 66, 4)),INDIRECT("【入力ｼｰﾄ】支援課提出用!" &amp; ADDRESS(17+(($A75-1)/年_半年賦), 66, 4))),"")</f>
        <v/>
      </c>
      <c r="H75" s="124" t="str" cm="1">
        <f t="array" aca="1" ref="H75" ca="1">IF($A75&lt;&gt;"",IF($A75=0,INDIRECT("【入力ｼｰﾄ】支援課提出用!" &amp; ADDRESS(17, 71, 4)),INDIRECT("【入力ｼｰﾄ】支援課提出用!" &amp; ADDRESS(17+(($A75-1)/年_半年賦), 71, 4))),"")</f>
        <v/>
      </c>
    </row>
    <row r="76" spans="1:8" x14ac:dyDescent="0.35">
      <c r="A76" s="130" t="str">
        <f t="shared" si="3"/>
        <v/>
      </c>
      <c r="B76" s="113" t="str">
        <f t="shared" si="0"/>
        <v/>
      </c>
      <c r="C76" s="113" t="str">
        <f t="shared" si="1"/>
        <v/>
      </c>
      <c r="D76" s="56" t="str">
        <f t="shared" si="2"/>
        <v/>
      </c>
      <c r="E76" s="56" t="str">
        <f t="shared" si="4"/>
        <v/>
      </c>
      <c r="F76" s="111" t="str" cm="1">
        <f t="array" aca="1" ref="F76" ca="1">IF($A76&lt;&gt;"",IF($A76=0,INDIRECT("【入力ｼｰﾄ】支援課提出用!" &amp; ADDRESS(17, 61, 4)),INDIRECT("【入力ｼｰﾄ】支援課提出用!" &amp; ADDRESS(17+(($A76-1)/年_半年賦), 61, 4))),"")</f>
        <v/>
      </c>
      <c r="G76" s="111" t="str" cm="1">
        <f t="array" aca="1" ref="G76" ca="1">IF($A76&lt;&gt;"",IF($A76=0,INDIRECT("【入力ｼｰﾄ】支援課提出用!" &amp; ADDRESS(17, 66, 4)),INDIRECT("【入力ｼｰﾄ】支援課提出用!" &amp; ADDRESS(17+(($A76-1)/年_半年賦), 66, 4))),"")</f>
        <v/>
      </c>
      <c r="H76" s="124" t="str" cm="1">
        <f t="array" aca="1" ref="H76" ca="1">IF($A76&lt;&gt;"",IF($A76=0,INDIRECT("【入力ｼｰﾄ】支援課提出用!" &amp; ADDRESS(17, 71, 4)),INDIRECT("【入力ｼｰﾄ】支援課提出用!" &amp; ADDRESS(17+(($A76-1)/年_半年賦), 71, 4))),"")</f>
        <v/>
      </c>
    </row>
    <row r="77" spans="1:8" x14ac:dyDescent="0.35">
      <c r="A77" s="130" t="str">
        <f t="shared" si="3"/>
        <v/>
      </c>
      <c r="B77" s="113" t="str">
        <f t="shared" si="0"/>
        <v/>
      </c>
      <c r="C77" s="113" t="str">
        <f t="shared" si="1"/>
        <v/>
      </c>
      <c r="D77" s="56" t="str">
        <f t="shared" si="2"/>
        <v/>
      </c>
      <c r="E77" s="56" t="str">
        <f t="shared" si="4"/>
        <v/>
      </c>
      <c r="F77" s="111" t="str" cm="1">
        <f t="array" aca="1" ref="F77" ca="1">IF($A77&lt;&gt;"",IF($A77=0,INDIRECT("【入力ｼｰﾄ】支援課提出用!" &amp; ADDRESS(17, 61, 4)),INDIRECT("【入力ｼｰﾄ】支援課提出用!" &amp; ADDRESS(17+(($A77-1)/年_半年賦), 61, 4))),"")</f>
        <v/>
      </c>
      <c r="G77" s="111" t="str" cm="1">
        <f t="array" aca="1" ref="G77" ca="1">IF($A77&lt;&gt;"",IF($A77=0,INDIRECT("【入力ｼｰﾄ】支援課提出用!" &amp; ADDRESS(17, 66, 4)),INDIRECT("【入力ｼｰﾄ】支援課提出用!" &amp; ADDRESS(17+(($A77-1)/年_半年賦), 66, 4))),"")</f>
        <v/>
      </c>
      <c r="H77" s="124" t="str" cm="1">
        <f t="array" aca="1" ref="H77" ca="1">IF($A77&lt;&gt;"",IF($A77=0,INDIRECT("【入力ｼｰﾄ】支援課提出用!" &amp; ADDRESS(17, 71, 4)),INDIRECT("【入力ｼｰﾄ】支援課提出用!" &amp; ADDRESS(17+(($A77-1)/年_半年賦), 71, 4))),"")</f>
        <v/>
      </c>
    </row>
    <row r="78" spans="1:8" x14ac:dyDescent="0.35">
      <c r="A78" s="130" t="str">
        <f t="shared" si="3"/>
        <v/>
      </c>
      <c r="B78" s="113" t="str">
        <f t="shared" si="0"/>
        <v/>
      </c>
      <c r="C78" s="113" t="str">
        <f t="shared" si="1"/>
        <v/>
      </c>
      <c r="D78" s="56" t="str">
        <f t="shared" si="2"/>
        <v/>
      </c>
      <c r="E78" s="56" t="str">
        <f t="shared" si="4"/>
        <v/>
      </c>
      <c r="F78" s="111" t="str" cm="1">
        <f t="array" aca="1" ref="F78" ca="1">IF($A78&lt;&gt;"",IF($A78=0,INDIRECT("【入力ｼｰﾄ】支援課提出用!" &amp; ADDRESS(17, 61, 4)),INDIRECT("【入力ｼｰﾄ】支援課提出用!" &amp; ADDRESS(17+(($A78-1)/年_半年賦), 61, 4))),"")</f>
        <v/>
      </c>
      <c r="G78" s="111" t="str" cm="1">
        <f t="array" aca="1" ref="G78" ca="1">IF($A78&lt;&gt;"",IF($A78=0,INDIRECT("【入力ｼｰﾄ】支援課提出用!" &amp; ADDRESS(17, 66, 4)),INDIRECT("【入力ｼｰﾄ】支援課提出用!" &amp; ADDRESS(17+(($A78-1)/年_半年賦), 66, 4))),"")</f>
        <v/>
      </c>
      <c r="H78" s="124" t="str" cm="1">
        <f t="array" aca="1" ref="H78" ca="1">IF($A78&lt;&gt;"",IF($A78=0,INDIRECT("【入力ｼｰﾄ】支援課提出用!" &amp; ADDRESS(17, 71, 4)),INDIRECT("【入力ｼｰﾄ】支援課提出用!" &amp; ADDRESS(17+(($A78-1)/年_半年賦), 71, 4))),"")</f>
        <v/>
      </c>
    </row>
    <row r="79" spans="1:8" ht="15.5" thickBot="1" x14ac:dyDescent="0.4">
      <c r="A79" s="131" t="str">
        <f t="shared" si="3"/>
        <v/>
      </c>
      <c r="B79" s="125" t="str">
        <f t="shared" si="0"/>
        <v/>
      </c>
      <c r="C79" s="125" t="str">
        <f t="shared" si="1"/>
        <v/>
      </c>
      <c r="D79" s="126" t="str">
        <f t="shared" si="2"/>
        <v/>
      </c>
      <c r="E79" s="126" t="str">
        <f t="shared" si="4"/>
        <v/>
      </c>
      <c r="F79" s="127" t="str" cm="1">
        <f t="array" aca="1" ref="F79" ca="1">IF($A79&lt;&gt;"",IF($A79=0,INDIRECT("【入力ｼｰﾄ】支援課提出用!" &amp; ADDRESS(17, 61, 4)),INDIRECT("【入力ｼｰﾄ】支援課提出用!" &amp; ADDRESS(17+(($A79-1)/年_半年賦), 61, 4))),"")</f>
        <v/>
      </c>
      <c r="G79" s="127" t="str" cm="1">
        <f t="array" aca="1" ref="G79" ca="1">IF($A79&lt;&gt;"",IF($A79=0,INDIRECT("【入力ｼｰﾄ】支援課提出用!" &amp; ADDRESS(17, 66, 4)),INDIRECT("【入力ｼｰﾄ】支援課提出用!" &amp; ADDRESS(17+(($A79-1)/年_半年賦), 66, 4))),"")</f>
        <v/>
      </c>
      <c r="H79" s="128" t="str" cm="1">
        <f t="array" aca="1" ref="H79" ca="1">IF($A79&lt;&gt;"",IF($A79=0,INDIRECT("【入力ｼｰﾄ】支援課提出用!" &amp; ADDRESS(17, 71, 4)),INDIRECT("【入力ｼｰﾄ】支援課提出用!" &amp; ADDRESS(17+(($A79-1)/年_半年賦), 71, 4))),"")</f>
        <v/>
      </c>
    </row>
  </sheetData>
  <sheetProtection sheet="1" objects="1" scenarios="1"/>
  <mergeCells count="13">
    <mergeCell ref="C6:H6"/>
    <mergeCell ref="C7:H7"/>
    <mergeCell ref="C8:H8"/>
    <mergeCell ref="A47:B47"/>
    <mergeCell ref="E47:H47"/>
    <mergeCell ref="B16:H16"/>
    <mergeCell ref="B17:H17"/>
    <mergeCell ref="B18:H18"/>
    <mergeCell ref="C21:H21"/>
    <mergeCell ref="C22:H22"/>
    <mergeCell ref="B10:H10"/>
    <mergeCell ref="B11:H11"/>
    <mergeCell ref="B12:H12"/>
  </mergeCells>
  <phoneticPr fontId="2"/>
  <conditionalFormatting sqref="B26:C26">
    <cfRule type="expression" dxfId="8" priority="5">
      <formula>"&lt;&gt;$C$75"</formula>
    </cfRule>
  </conditionalFormatting>
  <conditionalFormatting sqref="D47">
    <cfRule type="expression" dxfId="7" priority="9">
      <formula>借入申込額&lt;&gt;償還額計</formula>
    </cfRule>
  </conditionalFormatting>
  <conditionalFormatting sqref="E47:H47">
    <cfRule type="expression" dxfId="6" priority="1">
      <formula>借入申込額&lt;&gt;償還額計</formula>
    </cfRule>
  </conditionalFormatting>
  <printOptions verticalCentered="1"/>
  <pageMargins left="0.78740157480314965" right="0.59055118110236227" top="0.59055118110236227" bottom="0.39370078740157483" header="0.39370078740157483" footer="0.19685039370078741"/>
  <pageSetup paperSize="9" scale="57" orientation="portrait" r:id="rId1"/>
  <headerFooter>
    <oddHeader>&amp;L農業近代化資金&amp;C償還計画書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25083-3596-47AE-B6C2-1A4EF7F6A954}">
  <sheetPr codeName="Sheet2">
    <pageSetUpPr fitToPage="1"/>
  </sheetPr>
  <dimension ref="A1:CS38"/>
  <sheetViews>
    <sheetView view="pageBreakPreview" topLeftCell="A4" zoomScale="80" zoomScaleNormal="80" zoomScaleSheetLayoutView="80" workbookViewId="0">
      <selection activeCell="AC34" sqref="AC34"/>
    </sheetView>
  </sheetViews>
  <sheetFormatPr defaultColWidth="1.28515625" defaultRowHeight="20.149999999999999" customHeight="1" x14ac:dyDescent="0.15"/>
  <cols>
    <col min="1" max="1" width="1.92578125" style="3" customWidth="1"/>
    <col min="2" max="2" width="1.28515625" style="3"/>
    <col min="3" max="91" width="1.78515625" style="3" customWidth="1"/>
    <col min="92" max="92" width="1.28515625" style="3"/>
    <col min="93" max="93" width="8" style="4" bestFit="1" customWidth="1"/>
    <col min="94" max="16384" width="1.28515625" style="3"/>
  </cols>
  <sheetData>
    <row r="1" spans="1:97" ht="12.75" customHeight="1" x14ac:dyDescent="0.25">
      <c r="A1" s="282"/>
      <c r="B1" s="282"/>
      <c r="C1" s="282"/>
      <c r="D1" s="282"/>
      <c r="E1" s="282"/>
      <c r="F1" s="282"/>
      <c r="G1" s="282"/>
      <c r="H1" s="282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156" t="s">
        <v>50</v>
      </c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46"/>
      <c r="BF1" s="46"/>
      <c r="BG1" s="46"/>
      <c r="BH1" s="40"/>
      <c r="BI1" s="40"/>
      <c r="BJ1" s="40"/>
      <c r="BK1" s="40"/>
      <c r="BL1" s="40"/>
      <c r="BM1" s="40"/>
      <c r="BR1" s="283">
        <f>【入力ｼｰﾄ】支援課提出用!BR2:BX2</f>
        <v>0</v>
      </c>
      <c r="BS1" s="284"/>
      <c r="BT1" s="284"/>
      <c r="BU1" s="284"/>
      <c r="BV1" s="284"/>
      <c r="BW1" s="284"/>
      <c r="BX1" s="284"/>
      <c r="BY1" s="45" t="s">
        <v>49</v>
      </c>
      <c r="BZ1" s="286">
        <f>【入力ｼｰﾄ】支援課提出用!BZ2:CB2</f>
        <v>0</v>
      </c>
      <c r="CA1" s="287"/>
      <c r="CB1" s="287"/>
      <c r="CC1" s="44" t="s">
        <v>48</v>
      </c>
      <c r="CD1" s="43"/>
      <c r="CE1" s="43"/>
    </row>
    <row r="2" spans="1:97" ht="12.75" customHeight="1" x14ac:dyDescent="0.2">
      <c r="A2" s="41"/>
      <c r="B2" s="41"/>
      <c r="C2" s="42" t="s">
        <v>47</v>
      </c>
      <c r="D2" s="41"/>
      <c r="E2" s="41"/>
      <c r="F2" s="41"/>
      <c r="G2" s="41"/>
      <c r="H2" s="41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H2" s="40"/>
      <c r="BI2" s="40"/>
      <c r="BJ2" s="40"/>
      <c r="BK2" s="40"/>
      <c r="BL2" s="40"/>
      <c r="BM2" s="40"/>
      <c r="BR2" s="339">
        <f>入力_申請日_年</f>
        <v>2026</v>
      </c>
      <c r="BS2" s="286"/>
      <c r="BT2" s="286"/>
      <c r="BU2" s="286"/>
      <c r="BV2" s="286"/>
      <c r="BW2" s="39" t="s">
        <v>46</v>
      </c>
      <c r="BX2" s="286">
        <f>入力_申請日_月</f>
        <v>6</v>
      </c>
      <c r="BY2" s="287"/>
      <c r="BZ2" s="39" t="s">
        <v>45</v>
      </c>
      <c r="CA2" s="286">
        <f>入力_申請日_日</f>
        <v>1</v>
      </c>
      <c r="CB2" s="287"/>
      <c r="CC2" s="38" t="s">
        <v>44</v>
      </c>
      <c r="CD2" s="37"/>
      <c r="CE2" s="37"/>
    </row>
    <row r="3" spans="1:97" ht="12.75" customHeight="1" x14ac:dyDescent="0.2">
      <c r="Z3" s="6"/>
      <c r="BP3" s="21"/>
      <c r="BQ3" s="21"/>
      <c r="BR3" s="21"/>
      <c r="BS3" s="21"/>
      <c r="BT3" s="21"/>
      <c r="BU3" s="21"/>
      <c r="BV3" s="21"/>
      <c r="BW3" s="21"/>
      <c r="BX3" s="21"/>
      <c r="CG3" s="281"/>
      <c r="CH3" s="281"/>
      <c r="CI3" s="281"/>
      <c r="CJ3" s="281"/>
      <c r="CK3" s="281"/>
      <c r="CL3" s="281"/>
    </row>
    <row r="4" spans="1:97" ht="33.5" customHeight="1" x14ac:dyDescent="0.2">
      <c r="CG4" s="21"/>
      <c r="CH4" s="6"/>
      <c r="CI4" s="37"/>
      <c r="CJ4" s="21"/>
      <c r="CK4" s="6"/>
      <c r="CL4" s="37"/>
    </row>
    <row r="5" spans="1:97" ht="15.75" customHeight="1" x14ac:dyDescent="0.15">
      <c r="AV5" s="36"/>
      <c r="AW5" s="36"/>
      <c r="AX5" s="36" t="s">
        <v>3</v>
      </c>
      <c r="AY5" s="36"/>
      <c r="AZ5" s="35"/>
      <c r="BA5" s="35"/>
      <c r="BC5" s="165" t="s">
        <v>43</v>
      </c>
      <c r="BD5" s="165"/>
      <c r="BE5" s="285" t="str">
        <f>入力_融資機関_住所</f>
        <v>埼玉県さいたま市浦和・・・・</v>
      </c>
      <c r="BF5" s="285"/>
      <c r="BG5" s="285"/>
      <c r="BH5" s="285"/>
      <c r="BI5" s="285"/>
      <c r="BJ5" s="285"/>
      <c r="BK5" s="285"/>
      <c r="BL5" s="285"/>
      <c r="BM5" s="285"/>
      <c r="BN5" s="285"/>
      <c r="BO5" s="285"/>
      <c r="BP5" s="285"/>
      <c r="BQ5" s="285"/>
      <c r="BR5" s="285"/>
      <c r="BS5" s="285"/>
      <c r="BT5" s="285"/>
      <c r="BU5" s="285"/>
      <c r="BV5" s="285"/>
      <c r="BW5" s="285"/>
      <c r="BX5" s="285"/>
      <c r="BY5" s="285"/>
      <c r="BZ5" s="285"/>
      <c r="CA5" s="285"/>
    </row>
    <row r="6" spans="1:97" ht="15.75" customHeight="1" x14ac:dyDescent="0.2">
      <c r="A6" s="288"/>
      <c r="C6" s="146" t="s">
        <v>3</v>
      </c>
      <c r="D6" s="147"/>
      <c r="E6" s="147"/>
      <c r="F6" s="147"/>
      <c r="G6" s="148" t="s">
        <v>42</v>
      </c>
      <c r="H6" s="149"/>
      <c r="I6" s="152" t="s">
        <v>2</v>
      </c>
      <c r="J6" s="153"/>
      <c r="K6" s="154"/>
      <c r="L6" s="146" t="s">
        <v>41</v>
      </c>
      <c r="M6" s="147"/>
      <c r="N6" s="147"/>
      <c r="O6" s="155"/>
      <c r="P6" s="146" t="s">
        <v>41</v>
      </c>
      <c r="Q6" s="155"/>
      <c r="R6" s="26"/>
      <c r="S6" s="26" t="s">
        <v>40</v>
      </c>
      <c r="T6" s="26"/>
      <c r="U6" s="26"/>
      <c r="V6" s="34"/>
      <c r="W6" s="34"/>
      <c r="AB6" s="33"/>
      <c r="AC6" s="33"/>
      <c r="AD6" s="33"/>
      <c r="AE6" s="33"/>
      <c r="AF6" s="33"/>
      <c r="AG6" s="33"/>
      <c r="BC6" s="34"/>
      <c r="BD6" s="34"/>
      <c r="BE6" s="58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60"/>
      <c r="BZ6" s="60"/>
      <c r="CA6" s="60"/>
    </row>
    <row r="7" spans="1:97" ht="15.75" customHeight="1" x14ac:dyDescent="0.2">
      <c r="A7" s="288"/>
      <c r="C7" s="159" t="s">
        <v>39</v>
      </c>
      <c r="D7" s="160"/>
      <c r="E7" s="160"/>
      <c r="F7" s="160"/>
      <c r="G7" s="150"/>
      <c r="H7" s="151"/>
      <c r="I7" s="161" t="s">
        <v>38</v>
      </c>
      <c r="J7" s="162"/>
      <c r="K7" s="163"/>
      <c r="L7" s="159" t="s">
        <v>37</v>
      </c>
      <c r="M7" s="160"/>
      <c r="N7" s="160"/>
      <c r="O7" s="164"/>
      <c r="P7" s="159" t="s">
        <v>5</v>
      </c>
      <c r="Q7" s="164"/>
      <c r="R7" s="26"/>
      <c r="S7" s="26" t="s">
        <v>36</v>
      </c>
      <c r="T7" s="26"/>
      <c r="U7" s="26"/>
      <c r="V7" s="34"/>
      <c r="W7" s="34"/>
      <c r="X7" s="33"/>
      <c r="Y7" s="33"/>
      <c r="Z7" s="33"/>
      <c r="AA7" s="33"/>
      <c r="AB7" s="33"/>
      <c r="AC7" s="33"/>
      <c r="AD7" s="33"/>
      <c r="AE7" s="33"/>
      <c r="AF7" s="33"/>
      <c r="AG7" s="33"/>
      <c r="BC7" s="165" t="s">
        <v>35</v>
      </c>
      <c r="BD7" s="165"/>
      <c r="BE7" s="285" t="str">
        <f>入力_融資機関_名称</f>
        <v>埼玉県庁</v>
      </c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</row>
    <row r="8" spans="1:97" ht="15.75" customHeight="1" x14ac:dyDescent="0.15">
      <c r="A8" s="288"/>
      <c r="C8" s="289" t="str">
        <f>LEFT(入力_融資機関CD,4)</f>
        <v>1001</v>
      </c>
      <c r="D8" s="290"/>
      <c r="E8" s="290"/>
      <c r="F8" s="291"/>
      <c r="G8" s="295" t="str">
        <f>LEFT(入力_農林振興センターCD,2)</f>
        <v>01</v>
      </c>
      <c r="H8" s="296"/>
      <c r="I8" s="289" t="str">
        <f>LEFT(入力_市町村CD,3)</f>
        <v>100</v>
      </c>
      <c r="J8" s="290"/>
      <c r="K8" s="291"/>
      <c r="L8" s="299">
        <f>【入力ｼｰﾄ】支援課提出用!L9</f>
        <v>2026</v>
      </c>
      <c r="M8" s="300"/>
      <c r="N8" s="300"/>
      <c r="O8" s="301"/>
      <c r="P8" s="299">
        <f>【入力ｼｰﾄ】支援課提出用!P9</f>
        <v>7</v>
      </c>
      <c r="Q8" s="301"/>
      <c r="R8" s="222" t="s">
        <v>34</v>
      </c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6"/>
      <c r="BC8" s="32"/>
      <c r="BD8" s="32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60"/>
      <c r="BZ8" s="60"/>
      <c r="CA8" s="60"/>
    </row>
    <row r="9" spans="1:97" ht="15.75" customHeight="1" x14ac:dyDescent="0.15">
      <c r="A9" s="288"/>
      <c r="C9" s="292"/>
      <c r="D9" s="293"/>
      <c r="E9" s="293"/>
      <c r="F9" s="294"/>
      <c r="G9" s="297"/>
      <c r="H9" s="298"/>
      <c r="I9" s="292"/>
      <c r="J9" s="293"/>
      <c r="K9" s="294"/>
      <c r="L9" s="302"/>
      <c r="M9" s="303"/>
      <c r="N9" s="303"/>
      <c r="O9" s="304"/>
      <c r="P9" s="302"/>
      <c r="Q9" s="304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6"/>
      <c r="BC9" s="169" t="s">
        <v>33</v>
      </c>
      <c r="BD9" s="169"/>
      <c r="BE9" s="285" t="str">
        <f>入力_融資機関_代表者</f>
        <v>さいたま　じろう</v>
      </c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</row>
    <row r="10" spans="1:97" ht="39" customHeight="1" x14ac:dyDescent="0.3">
      <c r="A10" s="288"/>
      <c r="C10" s="29"/>
      <c r="D10" s="29"/>
      <c r="E10" s="29"/>
      <c r="F10" s="29"/>
      <c r="G10" s="29"/>
      <c r="H10" s="29"/>
      <c r="I10" s="31"/>
      <c r="J10" s="31"/>
      <c r="K10" s="31"/>
      <c r="L10" s="30"/>
      <c r="M10" s="30"/>
      <c r="N10" s="30"/>
      <c r="O10" s="27"/>
      <c r="P10" s="27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C10" s="25"/>
      <c r="BD10" s="25"/>
      <c r="BE10" s="25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3"/>
      <c r="BX10" s="23"/>
      <c r="BY10" s="22"/>
    </row>
    <row r="11" spans="1:97" ht="6.75" customHeight="1" x14ac:dyDescent="0.3">
      <c r="A11" s="288"/>
      <c r="C11" s="29"/>
      <c r="D11" s="29"/>
      <c r="E11" s="29"/>
      <c r="F11" s="29"/>
      <c r="G11" s="29"/>
      <c r="H11" s="29"/>
      <c r="I11" s="20"/>
      <c r="J11" s="20"/>
      <c r="K11" s="28"/>
      <c r="L11" s="28"/>
      <c r="M11" s="27"/>
      <c r="N11" s="27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C11" s="25"/>
      <c r="BD11" s="25"/>
      <c r="BE11" s="25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3"/>
      <c r="BX11" s="23"/>
      <c r="BY11" s="22"/>
      <c r="CC11" s="21"/>
      <c r="CD11" s="21"/>
      <c r="CE11" s="21"/>
      <c r="CG11" s="21"/>
      <c r="CH11" s="21"/>
      <c r="CI11" s="21"/>
      <c r="CK11" s="21"/>
      <c r="CL11" s="21"/>
      <c r="CM11" s="21"/>
    </row>
    <row r="12" spans="1:97" ht="12.75" customHeight="1" x14ac:dyDescent="0.15">
      <c r="A12" s="288"/>
      <c r="C12" s="313" t="s">
        <v>32</v>
      </c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3"/>
      <c r="W12" s="313"/>
      <c r="X12" s="313"/>
      <c r="Y12" s="313"/>
      <c r="Z12" s="313"/>
      <c r="AA12" s="313"/>
      <c r="AB12" s="313"/>
      <c r="AC12" s="313"/>
      <c r="AD12" s="313"/>
      <c r="AE12" s="313"/>
      <c r="AF12" s="313"/>
      <c r="AG12" s="313"/>
      <c r="AH12" s="313"/>
      <c r="AI12" s="313"/>
      <c r="AJ12" s="313"/>
      <c r="AK12" s="313"/>
      <c r="AL12" s="313"/>
      <c r="AM12" s="313"/>
      <c r="AN12" s="313"/>
      <c r="AO12" s="313"/>
      <c r="AP12" s="313"/>
      <c r="AQ12" s="313" t="s">
        <v>31</v>
      </c>
      <c r="AR12" s="313"/>
      <c r="AS12" s="313"/>
      <c r="AT12" s="313"/>
      <c r="AU12" s="313"/>
      <c r="AV12" s="313"/>
      <c r="AW12" s="313"/>
      <c r="AX12" s="312"/>
      <c r="AY12" s="175" t="s">
        <v>30</v>
      </c>
      <c r="AZ12" s="176"/>
      <c r="BA12" s="176"/>
      <c r="BB12" s="176"/>
      <c r="BC12" s="176"/>
      <c r="BD12" s="176"/>
      <c r="BE12" s="176"/>
      <c r="BF12" s="176"/>
      <c r="BG12" s="176"/>
      <c r="BH12" s="177"/>
      <c r="BI12" s="184" t="s">
        <v>29</v>
      </c>
      <c r="BJ12" s="185"/>
      <c r="BK12" s="185"/>
      <c r="BL12" s="185"/>
      <c r="BM12" s="185"/>
      <c r="BN12" s="185"/>
      <c r="BO12" s="185"/>
      <c r="BP12" s="185"/>
      <c r="BQ12" s="185"/>
      <c r="BR12" s="185"/>
      <c r="BS12" s="185"/>
      <c r="BT12" s="185"/>
      <c r="BU12" s="185"/>
      <c r="BV12" s="185"/>
      <c r="BW12" s="186"/>
      <c r="BX12" s="190" t="s">
        <v>28</v>
      </c>
      <c r="BY12" s="191"/>
      <c r="BZ12" s="191"/>
      <c r="CA12" s="192"/>
    </row>
    <row r="13" spans="1:97" ht="12.75" customHeight="1" x14ac:dyDescent="0.15"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313"/>
      <c r="W13" s="313"/>
      <c r="X13" s="313"/>
      <c r="Y13" s="313"/>
      <c r="Z13" s="313"/>
      <c r="AA13" s="313"/>
      <c r="AB13" s="313"/>
      <c r="AC13" s="313"/>
      <c r="AD13" s="313"/>
      <c r="AE13" s="313"/>
      <c r="AF13" s="313"/>
      <c r="AG13" s="313"/>
      <c r="AH13" s="313"/>
      <c r="AI13" s="313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/>
      <c r="AU13" s="313"/>
      <c r="AV13" s="313"/>
      <c r="AW13" s="313"/>
      <c r="AX13" s="312"/>
      <c r="AY13" s="178"/>
      <c r="AZ13" s="179"/>
      <c r="BA13" s="179"/>
      <c r="BB13" s="179"/>
      <c r="BC13" s="179"/>
      <c r="BD13" s="179"/>
      <c r="BE13" s="179"/>
      <c r="BF13" s="179"/>
      <c r="BG13" s="179"/>
      <c r="BH13" s="180"/>
      <c r="BI13" s="187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9"/>
      <c r="BX13" s="193"/>
      <c r="BY13" s="194"/>
      <c r="BZ13" s="194"/>
      <c r="CA13" s="195"/>
      <c r="CI13" s="305"/>
      <c r="CJ13" s="306"/>
      <c r="CK13" s="306"/>
      <c r="CP13" s="19"/>
    </row>
    <row r="14" spans="1:97" ht="18" customHeight="1" x14ac:dyDescent="0.2">
      <c r="C14" s="307" t="s">
        <v>27</v>
      </c>
      <c r="D14" s="307"/>
      <c r="E14" s="308" t="str">
        <f>【入力ｼｰﾄ】支援課提出用!E15</f>
        <v>NH （ア）農事組合法人</v>
      </c>
      <c r="F14" s="309"/>
      <c r="G14" s="310" t="str">
        <f>【入力ｼｰﾄ】支援課提出用!G15</f>
        <v>ｻｲﾀﾏ ﾀﾛｳ</v>
      </c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  <c r="AH14" s="310"/>
      <c r="AI14" s="310"/>
      <c r="AJ14" s="310"/>
      <c r="AK14" s="310"/>
      <c r="AL14" s="310"/>
      <c r="AM14" s="310"/>
      <c r="AN14" s="310"/>
      <c r="AO14" s="310"/>
      <c r="AP14" s="311"/>
      <c r="AQ14" s="312" t="s">
        <v>26</v>
      </c>
      <c r="AR14" s="228"/>
      <c r="AS14" s="228"/>
      <c r="AT14" s="229"/>
      <c r="AU14" s="228" t="s">
        <v>5</v>
      </c>
      <c r="AV14" s="228"/>
      <c r="AW14" s="312" t="s">
        <v>4</v>
      </c>
      <c r="AX14" s="229"/>
      <c r="AY14" s="181"/>
      <c r="AZ14" s="182"/>
      <c r="BA14" s="182"/>
      <c r="BB14" s="182"/>
      <c r="BC14" s="182"/>
      <c r="BD14" s="182"/>
      <c r="BE14" s="182"/>
      <c r="BF14" s="182"/>
      <c r="BG14" s="182"/>
      <c r="BH14" s="183"/>
      <c r="BI14" s="184" t="s">
        <v>25</v>
      </c>
      <c r="BJ14" s="185"/>
      <c r="BK14" s="185"/>
      <c r="BL14" s="185"/>
      <c r="BM14" s="186"/>
      <c r="BN14" s="184" t="s">
        <v>2</v>
      </c>
      <c r="BO14" s="185"/>
      <c r="BP14" s="185"/>
      <c r="BQ14" s="185"/>
      <c r="BR14" s="186"/>
      <c r="BS14" s="175" t="s">
        <v>24</v>
      </c>
      <c r="BT14" s="185"/>
      <c r="BU14" s="185"/>
      <c r="BV14" s="185"/>
      <c r="BW14" s="186"/>
      <c r="BX14" s="193"/>
      <c r="BY14" s="194"/>
      <c r="BZ14" s="194"/>
      <c r="CA14" s="195"/>
      <c r="CI14" s="306"/>
      <c r="CJ14" s="306"/>
      <c r="CK14" s="306"/>
      <c r="CP14" s="19"/>
    </row>
    <row r="15" spans="1:97" s="13" customFormat="1" ht="27" customHeight="1" x14ac:dyDescent="0.25">
      <c r="C15" s="307" t="s">
        <v>23</v>
      </c>
      <c r="D15" s="307"/>
      <c r="E15" s="314" t="str">
        <f>【入力ｼｰﾄ】支援課提出用!E16</f>
        <v>埼玉 太郎</v>
      </c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5"/>
      <c r="AP15" s="316"/>
      <c r="AQ15" s="17">
        <f>【入力ｼｰﾄ】支援課提出用!AQ16</f>
        <v>2</v>
      </c>
      <c r="AR15" s="18">
        <f>【入力ｼｰﾄ】支援課提出用!AR16</f>
        <v>0</v>
      </c>
      <c r="AS15" s="18">
        <f>【入力ｼｰﾄ】支援課提出用!AS16</f>
        <v>2</v>
      </c>
      <c r="AT15" s="16">
        <f>【入力ｼｰﾄ】支援課提出用!AT16</f>
        <v>6</v>
      </c>
      <c r="AU15" s="17">
        <f>【入力ｼｰﾄ】支援課提出用!AU16</f>
        <v>0</v>
      </c>
      <c r="AV15" s="16">
        <f>【入力ｼｰﾄ】支援課提出用!AV16</f>
        <v>5</v>
      </c>
      <c r="AW15" s="17">
        <f>【入力ｼｰﾄ】支援課提出用!AW16</f>
        <v>2</v>
      </c>
      <c r="AX15" s="16">
        <f>【入力ｼｰﾄ】支援課提出用!AX16</f>
        <v>1</v>
      </c>
      <c r="AY15" s="317">
        <f>IF(【入力ｼｰﾄ】支援課提出用!AY16="","",【入力ｼｰﾄ】支援課提出用!AY16)</f>
        <v>4.05</v>
      </c>
      <c r="AZ15" s="318"/>
      <c r="BA15" s="318"/>
      <c r="BB15" s="318"/>
      <c r="BC15" s="318"/>
      <c r="BD15" s="318"/>
      <c r="BE15" s="318"/>
      <c r="BF15" s="318"/>
      <c r="BG15" s="318"/>
      <c r="BH15" s="319"/>
      <c r="BI15" s="187"/>
      <c r="BJ15" s="188"/>
      <c r="BK15" s="188"/>
      <c r="BL15" s="188"/>
      <c r="BM15" s="189"/>
      <c r="BN15" s="187"/>
      <c r="BO15" s="188"/>
      <c r="BP15" s="188"/>
      <c r="BQ15" s="188"/>
      <c r="BR15" s="189"/>
      <c r="BS15" s="187"/>
      <c r="BT15" s="188"/>
      <c r="BU15" s="188"/>
      <c r="BV15" s="188"/>
      <c r="BW15" s="189"/>
      <c r="BX15" s="187" t="s">
        <v>22</v>
      </c>
      <c r="BY15" s="188"/>
      <c r="BZ15" s="188"/>
      <c r="CA15" s="189"/>
      <c r="CO15" s="14" t="e">
        <f>VALUE(IF(AI19="　　１ 　　 年賦",1,IF(AI19="　　２  　　半年賦",2,"")))</f>
        <v>#VALUE!</v>
      </c>
      <c r="CP15" s="15"/>
      <c r="CQ15" s="15"/>
      <c r="CR15" s="15"/>
      <c r="CS15" s="15"/>
    </row>
    <row r="16" spans="1:97" ht="25" customHeight="1" x14ac:dyDescent="0.2">
      <c r="C16" s="175" t="s">
        <v>21</v>
      </c>
      <c r="D16" s="176"/>
      <c r="E16" s="176"/>
      <c r="F16" s="176"/>
      <c r="G16" s="176"/>
      <c r="H16" s="177"/>
      <c r="I16" s="175" t="s">
        <v>20</v>
      </c>
      <c r="J16" s="176"/>
      <c r="K16" s="176"/>
      <c r="L16" s="176"/>
      <c r="M16" s="176"/>
      <c r="N16" s="177"/>
      <c r="O16" s="312" t="s">
        <v>19</v>
      </c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9"/>
      <c r="AA16" s="334" t="s">
        <v>18</v>
      </c>
      <c r="AB16" s="335"/>
      <c r="AC16" s="335"/>
      <c r="AD16" s="335"/>
      <c r="AE16" s="334" t="s">
        <v>17</v>
      </c>
      <c r="AF16" s="335"/>
      <c r="AG16" s="335"/>
      <c r="AH16" s="335"/>
      <c r="AI16" s="307" t="s">
        <v>16</v>
      </c>
      <c r="AJ16" s="307"/>
      <c r="AK16" s="307"/>
      <c r="AL16" s="307"/>
      <c r="AM16" s="313" t="s">
        <v>15</v>
      </c>
      <c r="AN16" s="313"/>
      <c r="AO16" s="313"/>
      <c r="AP16" s="313" t="s">
        <v>14</v>
      </c>
      <c r="AQ16" s="313"/>
      <c r="AR16" s="313"/>
      <c r="AS16" s="313" t="s">
        <v>13</v>
      </c>
      <c r="AT16" s="313"/>
      <c r="AU16" s="313"/>
      <c r="AV16" s="333" t="s">
        <v>12</v>
      </c>
      <c r="AW16" s="333"/>
      <c r="AX16" s="333"/>
      <c r="AY16" s="331" t="str">
        <f>【入力ｼｰﾄ】支援課提出用!AY17</f>
        <v>貸付1年目</v>
      </c>
      <c r="AZ16" s="331"/>
      <c r="BA16" s="331"/>
      <c r="BB16" s="331"/>
      <c r="BC16" s="331"/>
      <c r="BD16" s="331"/>
      <c r="BE16" s="331"/>
      <c r="BF16" s="331"/>
      <c r="BG16" s="331"/>
      <c r="BH16" s="331"/>
      <c r="BI16" s="321">
        <f>IF($AY16&lt;&gt;"",【入力ｼｰﾄ】支援課提出用!BI17,"")</f>
        <v>1.25</v>
      </c>
      <c r="BJ16" s="322"/>
      <c r="BK16" s="322"/>
      <c r="BL16" s="322"/>
      <c r="BM16" s="323"/>
      <c r="BN16" s="321">
        <f>IF($AY16&lt;&gt;"",【入力ｼｰﾄ】支援課提出用!BN17,"")</f>
        <v>0.8</v>
      </c>
      <c r="BO16" s="322"/>
      <c r="BP16" s="322"/>
      <c r="BQ16" s="322"/>
      <c r="BR16" s="323"/>
      <c r="BS16" s="321">
        <f>IF($AY16&lt;&gt;"",【入力ｼｰﾄ】支援課提出用!BS17,"")</f>
        <v>2</v>
      </c>
      <c r="BT16" s="322"/>
      <c r="BU16" s="322"/>
      <c r="BV16" s="322"/>
      <c r="BW16" s="323"/>
      <c r="BX16" s="320">
        <f>IF($AY16&lt;&gt;"",【入力ｼｰﾄ】支援課提出用!BX17,"")</f>
        <v>-2.2204460492503131E-16</v>
      </c>
      <c r="BY16" s="320"/>
      <c r="BZ16" s="320"/>
      <c r="CA16" s="320"/>
    </row>
    <row r="17" spans="3:93" ht="25" customHeight="1" x14ac:dyDescent="0.2">
      <c r="C17" s="178"/>
      <c r="D17" s="179"/>
      <c r="E17" s="179"/>
      <c r="F17" s="179"/>
      <c r="G17" s="179"/>
      <c r="H17" s="180"/>
      <c r="I17" s="178"/>
      <c r="J17" s="179"/>
      <c r="K17" s="179"/>
      <c r="L17" s="179"/>
      <c r="M17" s="179"/>
      <c r="N17" s="180"/>
      <c r="O17" s="175" t="s">
        <v>11</v>
      </c>
      <c r="P17" s="185"/>
      <c r="Q17" s="185"/>
      <c r="R17" s="185"/>
      <c r="S17" s="185"/>
      <c r="T17" s="186"/>
      <c r="U17" s="175" t="s">
        <v>10</v>
      </c>
      <c r="V17" s="185"/>
      <c r="W17" s="185"/>
      <c r="X17" s="185"/>
      <c r="Y17" s="185"/>
      <c r="Z17" s="186"/>
      <c r="AA17" s="335"/>
      <c r="AB17" s="335"/>
      <c r="AC17" s="335"/>
      <c r="AD17" s="335"/>
      <c r="AE17" s="335"/>
      <c r="AF17" s="335"/>
      <c r="AG17" s="335"/>
      <c r="AH17" s="335"/>
      <c r="AI17" s="307"/>
      <c r="AJ17" s="307"/>
      <c r="AK17" s="307"/>
      <c r="AL17" s="307"/>
      <c r="AM17" s="313"/>
      <c r="AN17" s="313"/>
      <c r="AO17" s="313"/>
      <c r="AP17" s="313"/>
      <c r="AQ17" s="313"/>
      <c r="AR17" s="313"/>
      <c r="AS17" s="313"/>
      <c r="AT17" s="313"/>
      <c r="AU17" s="313"/>
      <c r="AV17" s="333"/>
      <c r="AW17" s="333"/>
      <c r="AX17" s="333"/>
      <c r="AY17" s="331" t="str">
        <f>【入力ｼｰﾄ】支援課提出用!AY18</f>
        <v>貸付2年目</v>
      </c>
      <c r="AZ17" s="331"/>
      <c r="BA17" s="331"/>
      <c r="BB17" s="331"/>
      <c r="BC17" s="331"/>
      <c r="BD17" s="331"/>
      <c r="BE17" s="331"/>
      <c r="BF17" s="331"/>
      <c r="BG17" s="331"/>
      <c r="BH17" s="331"/>
      <c r="BI17" s="321">
        <f>IF($AY17&lt;&gt;"",【入力ｼｰﾄ】支援課提出用!BI18,"")</f>
        <v>1.25</v>
      </c>
      <c r="BJ17" s="322"/>
      <c r="BK17" s="322"/>
      <c r="BL17" s="322"/>
      <c r="BM17" s="323"/>
      <c r="BN17" s="321">
        <f>IF($AY17&lt;&gt;"",【入力ｼｰﾄ】支援課提出用!BN18,"")</f>
        <v>0.8</v>
      </c>
      <c r="BO17" s="322"/>
      <c r="BP17" s="322"/>
      <c r="BQ17" s="322"/>
      <c r="BR17" s="323"/>
      <c r="BS17" s="321">
        <f>IF($AY17&lt;&gt;"",【入力ｼｰﾄ】支援課提出用!BS18,"")</f>
        <v>2</v>
      </c>
      <c r="BT17" s="322"/>
      <c r="BU17" s="322"/>
      <c r="BV17" s="322"/>
      <c r="BW17" s="323"/>
      <c r="BX17" s="320">
        <f>IF($AY17&lt;&gt;"",【入力ｼｰﾄ】支援課提出用!BX18,"")</f>
        <v>-2.2204460492503131E-16</v>
      </c>
      <c r="BY17" s="320"/>
      <c r="BZ17" s="320"/>
      <c r="CA17" s="320"/>
    </row>
    <row r="18" spans="3:93" ht="25" customHeight="1" x14ac:dyDescent="0.2">
      <c r="C18" s="181"/>
      <c r="D18" s="182"/>
      <c r="E18" s="182"/>
      <c r="F18" s="182"/>
      <c r="G18" s="182"/>
      <c r="H18" s="183"/>
      <c r="I18" s="181"/>
      <c r="J18" s="182"/>
      <c r="K18" s="182"/>
      <c r="L18" s="182"/>
      <c r="M18" s="182"/>
      <c r="N18" s="183"/>
      <c r="O18" s="238"/>
      <c r="P18" s="239"/>
      <c r="Q18" s="239"/>
      <c r="R18" s="239"/>
      <c r="S18" s="239"/>
      <c r="T18" s="240"/>
      <c r="U18" s="238"/>
      <c r="V18" s="239"/>
      <c r="W18" s="239"/>
      <c r="X18" s="239"/>
      <c r="Y18" s="239"/>
      <c r="Z18" s="240"/>
      <c r="AA18" s="335"/>
      <c r="AB18" s="335"/>
      <c r="AC18" s="335"/>
      <c r="AD18" s="335"/>
      <c r="AE18" s="335"/>
      <c r="AF18" s="335"/>
      <c r="AG18" s="335"/>
      <c r="AH18" s="335"/>
      <c r="AI18" s="307"/>
      <c r="AJ18" s="307"/>
      <c r="AK18" s="307"/>
      <c r="AL18" s="307"/>
      <c r="AM18" s="313"/>
      <c r="AN18" s="313"/>
      <c r="AO18" s="313"/>
      <c r="AP18" s="313"/>
      <c r="AQ18" s="313"/>
      <c r="AR18" s="313"/>
      <c r="AS18" s="313"/>
      <c r="AT18" s="313"/>
      <c r="AU18" s="313"/>
      <c r="AV18" s="333"/>
      <c r="AW18" s="333"/>
      <c r="AX18" s="333"/>
      <c r="AY18" s="331" t="str">
        <f>【入力ｼｰﾄ】支援課提出用!AY19</f>
        <v>貸付3年目</v>
      </c>
      <c r="AZ18" s="331"/>
      <c r="BA18" s="331"/>
      <c r="BB18" s="331"/>
      <c r="BC18" s="331"/>
      <c r="BD18" s="331"/>
      <c r="BE18" s="331"/>
      <c r="BF18" s="331"/>
      <c r="BG18" s="331"/>
      <c r="BH18" s="331"/>
      <c r="BI18" s="321">
        <f>IF($AY18&lt;&gt;"",【入力ｼｰﾄ】支援課提出用!BI19,"")</f>
        <v>1.25</v>
      </c>
      <c r="BJ18" s="322"/>
      <c r="BK18" s="322"/>
      <c r="BL18" s="322"/>
      <c r="BM18" s="323"/>
      <c r="BN18" s="321">
        <f>IF($AY18&lt;&gt;"",【入力ｼｰﾄ】支援課提出用!BN19,"")</f>
        <v>0.8</v>
      </c>
      <c r="BO18" s="322"/>
      <c r="BP18" s="322"/>
      <c r="BQ18" s="322"/>
      <c r="BR18" s="323"/>
      <c r="BS18" s="321">
        <f>IF($AY18&lt;&gt;"",【入力ｼｰﾄ】支援課提出用!BS19,"")</f>
        <v>2</v>
      </c>
      <c r="BT18" s="322"/>
      <c r="BU18" s="322"/>
      <c r="BV18" s="322"/>
      <c r="BW18" s="323"/>
      <c r="BX18" s="320">
        <f>IF($AY18&lt;&gt;"",【入力ｼｰﾄ】支援課提出用!BX19,"")</f>
        <v>-2.2204460492503131E-16</v>
      </c>
      <c r="BY18" s="320"/>
      <c r="BZ18" s="320"/>
      <c r="CA18" s="320"/>
    </row>
    <row r="19" spans="3:93" s="13" customFormat="1" ht="25" customHeight="1" x14ac:dyDescent="0.2">
      <c r="C19" s="324">
        <f>入力_事業費</f>
        <v>10000</v>
      </c>
      <c r="D19" s="325"/>
      <c r="E19" s="325"/>
      <c r="F19" s="325"/>
      <c r="G19" s="325"/>
      <c r="H19" s="325"/>
      <c r="I19" s="326">
        <f>入力_借入申込額</f>
        <v>10000</v>
      </c>
      <c r="J19" s="327"/>
      <c r="K19" s="327"/>
      <c r="L19" s="327"/>
      <c r="M19" s="327"/>
      <c r="N19" s="327"/>
      <c r="O19" s="328">
        <f>償還額_第1回/1000</f>
        <v>1250</v>
      </c>
      <c r="P19" s="328"/>
      <c r="Q19" s="328"/>
      <c r="R19" s="328"/>
      <c r="S19" s="328"/>
      <c r="T19" s="328"/>
      <c r="U19" s="328">
        <f>償還額_第2回以降/1000</f>
        <v>1250</v>
      </c>
      <c r="V19" s="328"/>
      <c r="W19" s="328"/>
      <c r="X19" s="328"/>
      <c r="Y19" s="328"/>
      <c r="Z19" s="328"/>
      <c r="AA19" s="329">
        <f>入力_償還期間</f>
        <v>5</v>
      </c>
      <c r="AB19" s="329"/>
      <c r="AC19" s="329"/>
      <c r="AD19" s="329"/>
      <c r="AE19" s="329">
        <f>入力_据置期間</f>
        <v>1</v>
      </c>
      <c r="AF19" s="329"/>
      <c r="AG19" s="329"/>
      <c r="AH19" s="329"/>
      <c r="AI19" s="330" t="str">
        <f>入力_年_半年賦</f>
        <v>2    半年賦</v>
      </c>
      <c r="AJ19" s="330"/>
      <c r="AK19" s="330"/>
      <c r="AL19" s="330"/>
      <c r="AM19" s="330" t="str">
        <f>入力_施設</f>
        <v>01 個人（認定農業者含む）</v>
      </c>
      <c r="AN19" s="330"/>
      <c r="AO19" s="330"/>
      <c r="AP19" s="337" t="s">
        <v>811</v>
      </c>
      <c r="AQ19" s="330"/>
      <c r="AR19" s="330"/>
      <c r="AS19" s="337" t="s">
        <v>813</v>
      </c>
      <c r="AT19" s="330"/>
      <c r="AU19" s="330"/>
      <c r="AV19" s="330" t="str">
        <f>入力_債務保証</f>
        <v>1   有</v>
      </c>
      <c r="AW19" s="330"/>
      <c r="AX19" s="330"/>
      <c r="AY19" s="331" t="str">
        <f>【入力ｼｰﾄ】支援課提出用!AY20</f>
        <v>貸付4年目</v>
      </c>
      <c r="AZ19" s="331"/>
      <c r="BA19" s="331"/>
      <c r="BB19" s="331"/>
      <c r="BC19" s="331"/>
      <c r="BD19" s="331"/>
      <c r="BE19" s="331"/>
      <c r="BF19" s="331"/>
      <c r="BG19" s="331"/>
      <c r="BH19" s="331"/>
      <c r="BI19" s="321">
        <f>IF($AY19&lt;&gt;"",【入力ｼｰﾄ】支援課提出用!BI20,"")</f>
        <v>1.25</v>
      </c>
      <c r="BJ19" s="322"/>
      <c r="BK19" s="322"/>
      <c r="BL19" s="322"/>
      <c r="BM19" s="323"/>
      <c r="BN19" s="321">
        <f>IF($AY19&lt;&gt;"",【入力ｼｰﾄ】支援課提出用!BN20,"")</f>
        <v>0.8</v>
      </c>
      <c r="BO19" s="322"/>
      <c r="BP19" s="322"/>
      <c r="BQ19" s="322"/>
      <c r="BR19" s="323"/>
      <c r="BS19" s="321">
        <f>IF($AY19&lt;&gt;"",【入力ｼｰﾄ】支援課提出用!BS20,"")</f>
        <v>2</v>
      </c>
      <c r="BT19" s="322"/>
      <c r="BU19" s="322"/>
      <c r="BV19" s="322"/>
      <c r="BW19" s="323"/>
      <c r="BX19" s="320">
        <f>IF($AY19&lt;&gt;"",【入力ｼｰﾄ】支援課提出用!BX20,"")</f>
        <v>-2.2204460492503131E-16</v>
      </c>
      <c r="BY19" s="320"/>
      <c r="BZ19" s="320"/>
      <c r="CA19" s="320"/>
      <c r="CO19" s="14"/>
    </row>
    <row r="20" spans="3:93" ht="25" customHeight="1" x14ac:dyDescent="0.2">
      <c r="C20" s="313" t="s">
        <v>9</v>
      </c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  <c r="AA20" s="313"/>
      <c r="AB20" s="313"/>
      <c r="AC20" s="313"/>
      <c r="AD20" s="313"/>
      <c r="AE20" s="313"/>
      <c r="AF20" s="313"/>
      <c r="AG20" s="313"/>
      <c r="AH20" s="313"/>
      <c r="AI20" s="313"/>
      <c r="AJ20" s="313"/>
      <c r="AK20" s="313"/>
      <c r="AL20" s="313"/>
      <c r="AM20" s="313"/>
      <c r="AN20" s="313"/>
      <c r="AO20" s="313"/>
      <c r="AP20" s="313"/>
      <c r="AQ20" s="238" t="s">
        <v>8</v>
      </c>
      <c r="AR20" s="239"/>
      <c r="AS20" s="239"/>
      <c r="AT20" s="239"/>
      <c r="AU20" s="239"/>
      <c r="AV20" s="239"/>
      <c r="AW20" s="239"/>
      <c r="AX20" s="240"/>
      <c r="AY20" s="331" t="str">
        <f>【入力ｼｰﾄ】支援課提出用!AY21</f>
        <v>貸付5年目</v>
      </c>
      <c r="AZ20" s="331"/>
      <c r="BA20" s="331"/>
      <c r="BB20" s="331"/>
      <c r="BC20" s="331"/>
      <c r="BD20" s="331"/>
      <c r="BE20" s="331"/>
      <c r="BF20" s="331"/>
      <c r="BG20" s="331"/>
      <c r="BH20" s="331"/>
      <c r="BI20" s="321">
        <f>IF($AY20&lt;&gt;"",【入力ｼｰﾄ】支援課提出用!BI21,"")</f>
        <v>1.25</v>
      </c>
      <c r="BJ20" s="322"/>
      <c r="BK20" s="322"/>
      <c r="BL20" s="322"/>
      <c r="BM20" s="323"/>
      <c r="BN20" s="321">
        <f>IF($AY20&lt;&gt;"",【入力ｼｰﾄ】支援課提出用!BN21,"")</f>
        <v>0.8</v>
      </c>
      <c r="BO20" s="322"/>
      <c r="BP20" s="322"/>
      <c r="BQ20" s="322"/>
      <c r="BR20" s="323"/>
      <c r="BS20" s="321">
        <f>IF($AY20&lt;&gt;"",【入力ｼｰﾄ】支援課提出用!BS21,"")</f>
        <v>2</v>
      </c>
      <c r="BT20" s="322"/>
      <c r="BU20" s="322"/>
      <c r="BV20" s="322"/>
      <c r="BW20" s="323"/>
      <c r="BX20" s="320">
        <f>IF($AY20&lt;&gt;"",【入力ｼｰﾄ】支援課提出用!BX21,"")</f>
        <v>-2.2204460492503131E-16</v>
      </c>
      <c r="BY20" s="320"/>
      <c r="BZ20" s="320"/>
      <c r="CA20" s="320"/>
    </row>
    <row r="21" spans="3:93" ht="25" customHeight="1" x14ac:dyDescent="0.2"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313"/>
      <c r="AF21" s="313"/>
      <c r="AG21" s="313"/>
      <c r="AH21" s="313"/>
      <c r="AI21" s="313"/>
      <c r="AJ21" s="313"/>
      <c r="AK21" s="313"/>
      <c r="AL21" s="313"/>
      <c r="AM21" s="313"/>
      <c r="AN21" s="313"/>
      <c r="AO21" s="313"/>
      <c r="AP21" s="313"/>
      <c r="AQ21" s="332" t="s">
        <v>7</v>
      </c>
      <c r="AR21" s="332"/>
      <c r="AS21" s="332"/>
      <c r="AT21" s="332"/>
      <c r="AU21" s="332" t="s">
        <v>6</v>
      </c>
      <c r="AV21" s="332"/>
      <c r="AW21" s="332"/>
      <c r="AX21" s="332"/>
      <c r="AY21" s="331" t="str">
        <f>【入力ｼｰﾄ】支援課提出用!AY22</f>
        <v/>
      </c>
      <c r="AZ21" s="331"/>
      <c r="BA21" s="331"/>
      <c r="BB21" s="331"/>
      <c r="BC21" s="331"/>
      <c r="BD21" s="331"/>
      <c r="BE21" s="331"/>
      <c r="BF21" s="331"/>
      <c r="BG21" s="331"/>
      <c r="BH21" s="331"/>
      <c r="BI21" s="321" t="str">
        <f>IF($AY21&lt;&gt;"",【入力ｼｰﾄ】支援課提出用!BI22,"")</f>
        <v/>
      </c>
      <c r="BJ21" s="322"/>
      <c r="BK21" s="322"/>
      <c r="BL21" s="322"/>
      <c r="BM21" s="323"/>
      <c r="BN21" s="321" t="str">
        <f>IF($AY21&lt;&gt;"",【入力ｼｰﾄ】支援課提出用!BN22,"")</f>
        <v/>
      </c>
      <c r="BO21" s="322"/>
      <c r="BP21" s="322"/>
      <c r="BQ21" s="322"/>
      <c r="BR21" s="323"/>
      <c r="BS21" s="321" t="str">
        <f>IF($AY21&lt;&gt;"",【入力ｼｰﾄ】支援課提出用!BS22,"")</f>
        <v/>
      </c>
      <c r="BT21" s="322"/>
      <c r="BU21" s="322"/>
      <c r="BV21" s="322"/>
      <c r="BW21" s="323"/>
      <c r="BX21" s="320" t="str">
        <f>IF($AY21&lt;&gt;"",【入力ｼｰﾄ】支援課提出用!BX22,"")</f>
        <v/>
      </c>
      <c r="BY21" s="320"/>
      <c r="BZ21" s="320"/>
      <c r="CA21" s="320"/>
    </row>
    <row r="22" spans="3:93" ht="25" customHeight="1" x14ac:dyDescent="0.2"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32" t="s">
        <v>5</v>
      </c>
      <c r="AR22" s="332"/>
      <c r="AS22" s="332" t="s">
        <v>4</v>
      </c>
      <c r="AT22" s="332"/>
      <c r="AU22" s="332" t="s">
        <v>5</v>
      </c>
      <c r="AV22" s="332"/>
      <c r="AW22" s="332" t="s">
        <v>4</v>
      </c>
      <c r="AX22" s="332"/>
      <c r="AY22" s="331" t="str">
        <f>【入力ｼｰﾄ】支援課提出用!AY23</f>
        <v/>
      </c>
      <c r="AZ22" s="331"/>
      <c r="BA22" s="331"/>
      <c r="BB22" s="331"/>
      <c r="BC22" s="331"/>
      <c r="BD22" s="331"/>
      <c r="BE22" s="331"/>
      <c r="BF22" s="331"/>
      <c r="BG22" s="331"/>
      <c r="BH22" s="331"/>
      <c r="BI22" s="321" t="str">
        <f>IF($AY22&lt;&gt;"",【入力ｼｰﾄ】支援課提出用!BI23,"")</f>
        <v/>
      </c>
      <c r="BJ22" s="322"/>
      <c r="BK22" s="322"/>
      <c r="BL22" s="322"/>
      <c r="BM22" s="323"/>
      <c r="BN22" s="321" t="str">
        <f>IF($AY22&lt;&gt;"",【入力ｼｰﾄ】支援課提出用!BN23,"")</f>
        <v/>
      </c>
      <c r="BO22" s="322"/>
      <c r="BP22" s="322"/>
      <c r="BQ22" s="322"/>
      <c r="BR22" s="323"/>
      <c r="BS22" s="321" t="str">
        <f>IF($AY22&lt;&gt;"",【入力ｼｰﾄ】支援課提出用!BS23,"")</f>
        <v/>
      </c>
      <c r="BT22" s="322"/>
      <c r="BU22" s="322"/>
      <c r="BV22" s="322"/>
      <c r="BW22" s="323"/>
      <c r="BX22" s="320" t="str">
        <f>IF($AY22&lt;&gt;"",【入力ｼｰﾄ】支援課提出用!BX23,"")</f>
        <v/>
      </c>
      <c r="BY22" s="320"/>
      <c r="BZ22" s="320"/>
      <c r="CA22" s="320"/>
    </row>
    <row r="23" spans="3:93" ht="25" customHeight="1" x14ac:dyDescent="0.2">
      <c r="C23" s="336" t="str">
        <f>【入力ｼｰﾄ】支援課提出用!C24</f>
        <v>トラクター</v>
      </c>
      <c r="D23" s="336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6"/>
      <c r="Y23" s="336"/>
      <c r="Z23" s="336"/>
      <c r="AA23" s="336"/>
      <c r="AB23" s="336"/>
      <c r="AC23" s="336"/>
      <c r="AD23" s="336"/>
      <c r="AE23" s="336"/>
      <c r="AF23" s="336"/>
      <c r="AG23" s="336"/>
      <c r="AH23" s="336"/>
      <c r="AI23" s="336"/>
      <c r="AJ23" s="336"/>
      <c r="AK23" s="336"/>
      <c r="AL23" s="336"/>
      <c r="AM23" s="336"/>
      <c r="AN23" s="336"/>
      <c r="AO23" s="336"/>
      <c r="AP23" s="336"/>
      <c r="AQ23" s="329">
        <f>【入力ｼｰﾄ】支援課提出用!AQ24</f>
        <v>11</v>
      </c>
      <c r="AR23" s="329"/>
      <c r="AS23" s="329">
        <f>【入力ｼｰﾄ】支援課提出用!AS24</f>
        <v>20</v>
      </c>
      <c r="AT23" s="329"/>
      <c r="AU23" s="329">
        <f>【入力ｼｰﾄ】支援課提出用!AU24</f>
        <v>5</v>
      </c>
      <c r="AV23" s="329"/>
      <c r="AW23" s="329">
        <f>【入力ｼｰﾄ】支援課提出用!AW24</f>
        <v>20</v>
      </c>
      <c r="AX23" s="329"/>
      <c r="AY23" s="331" t="str">
        <f>【入力ｼｰﾄ】支援課提出用!AY24</f>
        <v/>
      </c>
      <c r="AZ23" s="331"/>
      <c r="BA23" s="331"/>
      <c r="BB23" s="331"/>
      <c r="BC23" s="331"/>
      <c r="BD23" s="331"/>
      <c r="BE23" s="331"/>
      <c r="BF23" s="331"/>
      <c r="BG23" s="331"/>
      <c r="BH23" s="331"/>
      <c r="BI23" s="321" t="str">
        <f>IF($AY23&lt;&gt;"",【入力ｼｰﾄ】支援課提出用!BI24,"")</f>
        <v/>
      </c>
      <c r="BJ23" s="322"/>
      <c r="BK23" s="322"/>
      <c r="BL23" s="322"/>
      <c r="BM23" s="323"/>
      <c r="BN23" s="321" t="str">
        <f>IF($AY23&lt;&gt;"",【入力ｼｰﾄ】支援課提出用!BN24,"")</f>
        <v/>
      </c>
      <c r="BO23" s="322"/>
      <c r="BP23" s="322"/>
      <c r="BQ23" s="322"/>
      <c r="BR23" s="323"/>
      <c r="BS23" s="321" t="str">
        <f>IF($AY23&lt;&gt;"",【入力ｼｰﾄ】支援課提出用!BS24,"")</f>
        <v/>
      </c>
      <c r="BT23" s="322"/>
      <c r="BU23" s="322"/>
      <c r="BV23" s="322"/>
      <c r="BW23" s="323"/>
      <c r="BX23" s="320" t="str">
        <f>IF($AY23&lt;&gt;"",【入力ｼｰﾄ】支援課提出用!BX24,"")</f>
        <v/>
      </c>
      <c r="BY23" s="320"/>
      <c r="BZ23" s="320"/>
      <c r="CA23" s="320"/>
    </row>
    <row r="24" spans="3:93" ht="25" customHeight="1" x14ac:dyDescent="0.2">
      <c r="AY24" s="331" t="str">
        <f>【入力ｼｰﾄ】支援課提出用!AY25</f>
        <v/>
      </c>
      <c r="AZ24" s="331"/>
      <c r="BA24" s="331"/>
      <c r="BB24" s="331"/>
      <c r="BC24" s="331"/>
      <c r="BD24" s="331"/>
      <c r="BE24" s="331"/>
      <c r="BF24" s="331"/>
      <c r="BG24" s="331"/>
      <c r="BH24" s="331"/>
      <c r="BI24" s="321" t="str">
        <f>IF($AY24&lt;&gt;"",【入力ｼｰﾄ】支援課提出用!BI25,"")</f>
        <v/>
      </c>
      <c r="BJ24" s="322"/>
      <c r="BK24" s="322"/>
      <c r="BL24" s="322"/>
      <c r="BM24" s="323"/>
      <c r="BN24" s="321" t="str">
        <f>IF($AY24&lt;&gt;"",【入力ｼｰﾄ】支援課提出用!BN25,"")</f>
        <v/>
      </c>
      <c r="BO24" s="322"/>
      <c r="BP24" s="322"/>
      <c r="BQ24" s="322"/>
      <c r="BR24" s="323"/>
      <c r="BS24" s="321" t="str">
        <f>IF($AY24&lt;&gt;"",【入力ｼｰﾄ】支援課提出用!BS25,"")</f>
        <v/>
      </c>
      <c r="BT24" s="322"/>
      <c r="BU24" s="322"/>
      <c r="BV24" s="322"/>
      <c r="BW24" s="323"/>
      <c r="BX24" s="320" t="str">
        <f>IF($AY24&lt;&gt;"",【入力ｼｰﾄ】支援課提出用!BX25,"")</f>
        <v/>
      </c>
      <c r="BY24" s="320"/>
      <c r="BZ24" s="320"/>
      <c r="CA24" s="320"/>
    </row>
    <row r="25" spans="3:93" ht="25" customHeight="1" x14ac:dyDescent="0.2">
      <c r="AY25" s="331" t="str">
        <f>【入力ｼｰﾄ】支援課提出用!AY26</f>
        <v/>
      </c>
      <c r="AZ25" s="331"/>
      <c r="BA25" s="331"/>
      <c r="BB25" s="331"/>
      <c r="BC25" s="331"/>
      <c r="BD25" s="331"/>
      <c r="BE25" s="331"/>
      <c r="BF25" s="331"/>
      <c r="BG25" s="331"/>
      <c r="BH25" s="331"/>
      <c r="BI25" s="321" t="str">
        <f>IF($AY25&lt;&gt;"",【入力ｼｰﾄ】支援課提出用!BI26,"")</f>
        <v/>
      </c>
      <c r="BJ25" s="322"/>
      <c r="BK25" s="322"/>
      <c r="BL25" s="322"/>
      <c r="BM25" s="323"/>
      <c r="BN25" s="321" t="str">
        <f>IF($AY25&lt;&gt;"",【入力ｼｰﾄ】支援課提出用!BN26,"")</f>
        <v/>
      </c>
      <c r="BO25" s="322"/>
      <c r="BP25" s="322"/>
      <c r="BQ25" s="322"/>
      <c r="BR25" s="323"/>
      <c r="BS25" s="321" t="str">
        <f>IF($AY25&lt;&gt;"",【入力ｼｰﾄ】支援課提出用!BS26,"")</f>
        <v/>
      </c>
      <c r="BT25" s="322"/>
      <c r="BU25" s="322"/>
      <c r="BV25" s="322"/>
      <c r="BW25" s="323"/>
      <c r="BX25" s="320" t="str">
        <f>IF($AY25&lt;&gt;"",【入力ｼｰﾄ】支援課提出用!BX26,"")</f>
        <v/>
      </c>
      <c r="BY25" s="320"/>
      <c r="BZ25" s="320"/>
      <c r="CA25" s="320"/>
    </row>
    <row r="26" spans="3:93" ht="25" customHeight="1" x14ac:dyDescent="0.2">
      <c r="AY26" s="331" t="str">
        <f>【入力ｼｰﾄ】支援課提出用!AY27</f>
        <v/>
      </c>
      <c r="AZ26" s="331"/>
      <c r="BA26" s="331"/>
      <c r="BB26" s="331"/>
      <c r="BC26" s="331"/>
      <c r="BD26" s="331"/>
      <c r="BE26" s="331"/>
      <c r="BF26" s="331"/>
      <c r="BG26" s="331"/>
      <c r="BH26" s="331"/>
      <c r="BI26" s="321" t="str">
        <f>IF($AY26&lt;&gt;"",【入力ｼｰﾄ】支援課提出用!BI27,"")</f>
        <v/>
      </c>
      <c r="BJ26" s="322"/>
      <c r="BK26" s="322"/>
      <c r="BL26" s="322"/>
      <c r="BM26" s="323"/>
      <c r="BN26" s="321" t="str">
        <f>IF($AY26&lt;&gt;"",【入力ｼｰﾄ】支援課提出用!BN27,"")</f>
        <v/>
      </c>
      <c r="BO26" s="322"/>
      <c r="BP26" s="322"/>
      <c r="BQ26" s="322"/>
      <c r="BR26" s="323"/>
      <c r="BS26" s="321" t="str">
        <f>IF($AY26&lt;&gt;"",【入力ｼｰﾄ】支援課提出用!BS27,"")</f>
        <v/>
      </c>
      <c r="BT26" s="322"/>
      <c r="BU26" s="322"/>
      <c r="BV26" s="322"/>
      <c r="BW26" s="323"/>
      <c r="BX26" s="320" t="str">
        <f>IF($AY26&lt;&gt;"",【入力ｼｰﾄ】支援課提出用!BX27,"")</f>
        <v/>
      </c>
      <c r="BY26" s="320"/>
      <c r="BZ26" s="320"/>
      <c r="CA26" s="320"/>
    </row>
    <row r="27" spans="3:93" ht="25" customHeight="1" thickBot="1" x14ac:dyDescent="0.25">
      <c r="N27" s="272" t="s">
        <v>3</v>
      </c>
      <c r="O27" s="273"/>
      <c r="P27" s="273"/>
      <c r="Q27" s="273"/>
      <c r="R27" s="274"/>
      <c r="U27" s="272" t="s">
        <v>2</v>
      </c>
      <c r="V27" s="273"/>
      <c r="W27" s="273"/>
      <c r="X27" s="273"/>
      <c r="Y27" s="274"/>
      <c r="AB27" s="338"/>
      <c r="AC27" s="338"/>
      <c r="AD27" s="338"/>
      <c r="AE27" s="338"/>
      <c r="AF27" s="338"/>
      <c r="AY27" s="331" t="str">
        <f>【入力ｼｰﾄ】支援課提出用!AY28</f>
        <v/>
      </c>
      <c r="AZ27" s="331"/>
      <c r="BA27" s="331"/>
      <c r="BB27" s="331"/>
      <c r="BC27" s="331"/>
      <c r="BD27" s="331"/>
      <c r="BE27" s="331"/>
      <c r="BF27" s="331"/>
      <c r="BG27" s="331"/>
      <c r="BH27" s="331"/>
      <c r="BI27" s="321" t="str">
        <f>IF($AY27&lt;&gt;"",【入力ｼｰﾄ】支援課提出用!BI28,"")</f>
        <v/>
      </c>
      <c r="BJ27" s="322"/>
      <c r="BK27" s="322"/>
      <c r="BL27" s="322"/>
      <c r="BM27" s="323"/>
      <c r="BN27" s="321" t="str">
        <f>IF($AY27&lt;&gt;"",【入力ｼｰﾄ】支援課提出用!BN28,"")</f>
        <v/>
      </c>
      <c r="BO27" s="322"/>
      <c r="BP27" s="322"/>
      <c r="BQ27" s="322"/>
      <c r="BR27" s="323"/>
      <c r="BS27" s="321" t="str">
        <f>IF($AY27&lt;&gt;"",【入力ｼｰﾄ】支援課提出用!BS28,"")</f>
        <v/>
      </c>
      <c r="BT27" s="322"/>
      <c r="BU27" s="322"/>
      <c r="BV27" s="322"/>
      <c r="BW27" s="323"/>
      <c r="BX27" s="320" t="str">
        <f>IF($AY27&lt;&gt;"",【入力ｼｰﾄ】支援課提出用!BX28,"")</f>
        <v/>
      </c>
      <c r="BY27" s="320"/>
      <c r="BZ27" s="320"/>
      <c r="CA27" s="320"/>
    </row>
    <row r="28" spans="3:93" ht="25" customHeight="1" x14ac:dyDescent="0.2">
      <c r="C28" s="260" t="s">
        <v>1</v>
      </c>
      <c r="D28" s="261"/>
      <c r="E28" s="261"/>
      <c r="F28" s="261"/>
      <c r="G28" s="261"/>
      <c r="H28" s="261"/>
      <c r="I28" s="261"/>
      <c r="J28" s="262"/>
      <c r="N28" s="269" t="s">
        <v>0</v>
      </c>
      <c r="O28" s="270"/>
      <c r="P28" s="270"/>
      <c r="Q28" s="270"/>
      <c r="R28" s="271"/>
      <c r="U28" s="269" t="s">
        <v>0</v>
      </c>
      <c r="V28" s="270"/>
      <c r="W28" s="270"/>
      <c r="X28" s="270"/>
      <c r="Y28" s="271"/>
      <c r="AB28" s="340"/>
      <c r="AC28" s="340"/>
      <c r="AD28" s="340"/>
      <c r="AE28" s="340"/>
      <c r="AF28" s="340"/>
      <c r="AY28" s="331" t="str">
        <f>【入力ｼｰﾄ】支援課提出用!AY29</f>
        <v/>
      </c>
      <c r="AZ28" s="331"/>
      <c r="BA28" s="331"/>
      <c r="BB28" s="331"/>
      <c r="BC28" s="331"/>
      <c r="BD28" s="331"/>
      <c r="BE28" s="331"/>
      <c r="BF28" s="331"/>
      <c r="BG28" s="331"/>
      <c r="BH28" s="331"/>
      <c r="BI28" s="321" t="str">
        <f>IF($AY28&lt;&gt;"",【入力ｼｰﾄ】支援課提出用!BI29,"")</f>
        <v/>
      </c>
      <c r="BJ28" s="322"/>
      <c r="BK28" s="322"/>
      <c r="BL28" s="322"/>
      <c r="BM28" s="323"/>
      <c r="BN28" s="321" t="str">
        <f>IF($AY28&lt;&gt;"",【入力ｼｰﾄ】支援課提出用!BN29,"")</f>
        <v/>
      </c>
      <c r="BO28" s="322"/>
      <c r="BP28" s="322"/>
      <c r="BQ28" s="322"/>
      <c r="BR28" s="323"/>
      <c r="BS28" s="321" t="str">
        <f>IF($AY28&lt;&gt;"",【入力ｼｰﾄ】支援課提出用!BS29,"")</f>
        <v/>
      </c>
      <c r="BT28" s="322"/>
      <c r="BU28" s="322"/>
      <c r="BV28" s="322"/>
      <c r="BW28" s="323"/>
      <c r="BX28" s="320" t="str">
        <f>IF($AY28&lt;&gt;"",【入力ｼｰﾄ】支援課提出用!BX29,"")</f>
        <v/>
      </c>
      <c r="BY28" s="320"/>
      <c r="BZ28" s="320"/>
      <c r="CA28" s="320"/>
    </row>
    <row r="29" spans="3:93" ht="25" customHeight="1" x14ac:dyDescent="0.2">
      <c r="C29" s="263"/>
      <c r="D29" s="264"/>
      <c r="E29" s="264"/>
      <c r="F29" s="264"/>
      <c r="G29" s="264"/>
      <c r="H29" s="264"/>
      <c r="I29" s="264"/>
      <c r="J29" s="265"/>
      <c r="N29" s="341" t="str">
        <f>IF(【入力ｼｰﾄ】支援課提出用!N30="","",【入力ｼｰﾄ】支援課提出用!N30)</f>
        <v/>
      </c>
      <c r="O29" s="342"/>
      <c r="P29" s="342"/>
      <c r="Q29" s="342"/>
      <c r="R29" s="343"/>
      <c r="U29" s="341" t="str">
        <f>IF(【入力ｼｰﾄ】支援課提出用!U30="","",【入力ｼｰﾄ】支援課提出用!U30)</f>
        <v/>
      </c>
      <c r="V29" s="342"/>
      <c r="W29" s="342"/>
      <c r="X29" s="342"/>
      <c r="Y29" s="343"/>
      <c r="AB29" s="342"/>
      <c r="AC29" s="342"/>
      <c r="AD29" s="342"/>
      <c r="AE29" s="342"/>
      <c r="AF29" s="342"/>
      <c r="AY29" s="331" t="str">
        <f>【入力ｼｰﾄ】支援課提出用!AY30</f>
        <v/>
      </c>
      <c r="AZ29" s="331"/>
      <c r="BA29" s="331"/>
      <c r="BB29" s="331"/>
      <c r="BC29" s="331"/>
      <c r="BD29" s="331"/>
      <c r="BE29" s="331"/>
      <c r="BF29" s="331"/>
      <c r="BG29" s="331"/>
      <c r="BH29" s="331"/>
      <c r="BI29" s="321" t="str">
        <f>IF($AY29&lt;&gt;"",【入力ｼｰﾄ】支援課提出用!BI30,"")</f>
        <v/>
      </c>
      <c r="BJ29" s="322"/>
      <c r="BK29" s="322"/>
      <c r="BL29" s="322"/>
      <c r="BM29" s="323"/>
      <c r="BN29" s="321" t="str">
        <f>IF($AY29&lt;&gt;"",【入力ｼｰﾄ】支援課提出用!BN30,"")</f>
        <v/>
      </c>
      <c r="BO29" s="322"/>
      <c r="BP29" s="322"/>
      <c r="BQ29" s="322"/>
      <c r="BR29" s="323"/>
      <c r="BS29" s="321" t="str">
        <f>IF($AY29&lt;&gt;"",【入力ｼｰﾄ】支援課提出用!BS30,"")</f>
        <v/>
      </c>
      <c r="BT29" s="322"/>
      <c r="BU29" s="322"/>
      <c r="BV29" s="322"/>
      <c r="BW29" s="323"/>
      <c r="BX29" s="320" t="str">
        <f>IF($AY29&lt;&gt;"",【入力ｼｰﾄ】支援課提出用!BX30,"")</f>
        <v/>
      </c>
      <c r="BY29" s="320"/>
      <c r="BZ29" s="320"/>
      <c r="CA29" s="320"/>
    </row>
    <row r="30" spans="3:93" ht="25" customHeight="1" thickBot="1" x14ac:dyDescent="0.25">
      <c r="C30" s="266"/>
      <c r="D30" s="267"/>
      <c r="E30" s="267"/>
      <c r="F30" s="267"/>
      <c r="G30" s="267"/>
      <c r="H30" s="267"/>
      <c r="I30" s="267"/>
      <c r="J30" s="268"/>
      <c r="N30" s="344"/>
      <c r="O30" s="345"/>
      <c r="P30" s="345"/>
      <c r="Q30" s="345"/>
      <c r="R30" s="346"/>
      <c r="U30" s="344"/>
      <c r="V30" s="345"/>
      <c r="W30" s="345"/>
      <c r="X30" s="345"/>
      <c r="Y30" s="346"/>
      <c r="AB30" s="342"/>
      <c r="AC30" s="342"/>
      <c r="AD30" s="342"/>
      <c r="AE30" s="342"/>
      <c r="AF30" s="342"/>
      <c r="AY30" s="331" t="str">
        <f>【入力ｼｰﾄ】支援課提出用!AY31</f>
        <v/>
      </c>
      <c r="AZ30" s="331"/>
      <c r="BA30" s="331"/>
      <c r="BB30" s="331"/>
      <c r="BC30" s="331"/>
      <c r="BD30" s="331"/>
      <c r="BE30" s="331"/>
      <c r="BF30" s="331"/>
      <c r="BG30" s="331"/>
      <c r="BH30" s="331"/>
      <c r="BI30" s="321" t="str">
        <f>IF($AY30&lt;&gt;"",【入力ｼｰﾄ】支援課提出用!BI31,"")</f>
        <v/>
      </c>
      <c r="BJ30" s="322"/>
      <c r="BK30" s="322"/>
      <c r="BL30" s="322"/>
      <c r="BM30" s="323"/>
      <c r="BN30" s="321" t="str">
        <f>IF($AY30&lt;&gt;"",【入力ｼｰﾄ】支援課提出用!BN31,"")</f>
        <v/>
      </c>
      <c r="BO30" s="322"/>
      <c r="BP30" s="322"/>
      <c r="BQ30" s="322"/>
      <c r="BR30" s="323"/>
      <c r="BS30" s="321" t="str">
        <f>IF($AY30&lt;&gt;"",【入力ｼｰﾄ】支援課提出用!BS31,"")</f>
        <v/>
      </c>
      <c r="BT30" s="322"/>
      <c r="BU30" s="322"/>
      <c r="BV30" s="322"/>
      <c r="BW30" s="323"/>
      <c r="BX30" s="320" t="str">
        <f>IF($AY30&lt;&gt;"",【入力ｼｰﾄ】支援課提出用!BX31,"")</f>
        <v/>
      </c>
      <c r="BY30" s="320"/>
      <c r="BZ30" s="320"/>
      <c r="CA30" s="320"/>
    </row>
    <row r="31" spans="3:93" ht="25" customHeight="1" x14ac:dyDescent="0.2">
      <c r="C31" s="12"/>
      <c r="D31" s="12"/>
      <c r="E31" s="12"/>
      <c r="F31" s="12"/>
      <c r="G31" s="12"/>
      <c r="H31" s="12"/>
      <c r="I31" s="12"/>
      <c r="J31" s="12"/>
      <c r="AQ31" s="11"/>
      <c r="AR31" s="11"/>
      <c r="AS31" s="11"/>
      <c r="AT31" s="11"/>
    </row>
    <row r="32" spans="3:93" ht="25" customHeight="1" x14ac:dyDescent="0.15">
      <c r="AC32" s="10"/>
      <c r="AD32" s="10"/>
      <c r="AE32" s="10"/>
      <c r="AK32" s="10"/>
      <c r="AL32" s="10"/>
      <c r="AM32" s="10"/>
    </row>
    <row r="33" spans="7:39" ht="25" customHeight="1" x14ac:dyDescent="0.15">
      <c r="AC33" s="9"/>
      <c r="AD33" s="9"/>
      <c r="AE33" s="9"/>
      <c r="AK33" s="9"/>
      <c r="AL33" s="9"/>
      <c r="AM33" s="9"/>
    </row>
    <row r="34" spans="7:39" ht="25" customHeight="1" x14ac:dyDescent="0.15">
      <c r="AC34" s="7"/>
      <c r="AD34" s="7"/>
      <c r="AE34" s="7"/>
      <c r="AK34" s="7"/>
      <c r="AL34" s="7"/>
      <c r="AM34" s="7"/>
    </row>
    <row r="35" spans="7:39" ht="15" customHeight="1" x14ac:dyDescent="0.2"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AC35" s="7"/>
      <c r="AD35" s="7"/>
      <c r="AE35" s="7"/>
      <c r="AK35" s="7"/>
      <c r="AL35" s="7"/>
      <c r="AM35" s="7"/>
    </row>
    <row r="36" spans="7:39" ht="15" customHeight="1" x14ac:dyDescent="0.15">
      <c r="H36" s="6"/>
      <c r="N36" s="5"/>
    </row>
    <row r="37" spans="7:39" ht="15" customHeight="1" x14ac:dyDescent="0.15">
      <c r="H37" s="6"/>
      <c r="N37" s="5"/>
    </row>
    <row r="38" spans="7:39" ht="5.25" customHeight="1" x14ac:dyDescent="0.15"/>
  </sheetData>
  <sheetProtection sheet="1" selectLockedCells="1"/>
  <dataConsolidate/>
  <mergeCells count="171">
    <mergeCell ref="BR2:BV2"/>
    <mergeCell ref="BE5:CA5"/>
    <mergeCell ref="BE9:CA9"/>
    <mergeCell ref="BX30:CA30"/>
    <mergeCell ref="BX28:CA28"/>
    <mergeCell ref="BN27:BR27"/>
    <mergeCell ref="BS27:BW27"/>
    <mergeCell ref="BX27:CA27"/>
    <mergeCell ref="C28:J30"/>
    <mergeCell ref="N28:R28"/>
    <mergeCell ref="U28:Y28"/>
    <mergeCell ref="AB28:AF28"/>
    <mergeCell ref="AY28:BH28"/>
    <mergeCell ref="BI28:BM28"/>
    <mergeCell ref="BN28:BR28"/>
    <mergeCell ref="BS28:BW28"/>
    <mergeCell ref="N29:R30"/>
    <mergeCell ref="U29:Y30"/>
    <mergeCell ref="AB29:AF30"/>
    <mergeCell ref="AY29:BH29"/>
    <mergeCell ref="BI29:BM29"/>
    <mergeCell ref="AY30:BH30"/>
    <mergeCell ref="BI30:BM30"/>
    <mergeCell ref="BN30:BR30"/>
    <mergeCell ref="BS30:BW30"/>
    <mergeCell ref="N27:R27"/>
    <mergeCell ref="U27:Y27"/>
    <mergeCell ref="AB27:AF27"/>
    <mergeCell ref="AY27:BH27"/>
    <mergeCell ref="BI27:BM27"/>
    <mergeCell ref="BN29:BR29"/>
    <mergeCell ref="BS29:BW29"/>
    <mergeCell ref="BX29:CA29"/>
    <mergeCell ref="AY25:BH25"/>
    <mergeCell ref="BI25:BM25"/>
    <mergeCell ref="BN25:BR25"/>
    <mergeCell ref="BS25:BW25"/>
    <mergeCell ref="BX25:CA25"/>
    <mergeCell ref="AY26:BH26"/>
    <mergeCell ref="BI26:BM26"/>
    <mergeCell ref="BN26:BR26"/>
    <mergeCell ref="BS26:BW26"/>
    <mergeCell ref="BX26:CA26"/>
    <mergeCell ref="BX22:CA22"/>
    <mergeCell ref="BX23:CA23"/>
    <mergeCell ref="AY24:BH24"/>
    <mergeCell ref="BI24:BM24"/>
    <mergeCell ref="BN24:BR24"/>
    <mergeCell ref="BS24:BW24"/>
    <mergeCell ref="BX24:CA24"/>
    <mergeCell ref="BI21:BM21"/>
    <mergeCell ref="BN21:BR21"/>
    <mergeCell ref="BS21:BW21"/>
    <mergeCell ref="BI23:BM23"/>
    <mergeCell ref="BN23:BR23"/>
    <mergeCell ref="BS23:BW23"/>
    <mergeCell ref="BX21:CA21"/>
    <mergeCell ref="C23:AP23"/>
    <mergeCell ref="AQ23:AR23"/>
    <mergeCell ref="AS23:AT23"/>
    <mergeCell ref="AU23:AV23"/>
    <mergeCell ref="AW23:AX23"/>
    <mergeCell ref="AY23:BH23"/>
    <mergeCell ref="BS20:BW20"/>
    <mergeCell ref="BX20:CA20"/>
    <mergeCell ref="AM19:AO19"/>
    <mergeCell ref="AP19:AR19"/>
    <mergeCell ref="AS19:AU19"/>
    <mergeCell ref="AV19:AX19"/>
    <mergeCell ref="AY19:BH19"/>
    <mergeCell ref="BI19:BM19"/>
    <mergeCell ref="BS19:BW19"/>
    <mergeCell ref="BX19:CA19"/>
    <mergeCell ref="AQ22:AR22"/>
    <mergeCell ref="AS22:AT22"/>
    <mergeCell ref="AU22:AV22"/>
    <mergeCell ref="AW22:AX22"/>
    <mergeCell ref="AY22:BH22"/>
    <mergeCell ref="BI22:BM22"/>
    <mergeCell ref="BN22:BR22"/>
    <mergeCell ref="BS22:BW22"/>
    <mergeCell ref="AS16:AU18"/>
    <mergeCell ref="AV16:AX18"/>
    <mergeCell ref="AY16:BH16"/>
    <mergeCell ref="BI16:BM16"/>
    <mergeCell ref="AY18:BH18"/>
    <mergeCell ref="C16:H18"/>
    <mergeCell ref="I16:N18"/>
    <mergeCell ref="O16:Z16"/>
    <mergeCell ref="AA16:AD18"/>
    <mergeCell ref="AE16:AH18"/>
    <mergeCell ref="C20:AP22"/>
    <mergeCell ref="AQ20:AX20"/>
    <mergeCell ref="AY20:BH20"/>
    <mergeCell ref="BI20:BM20"/>
    <mergeCell ref="BN20:BR20"/>
    <mergeCell ref="AQ21:AT21"/>
    <mergeCell ref="AU21:AX21"/>
    <mergeCell ref="AY21:BH21"/>
    <mergeCell ref="BN19:BR19"/>
    <mergeCell ref="BX17:CA17"/>
    <mergeCell ref="BS18:BW18"/>
    <mergeCell ref="BX18:CA18"/>
    <mergeCell ref="C19:H19"/>
    <mergeCell ref="I19:N19"/>
    <mergeCell ref="O19:T19"/>
    <mergeCell ref="U19:Z19"/>
    <mergeCell ref="AA19:AD19"/>
    <mergeCell ref="AE19:AH19"/>
    <mergeCell ref="AI19:AL19"/>
    <mergeCell ref="AI16:AL18"/>
    <mergeCell ref="BN16:BR16"/>
    <mergeCell ref="BS16:BW16"/>
    <mergeCell ref="BX16:CA16"/>
    <mergeCell ref="O17:T18"/>
    <mergeCell ref="U17:Z18"/>
    <mergeCell ref="AY17:BH17"/>
    <mergeCell ref="BI17:BM17"/>
    <mergeCell ref="BN17:BR17"/>
    <mergeCell ref="BS17:BW17"/>
    <mergeCell ref="BI18:BM18"/>
    <mergeCell ref="BN18:BR18"/>
    <mergeCell ref="AM16:AO18"/>
    <mergeCell ref="AP16:AR18"/>
    <mergeCell ref="L8:O9"/>
    <mergeCell ref="P8:Q9"/>
    <mergeCell ref="L6:O6"/>
    <mergeCell ref="CI13:CK14"/>
    <mergeCell ref="C14:D14"/>
    <mergeCell ref="E14:F14"/>
    <mergeCell ref="G14:AP14"/>
    <mergeCell ref="AQ14:AT14"/>
    <mergeCell ref="AU14:AV14"/>
    <mergeCell ref="AW14:AX14"/>
    <mergeCell ref="BI14:BM15"/>
    <mergeCell ref="BN14:BR15"/>
    <mergeCell ref="C12:AP13"/>
    <mergeCell ref="AQ12:AX13"/>
    <mergeCell ref="AY12:BH14"/>
    <mergeCell ref="BI12:BW13"/>
    <mergeCell ref="BX12:CA14"/>
    <mergeCell ref="BS14:BW15"/>
    <mergeCell ref="C15:D15"/>
    <mergeCell ref="E15:AP15"/>
    <mergeCell ref="AY15:BH15"/>
    <mergeCell ref="BX15:CA15"/>
    <mergeCell ref="P6:Q6"/>
    <mergeCell ref="CG3:CI3"/>
    <mergeCell ref="CJ3:CL3"/>
    <mergeCell ref="BC5:BD5"/>
    <mergeCell ref="BC9:BD9"/>
    <mergeCell ref="A1:H1"/>
    <mergeCell ref="AC1:BC2"/>
    <mergeCell ref="BR1:BX1"/>
    <mergeCell ref="C7:F7"/>
    <mergeCell ref="I7:K7"/>
    <mergeCell ref="L7:O7"/>
    <mergeCell ref="P7:Q7"/>
    <mergeCell ref="BC7:BD7"/>
    <mergeCell ref="BE7:CA7"/>
    <mergeCell ref="BZ1:CB1"/>
    <mergeCell ref="BX2:BY2"/>
    <mergeCell ref="CA2:CB2"/>
    <mergeCell ref="A6:A12"/>
    <mergeCell ref="C6:F6"/>
    <mergeCell ref="G6:H7"/>
    <mergeCell ref="I6:K6"/>
    <mergeCell ref="R8:AZ9"/>
    <mergeCell ref="C8:F9"/>
    <mergeCell ref="G8:H9"/>
    <mergeCell ref="I8:K9"/>
  </mergeCells>
  <phoneticPr fontId="2"/>
  <conditionalFormatting sqref="E14:F14">
    <cfRule type="cellIs" dxfId="5" priority="2" operator="equal">
      <formula>0</formula>
    </cfRule>
  </conditionalFormatting>
  <conditionalFormatting sqref="AQ23:AX23">
    <cfRule type="cellIs" dxfId="4" priority="1" operator="equal">
      <formula>0</formula>
    </cfRule>
  </conditionalFormatting>
  <dataValidations count="6">
    <dataValidation errorStyle="warning" allowBlank="1" showInputMessage="1" showErrorMessage="1" sqref="G8:H9" xr:uid="{4BF2CA81-1F33-45E6-B93C-4F869F1ECEDB}"/>
    <dataValidation type="list" errorStyle="warning" allowBlank="1" showInputMessage="1" showErrorMessage="1" sqref="P8:Q9" xr:uid="{4E61CA69-5ACD-4725-B658-707CD98CD89D}">
      <formula1>"５,７,９,１１,１,３"</formula1>
    </dataValidation>
    <dataValidation allowBlank="1" showInputMessage="1" showErrorMessage="1" prompt="コード表シートを参考に入力してください。" sqref="C8:F9 AM19 AP19 AS19" xr:uid="{3B40ABFA-D64B-4786-845C-ED8ACAA13C61}"/>
    <dataValidation type="whole" errorStyle="warning" allowBlank="1" showInputMessage="1" showErrorMessage="1" prompt="西暦で入力してください。_x000a_また、年ではなく年度です。誤りにご注意ください。_x000a_例：2021年3月　→　2020年度のため2020と入力。" sqref="L8" xr:uid="{C85001C9-04F1-4637-9A16-9087790062C2}">
      <formula1>2020</formula1>
      <formula2>2050</formula2>
    </dataValidation>
    <dataValidation allowBlank="1" showInputMessage="1" showErrorMessage="1" prompt="「基準金利ー利子補給率」の数値が入る" sqref="BX15" xr:uid="{10B792B2-2C95-4BB0-96BF-21EF5F1E65B8}"/>
    <dataValidation errorStyle="warning" showInputMessage="1" showErrorMessage="1" sqref="I8:K9" xr:uid="{8F4EDA26-608F-448B-84E7-968C0BE3994E}"/>
  </dataValidations>
  <printOptions horizontalCentered="1" verticalCentered="1"/>
  <pageMargins left="0.25" right="0.25" top="0.75" bottom="0.75" header="0.3" footer="0.3"/>
  <pageSetup paperSize="9" scale="7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74DF9-DF63-49B4-AB75-F084995C63B1}">
  <sheetPr codeName="Sheet3">
    <pageSetUpPr fitToPage="1"/>
  </sheetPr>
  <dimension ref="A1:CS38"/>
  <sheetViews>
    <sheetView view="pageBreakPreview" topLeftCell="A4" zoomScale="80" zoomScaleNormal="80" zoomScaleSheetLayoutView="80" workbookViewId="0">
      <selection activeCell="AC34" sqref="AC34"/>
    </sheetView>
  </sheetViews>
  <sheetFormatPr defaultColWidth="1.28515625" defaultRowHeight="20.149999999999999" customHeight="1" x14ac:dyDescent="0.15"/>
  <cols>
    <col min="1" max="1" width="1.92578125" style="3" customWidth="1"/>
    <col min="2" max="2" width="1.28515625" style="3"/>
    <col min="3" max="91" width="1.78515625" style="3" customWidth="1"/>
    <col min="92" max="92" width="1.28515625" style="3"/>
    <col min="93" max="93" width="8" style="4" bestFit="1" customWidth="1"/>
    <col min="94" max="16384" width="1.28515625" style="3"/>
  </cols>
  <sheetData>
    <row r="1" spans="1:97" ht="12.75" customHeight="1" x14ac:dyDescent="0.25">
      <c r="A1" s="282"/>
      <c r="B1" s="282"/>
      <c r="C1" s="282"/>
      <c r="D1" s="282"/>
      <c r="E1" s="282"/>
      <c r="F1" s="282"/>
      <c r="G1" s="282"/>
      <c r="H1" s="282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156" t="s">
        <v>50</v>
      </c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46"/>
      <c r="BF1" s="46"/>
      <c r="BG1" s="46"/>
      <c r="BH1" s="40"/>
      <c r="BI1" s="40"/>
      <c r="BJ1" s="40"/>
      <c r="BK1" s="40"/>
      <c r="BL1" s="40"/>
      <c r="BM1" s="40"/>
      <c r="BR1" s="283">
        <f>【入力ｼｰﾄ】支援課提出用!BR2:BX2</f>
        <v>0</v>
      </c>
      <c r="BS1" s="284"/>
      <c r="BT1" s="284"/>
      <c r="BU1" s="284"/>
      <c r="BV1" s="284"/>
      <c r="BW1" s="284"/>
      <c r="BX1" s="284"/>
      <c r="BY1" s="45" t="s">
        <v>49</v>
      </c>
      <c r="BZ1" s="286">
        <f>【入力ｼｰﾄ】支援課提出用!BZ2:CB2</f>
        <v>0</v>
      </c>
      <c r="CA1" s="287"/>
      <c r="CB1" s="287"/>
      <c r="CC1" s="44" t="s">
        <v>48</v>
      </c>
      <c r="CD1" s="43"/>
      <c r="CE1" s="43"/>
    </row>
    <row r="2" spans="1:97" ht="12.75" customHeight="1" x14ac:dyDescent="0.2">
      <c r="A2" s="41"/>
      <c r="B2" s="41"/>
      <c r="C2" s="42" t="s">
        <v>47</v>
      </c>
      <c r="D2" s="41"/>
      <c r="E2" s="41"/>
      <c r="F2" s="41"/>
      <c r="G2" s="41"/>
      <c r="H2" s="41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H2" s="40"/>
      <c r="BI2" s="40"/>
      <c r="BJ2" s="40"/>
      <c r="BK2" s="40"/>
      <c r="BL2" s="40"/>
      <c r="BM2" s="40"/>
      <c r="BR2" s="339">
        <f>入力_申請日_年</f>
        <v>2026</v>
      </c>
      <c r="BS2" s="286"/>
      <c r="BT2" s="286"/>
      <c r="BU2" s="286"/>
      <c r="BV2" s="286"/>
      <c r="BW2" s="39" t="s">
        <v>46</v>
      </c>
      <c r="BX2" s="286">
        <f>入力_申請日_月</f>
        <v>6</v>
      </c>
      <c r="BY2" s="287"/>
      <c r="BZ2" s="39" t="s">
        <v>45</v>
      </c>
      <c r="CA2" s="286">
        <f>入力_申請日_日</f>
        <v>1</v>
      </c>
      <c r="CB2" s="287"/>
      <c r="CC2" s="38" t="s">
        <v>44</v>
      </c>
      <c r="CD2" s="37"/>
      <c r="CE2" s="37"/>
    </row>
    <row r="3" spans="1:97" ht="12.75" customHeight="1" x14ac:dyDescent="0.2">
      <c r="Z3" s="6"/>
      <c r="BP3" s="21"/>
      <c r="BQ3" s="21"/>
      <c r="BR3" s="21"/>
      <c r="BS3" s="21"/>
      <c r="BT3" s="21"/>
      <c r="BU3" s="21"/>
      <c r="BV3" s="21"/>
      <c r="BW3" s="21"/>
      <c r="BX3" s="21"/>
      <c r="CG3" s="281"/>
      <c r="CH3" s="281"/>
      <c r="CI3" s="281"/>
      <c r="CJ3" s="281"/>
      <c r="CK3" s="281"/>
      <c r="CL3" s="281"/>
    </row>
    <row r="4" spans="1:97" ht="33.5" customHeight="1" x14ac:dyDescent="0.2">
      <c r="CG4" s="21"/>
      <c r="CH4" s="6"/>
      <c r="CI4" s="37"/>
      <c r="CJ4" s="21"/>
      <c r="CK4" s="6"/>
      <c r="CL4" s="37"/>
    </row>
    <row r="5" spans="1:97" ht="15.75" customHeight="1" x14ac:dyDescent="0.15">
      <c r="AV5" s="36"/>
      <c r="AW5" s="36"/>
      <c r="AX5" s="36" t="s">
        <v>3</v>
      </c>
      <c r="AY5" s="36"/>
      <c r="AZ5" s="35"/>
      <c r="BA5" s="35"/>
      <c r="BC5" s="165" t="s">
        <v>43</v>
      </c>
      <c r="BD5" s="165"/>
      <c r="BE5" s="285" t="str">
        <f>入力_融資機関_住所</f>
        <v>埼玉県さいたま市浦和・・・・</v>
      </c>
      <c r="BF5" s="285"/>
      <c r="BG5" s="285"/>
      <c r="BH5" s="285"/>
      <c r="BI5" s="285"/>
      <c r="BJ5" s="285"/>
      <c r="BK5" s="285"/>
      <c r="BL5" s="285"/>
      <c r="BM5" s="285"/>
      <c r="BN5" s="285"/>
      <c r="BO5" s="285"/>
      <c r="BP5" s="285"/>
      <c r="BQ5" s="285"/>
      <c r="BR5" s="285"/>
      <c r="BS5" s="285"/>
      <c r="BT5" s="285"/>
      <c r="BU5" s="285"/>
      <c r="BV5" s="285"/>
      <c r="BW5" s="285"/>
      <c r="BX5" s="285"/>
      <c r="BY5" s="285"/>
      <c r="BZ5" s="285"/>
      <c r="CA5" s="285"/>
    </row>
    <row r="6" spans="1:97" ht="15.75" customHeight="1" x14ac:dyDescent="0.2">
      <c r="A6" s="288"/>
      <c r="C6" s="146" t="s">
        <v>3</v>
      </c>
      <c r="D6" s="147"/>
      <c r="E6" s="147"/>
      <c r="F6" s="147"/>
      <c r="G6" s="148" t="s">
        <v>42</v>
      </c>
      <c r="H6" s="149"/>
      <c r="I6" s="152" t="s">
        <v>2</v>
      </c>
      <c r="J6" s="153"/>
      <c r="K6" s="154"/>
      <c r="L6" s="146" t="s">
        <v>41</v>
      </c>
      <c r="M6" s="147"/>
      <c r="N6" s="147"/>
      <c r="O6" s="155"/>
      <c r="P6" s="146" t="s">
        <v>41</v>
      </c>
      <c r="Q6" s="155"/>
      <c r="R6" s="26"/>
      <c r="S6" s="26" t="s">
        <v>40</v>
      </c>
      <c r="T6" s="26"/>
      <c r="U6" s="26"/>
      <c r="V6" s="34"/>
      <c r="W6" s="34"/>
      <c r="AB6" s="33"/>
      <c r="AC6" s="33"/>
      <c r="AD6" s="33"/>
      <c r="AE6" s="33"/>
      <c r="AF6" s="33"/>
      <c r="AG6" s="33"/>
      <c r="BC6" s="34"/>
      <c r="BD6" s="34"/>
      <c r="BE6" s="58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60"/>
      <c r="BZ6" s="60"/>
      <c r="CA6" s="60"/>
    </row>
    <row r="7" spans="1:97" ht="15.75" customHeight="1" x14ac:dyDescent="0.2">
      <c r="A7" s="288"/>
      <c r="C7" s="159" t="s">
        <v>39</v>
      </c>
      <c r="D7" s="160"/>
      <c r="E7" s="160"/>
      <c r="F7" s="160"/>
      <c r="G7" s="150"/>
      <c r="H7" s="151"/>
      <c r="I7" s="161" t="s">
        <v>38</v>
      </c>
      <c r="J7" s="162"/>
      <c r="K7" s="163"/>
      <c r="L7" s="159" t="s">
        <v>37</v>
      </c>
      <c r="M7" s="160"/>
      <c r="N7" s="160"/>
      <c r="O7" s="164"/>
      <c r="P7" s="159" t="s">
        <v>5</v>
      </c>
      <c r="Q7" s="164"/>
      <c r="R7" s="26"/>
      <c r="S7" s="26" t="s">
        <v>36</v>
      </c>
      <c r="T7" s="26"/>
      <c r="U7" s="26"/>
      <c r="V7" s="34"/>
      <c r="W7" s="34"/>
      <c r="X7" s="33"/>
      <c r="Y7" s="33"/>
      <c r="Z7" s="33"/>
      <c r="AA7" s="33"/>
      <c r="AB7" s="33"/>
      <c r="AC7" s="33"/>
      <c r="AD7" s="33"/>
      <c r="AE7" s="33"/>
      <c r="AF7" s="33"/>
      <c r="AG7" s="33"/>
      <c r="BC7" s="165" t="s">
        <v>35</v>
      </c>
      <c r="BD7" s="165"/>
      <c r="BE7" s="285" t="str">
        <f>入力_融資機関_名称</f>
        <v>埼玉県庁</v>
      </c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</row>
    <row r="8" spans="1:97" ht="15.75" customHeight="1" x14ac:dyDescent="0.15">
      <c r="A8" s="288"/>
      <c r="C8" s="289" t="str">
        <f>LEFT(入力_融資機関CD,4)</f>
        <v>1001</v>
      </c>
      <c r="D8" s="290"/>
      <c r="E8" s="290"/>
      <c r="F8" s="291"/>
      <c r="G8" s="295" t="str">
        <f>LEFT(入力_融資機関CD,2)</f>
        <v>10</v>
      </c>
      <c r="H8" s="296"/>
      <c r="I8" s="289" t="str">
        <f>LEFT(入力_市町村CD,3)</f>
        <v>100</v>
      </c>
      <c r="J8" s="290"/>
      <c r="K8" s="291"/>
      <c r="L8" s="299">
        <f>【入力ｼｰﾄ】支援課提出用!L9</f>
        <v>2026</v>
      </c>
      <c r="M8" s="300"/>
      <c r="N8" s="300"/>
      <c r="O8" s="301"/>
      <c r="P8" s="299">
        <f>【入力ｼｰﾄ】支援課提出用!P9</f>
        <v>7</v>
      </c>
      <c r="Q8" s="301"/>
      <c r="R8" s="222" t="s">
        <v>34</v>
      </c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6"/>
      <c r="BC8" s="32"/>
      <c r="BD8" s="32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60"/>
      <c r="BZ8" s="60"/>
      <c r="CA8" s="60"/>
    </row>
    <row r="9" spans="1:97" ht="15.75" customHeight="1" x14ac:dyDescent="0.15">
      <c r="A9" s="288"/>
      <c r="C9" s="292"/>
      <c r="D9" s="293"/>
      <c r="E9" s="293"/>
      <c r="F9" s="294"/>
      <c r="G9" s="297"/>
      <c r="H9" s="298"/>
      <c r="I9" s="292"/>
      <c r="J9" s="293"/>
      <c r="K9" s="294"/>
      <c r="L9" s="302"/>
      <c r="M9" s="303"/>
      <c r="N9" s="303"/>
      <c r="O9" s="304"/>
      <c r="P9" s="302"/>
      <c r="Q9" s="304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6"/>
      <c r="BC9" s="169" t="s">
        <v>33</v>
      </c>
      <c r="BD9" s="169"/>
      <c r="BE9" s="285" t="str">
        <f>入力_融資機関_代表者</f>
        <v>さいたま　じろう</v>
      </c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</row>
    <row r="10" spans="1:97" ht="39" customHeight="1" x14ac:dyDescent="0.3">
      <c r="A10" s="288"/>
      <c r="C10" s="29"/>
      <c r="D10" s="29"/>
      <c r="E10" s="29"/>
      <c r="F10" s="29"/>
      <c r="G10" s="29"/>
      <c r="H10" s="29"/>
      <c r="I10" s="31"/>
      <c r="J10" s="31"/>
      <c r="K10" s="31"/>
      <c r="L10" s="30"/>
      <c r="M10" s="30"/>
      <c r="N10" s="30"/>
      <c r="O10" s="27"/>
      <c r="P10" s="27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C10" s="25"/>
      <c r="BD10" s="25"/>
      <c r="BE10" s="25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3"/>
      <c r="BX10" s="23"/>
      <c r="BY10" s="22"/>
    </row>
    <row r="11" spans="1:97" ht="6.75" customHeight="1" x14ac:dyDescent="0.3">
      <c r="A11" s="288"/>
      <c r="C11" s="29"/>
      <c r="D11" s="29"/>
      <c r="E11" s="29"/>
      <c r="F11" s="29"/>
      <c r="G11" s="29"/>
      <c r="H11" s="29"/>
      <c r="I11" s="20"/>
      <c r="J11" s="20"/>
      <c r="K11" s="28"/>
      <c r="L11" s="28"/>
      <c r="M11" s="27"/>
      <c r="N11" s="27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C11" s="25"/>
      <c r="BD11" s="25"/>
      <c r="BE11" s="25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3"/>
      <c r="BX11" s="23"/>
      <c r="BY11" s="22"/>
      <c r="CC11" s="21"/>
      <c r="CD11" s="21"/>
      <c r="CE11" s="21"/>
      <c r="CG11" s="21"/>
      <c r="CH11" s="21"/>
      <c r="CI11" s="21"/>
      <c r="CK11" s="21"/>
      <c r="CL11" s="21"/>
      <c r="CM11" s="21"/>
    </row>
    <row r="12" spans="1:97" ht="12.75" customHeight="1" x14ac:dyDescent="0.15">
      <c r="A12" s="288"/>
      <c r="C12" s="313" t="s">
        <v>32</v>
      </c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3"/>
      <c r="W12" s="313"/>
      <c r="X12" s="313"/>
      <c r="Y12" s="313"/>
      <c r="Z12" s="313"/>
      <c r="AA12" s="313"/>
      <c r="AB12" s="313"/>
      <c r="AC12" s="313"/>
      <c r="AD12" s="313"/>
      <c r="AE12" s="313"/>
      <c r="AF12" s="313"/>
      <c r="AG12" s="313"/>
      <c r="AH12" s="313"/>
      <c r="AI12" s="313"/>
      <c r="AJ12" s="313"/>
      <c r="AK12" s="313"/>
      <c r="AL12" s="313"/>
      <c r="AM12" s="313"/>
      <c r="AN12" s="313"/>
      <c r="AO12" s="313"/>
      <c r="AP12" s="313"/>
      <c r="AQ12" s="313" t="s">
        <v>31</v>
      </c>
      <c r="AR12" s="313"/>
      <c r="AS12" s="313"/>
      <c r="AT12" s="313"/>
      <c r="AU12" s="313"/>
      <c r="AV12" s="313"/>
      <c r="AW12" s="313"/>
      <c r="AX12" s="312"/>
      <c r="AY12" s="175" t="s">
        <v>30</v>
      </c>
      <c r="AZ12" s="176"/>
      <c r="BA12" s="176"/>
      <c r="BB12" s="176"/>
      <c r="BC12" s="176"/>
      <c r="BD12" s="176"/>
      <c r="BE12" s="176"/>
      <c r="BF12" s="176"/>
      <c r="BG12" s="176"/>
      <c r="BH12" s="177"/>
      <c r="BI12" s="184" t="s">
        <v>29</v>
      </c>
      <c r="BJ12" s="185"/>
      <c r="BK12" s="185"/>
      <c r="BL12" s="185"/>
      <c r="BM12" s="185"/>
      <c r="BN12" s="185"/>
      <c r="BO12" s="185"/>
      <c r="BP12" s="185"/>
      <c r="BQ12" s="185"/>
      <c r="BR12" s="185"/>
      <c r="BS12" s="185"/>
      <c r="BT12" s="185"/>
      <c r="BU12" s="185"/>
      <c r="BV12" s="185"/>
      <c r="BW12" s="186"/>
      <c r="BX12" s="190" t="s">
        <v>28</v>
      </c>
      <c r="BY12" s="191"/>
      <c r="BZ12" s="191"/>
      <c r="CA12" s="192"/>
    </row>
    <row r="13" spans="1:97" ht="12.75" customHeight="1" x14ac:dyDescent="0.15"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313"/>
      <c r="W13" s="313"/>
      <c r="X13" s="313"/>
      <c r="Y13" s="313"/>
      <c r="Z13" s="313"/>
      <c r="AA13" s="313"/>
      <c r="AB13" s="313"/>
      <c r="AC13" s="313"/>
      <c r="AD13" s="313"/>
      <c r="AE13" s="313"/>
      <c r="AF13" s="313"/>
      <c r="AG13" s="313"/>
      <c r="AH13" s="313"/>
      <c r="AI13" s="313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/>
      <c r="AU13" s="313"/>
      <c r="AV13" s="313"/>
      <c r="AW13" s="313"/>
      <c r="AX13" s="312"/>
      <c r="AY13" s="178"/>
      <c r="AZ13" s="179"/>
      <c r="BA13" s="179"/>
      <c r="BB13" s="179"/>
      <c r="BC13" s="179"/>
      <c r="BD13" s="179"/>
      <c r="BE13" s="179"/>
      <c r="BF13" s="179"/>
      <c r="BG13" s="179"/>
      <c r="BH13" s="180"/>
      <c r="BI13" s="187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9"/>
      <c r="BX13" s="193"/>
      <c r="BY13" s="194"/>
      <c r="BZ13" s="194"/>
      <c r="CA13" s="195"/>
      <c r="CI13" s="305"/>
      <c r="CJ13" s="306"/>
      <c r="CK13" s="306"/>
      <c r="CP13" s="19"/>
    </row>
    <row r="14" spans="1:97" ht="18" customHeight="1" x14ac:dyDescent="0.2">
      <c r="C14" s="307" t="s">
        <v>27</v>
      </c>
      <c r="D14" s="307"/>
      <c r="E14" s="308" t="str">
        <f>【入力ｼｰﾄ】支援課提出用!E15</f>
        <v>NH （ア）農事組合法人</v>
      </c>
      <c r="F14" s="309"/>
      <c r="G14" s="310" t="str">
        <f>【入力ｼｰﾄ】支援課提出用!G15</f>
        <v>ｻｲﾀﾏ ﾀﾛｳ</v>
      </c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  <c r="AH14" s="310"/>
      <c r="AI14" s="310"/>
      <c r="AJ14" s="310"/>
      <c r="AK14" s="310"/>
      <c r="AL14" s="310"/>
      <c r="AM14" s="310"/>
      <c r="AN14" s="310"/>
      <c r="AO14" s="310"/>
      <c r="AP14" s="311"/>
      <c r="AQ14" s="312" t="s">
        <v>26</v>
      </c>
      <c r="AR14" s="228"/>
      <c r="AS14" s="228"/>
      <c r="AT14" s="229"/>
      <c r="AU14" s="228" t="s">
        <v>5</v>
      </c>
      <c r="AV14" s="228"/>
      <c r="AW14" s="312" t="s">
        <v>4</v>
      </c>
      <c r="AX14" s="229"/>
      <c r="AY14" s="181"/>
      <c r="AZ14" s="182"/>
      <c r="BA14" s="182"/>
      <c r="BB14" s="182"/>
      <c r="BC14" s="182"/>
      <c r="BD14" s="182"/>
      <c r="BE14" s="182"/>
      <c r="BF14" s="182"/>
      <c r="BG14" s="182"/>
      <c r="BH14" s="183"/>
      <c r="BI14" s="184" t="s">
        <v>25</v>
      </c>
      <c r="BJ14" s="185"/>
      <c r="BK14" s="185"/>
      <c r="BL14" s="185"/>
      <c r="BM14" s="186"/>
      <c r="BN14" s="184" t="s">
        <v>2</v>
      </c>
      <c r="BO14" s="185"/>
      <c r="BP14" s="185"/>
      <c r="BQ14" s="185"/>
      <c r="BR14" s="186"/>
      <c r="BS14" s="175" t="s">
        <v>24</v>
      </c>
      <c r="BT14" s="185"/>
      <c r="BU14" s="185"/>
      <c r="BV14" s="185"/>
      <c r="BW14" s="186"/>
      <c r="BX14" s="193"/>
      <c r="BY14" s="194"/>
      <c r="BZ14" s="194"/>
      <c r="CA14" s="195"/>
      <c r="CI14" s="306"/>
      <c r="CJ14" s="306"/>
      <c r="CK14" s="306"/>
      <c r="CP14" s="19"/>
    </row>
    <row r="15" spans="1:97" s="13" customFormat="1" ht="27" customHeight="1" x14ac:dyDescent="0.25">
      <c r="C15" s="307" t="s">
        <v>23</v>
      </c>
      <c r="D15" s="307"/>
      <c r="E15" s="314" t="str">
        <f>【入力ｼｰﾄ】支援課提出用!E16</f>
        <v>埼玉 太郎</v>
      </c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5"/>
      <c r="AP15" s="316"/>
      <c r="AQ15" s="17">
        <f>【入力ｼｰﾄ】支援課提出用!AQ16</f>
        <v>2</v>
      </c>
      <c r="AR15" s="18">
        <f>【入力ｼｰﾄ】支援課提出用!AR16</f>
        <v>0</v>
      </c>
      <c r="AS15" s="18">
        <f>【入力ｼｰﾄ】支援課提出用!AS16</f>
        <v>2</v>
      </c>
      <c r="AT15" s="16">
        <f>【入力ｼｰﾄ】支援課提出用!AT16</f>
        <v>6</v>
      </c>
      <c r="AU15" s="17">
        <f>【入力ｼｰﾄ】支援課提出用!AU16</f>
        <v>0</v>
      </c>
      <c r="AV15" s="16">
        <f>【入力ｼｰﾄ】支援課提出用!AV16</f>
        <v>5</v>
      </c>
      <c r="AW15" s="17">
        <f>【入力ｼｰﾄ】支援課提出用!AW16</f>
        <v>2</v>
      </c>
      <c r="AX15" s="16">
        <f>【入力ｼｰﾄ】支援課提出用!AX16</f>
        <v>1</v>
      </c>
      <c r="AY15" s="317">
        <f>IF(【入力ｼｰﾄ】支援課提出用!AY16="","",【入力ｼｰﾄ】支援課提出用!AY16)</f>
        <v>4.05</v>
      </c>
      <c r="AZ15" s="318"/>
      <c r="BA15" s="318"/>
      <c r="BB15" s="318"/>
      <c r="BC15" s="318"/>
      <c r="BD15" s="318"/>
      <c r="BE15" s="318"/>
      <c r="BF15" s="318"/>
      <c r="BG15" s="318"/>
      <c r="BH15" s="319"/>
      <c r="BI15" s="187"/>
      <c r="BJ15" s="188"/>
      <c r="BK15" s="188"/>
      <c r="BL15" s="188"/>
      <c r="BM15" s="189"/>
      <c r="BN15" s="187"/>
      <c r="BO15" s="188"/>
      <c r="BP15" s="188"/>
      <c r="BQ15" s="188"/>
      <c r="BR15" s="189"/>
      <c r="BS15" s="187"/>
      <c r="BT15" s="188"/>
      <c r="BU15" s="188"/>
      <c r="BV15" s="188"/>
      <c r="BW15" s="189"/>
      <c r="BX15" s="187" t="s">
        <v>22</v>
      </c>
      <c r="BY15" s="188"/>
      <c r="BZ15" s="188"/>
      <c r="CA15" s="189"/>
      <c r="CO15" s="14" t="e">
        <f>VALUE(IF(AI19="　　１ 　　 年賦",1,IF(AI19="　　２  　　半年賦",2,"")))</f>
        <v>#VALUE!</v>
      </c>
      <c r="CP15" s="15"/>
      <c r="CQ15" s="15"/>
      <c r="CR15" s="15"/>
      <c r="CS15" s="15"/>
    </row>
    <row r="16" spans="1:97" ht="25" customHeight="1" x14ac:dyDescent="0.2">
      <c r="C16" s="175" t="s">
        <v>21</v>
      </c>
      <c r="D16" s="176"/>
      <c r="E16" s="176"/>
      <c r="F16" s="176"/>
      <c r="G16" s="176"/>
      <c r="H16" s="177"/>
      <c r="I16" s="175" t="s">
        <v>20</v>
      </c>
      <c r="J16" s="176"/>
      <c r="K16" s="176"/>
      <c r="L16" s="176"/>
      <c r="M16" s="176"/>
      <c r="N16" s="177"/>
      <c r="O16" s="312" t="s">
        <v>19</v>
      </c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9"/>
      <c r="AA16" s="334" t="s">
        <v>18</v>
      </c>
      <c r="AB16" s="335"/>
      <c r="AC16" s="335"/>
      <c r="AD16" s="335"/>
      <c r="AE16" s="334" t="s">
        <v>17</v>
      </c>
      <c r="AF16" s="335"/>
      <c r="AG16" s="335"/>
      <c r="AH16" s="335"/>
      <c r="AI16" s="307" t="s">
        <v>16</v>
      </c>
      <c r="AJ16" s="307"/>
      <c r="AK16" s="307"/>
      <c r="AL16" s="307"/>
      <c r="AM16" s="313" t="s">
        <v>15</v>
      </c>
      <c r="AN16" s="313"/>
      <c r="AO16" s="313"/>
      <c r="AP16" s="313" t="s">
        <v>14</v>
      </c>
      <c r="AQ16" s="313"/>
      <c r="AR16" s="313"/>
      <c r="AS16" s="313" t="s">
        <v>13</v>
      </c>
      <c r="AT16" s="313"/>
      <c r="AU16" s="313"/>
      <c r="AV16" s="333" t="s">
        <v>12</v>
      </c>
      <c r="AW16" s="333"/>
      <c r="AX16" s="333"/>
      <c r="AY16" s="331" t="str">
        <f>【入力ｼｰﾄ】支援課提出用!AY17</f>
        <v>貸付1年目</v>
      </c>
      <c r="AZ16" s="331"/>
      <c r="BA16" s="331"/>
      <c r="BB16" s="331"/>
      <c r="BC16" s="331"/>
      <c r="BD16" s="331"/>
      <c r="BE16" s="331"/>
      <c r="BF16" s="331"/>
      <c r="BG16" s="331"/>
      <c r="BH16" s="331"/>
      <c r="BI16" s="321">
        <f>IF($AY16&lt;&gt;"",【入力ｼｰﾄ】支援課提出用!BI17,"")</f>
        <v>1.25</v>
      </c>
      <c r="BJ16" s="322"/>
      <c r="BK16" s="322"/>
      <c r="BL16" s="322"/>
      <c r="BM16" s="323"/>
      <c r="BN16" s="321">
        <f>IF($AY16&lt;&gt;"",【入力ｼｰﾄ】支援課提出用!BN17,"")</f>
        <v>0.8</v>
      </c>
      <c r="BO16" s="322"/>
      <c r="BP16" s="322"/>
      <c r="BQ16" s="322"/>
      <c r="BR16" s="323"/>
      <c r="BS16" s="321">
        <f>IF($AY16&lt;&gt;"",【入力ｼｰﾄ】支援課提出用!BS17,"")</f>
        <v>2</v>
      </c>
      <c r="BT16" s="322"/>
      <c r="BU16" s="322"/>
      <c r="BV16" s="322"/>
      <c r="BW16" s="323"/>
      <c r="BX16" s="320">
        <f>IF($AY16&lt;&gt;"",【入力ｼｰﾄ】支援課提出用!BX17,"")</f>
        <v>-2.2204460492503131E-16</v>
      </c>
      <c r="BY16" s="320"/>
      <c r="BZ16" s="320"/>
      <c r="CA16" s="320"/>
    </row>
    <row r="17" spans="3:93" ht="25" customHeight="1" x14ac:dyDescent="0.2">
      <c r="C17" s="178"/>
      <c r="D17" s="179"/>
      <c r="E17" s="179"/>
      <c r="F17" s="179"/>
      <c r="G17" s="179"/>
      <c r="H17" s="180"/>
      <c r="I17" s="178"/>
      <c r="J17" s="179"/>
      <c r="K17" s="179"/>
      <c r="L17" s="179"/>
      <c r="M17" s="179"/>
      <c r="N17" s="180"/>
      <c r="O17" s="175" t="s">
        <v>11</v>
      </c>
      <c r="P17" s="185"/>
      <c r="Q17" s="185"/>
      <c r="R17" s="185"/>
      <c r="S17" s="185"/>
      <c r="T17" s="186"/>
      <c r="U17" s="175" t="s">
        <v>10</v>
      </c>
      <c r="V17" s="185"/>
      <c r="W17" s="185"/>
      <c r="X17" s="185"/>
      <c r="Y17" s="185"/>
      <c r="Z17" s="186"/>
      <c r="AA17" s="335"/>
      <c r="AB17" s="335"/>
      <c r="AC17" s="335"/>
      <c r="AD17" s="335"/>
      <c r="AE17" s="335"/>
      <c r="AF17" s="335"/>
      <c r="AG17" s="335"/>
      <c r="AH17" s="335"/>
      <c r="AI17" s="307"/>
      <c r="AJ17" s="307"/>
      <c r="AK17" s="307"/>
      <c r="AL17" s="307"/>
      <c r="AM17" s="313"/>
      <c r="AN17" s="313"/>
      <c r="AO17" s="313"/>
      <c r="AP17" s="313"/>
      <c r="AQ17" s="313"/>
      <c r="AR17" s="313"/>
      <c r="AS17" s="313"/>
      <c r="AT17" s="313"/>
      <c r="AU17" s="313"/>
      <c r="AV17" s="333"/>
      <c r="AW17" s="333"/>
      <c r="AX17" s="333"/>
      <c r="AY17" s="331" t="str">
        <f>【入力ｼｰﾄ】支援課提出用!AY18</f>
        <v>貸付2年目</v>
      </c>
      <c r="AZ17" s="331"/>
      <c r="BA17" s="331"/>
      <c r="BB17" s="331"/>
      <c r="BC17" s="331"/>
      <c r="BD17" s="331"/>
      <c r="BE17" s="331"/>
      <c r="BF17" s="331"/>
      <c r="BG17" s="331"/>
      <c r="BH17" s="331"/>
      <c r="BI17" s="321">
        <f>IF($AY17&lt;&gt;"",【入力ｼｰﾄ】支援課提出用!BI18,"")</f>
        <v>1.25</v>
      </c>
      <c r="BJ17" s="322"/>
      <c r="BK17" s="322"/>
      <c r="BL17" s="322"/>
      <c r="BM17" s="323"/>
      <c r="BN17" s="321">
        <f>IF($AY17&lt;&gt;"",【入力ｼｰﾄ】支援課提出用!BN18,"")</f>
        <v>0.8</v>
      </c>
      <c r="BO17" s="322"/>
      <c r="BP17" s="322"/>
      <c r="BQ17" s="322"/>
      <c r="BR17" s="323"/>
      <c r="BS17" s="321">
        <f>IF($AY17&lt;&gt;"",【入力ｼｰﾄ】支援課提出用!BS18,"")</f>
        <v>2</v>
      </c>
      <c r="BT17" s="322"/>
      <c r="BU17" s="322"/>
      <c r="BV17" s="322"/>
      <c r="BW17" s="323"/>
      <c r="BX17" s="320">
        <f>IF($AY17&lt;&gt;"",【入力ｼｰﾄ】支援課提出用!BX18,"")</f>
        <v>-2.2204460492503131E-16</v>
      </c>
      <c r="BY17" s="320"/>
      <c r="BZ17" s="320"/>
      <c r="CA17" s="320"/>
    </row>
    <row r="18" spans="3:93" ht="25" customHeight="1" x14ac:dyDescent="0.2">
      <c r="C18" s="181"/>
      <c r="D18" s="182"/>
      <c r="E18" s="182"/>
      <c r="F18" s="182"/>
      <c r="G18" s="182"/>
      <c r="H18" s="183"/>
      <c r="I18" s="181"/>
      <c r="J18" s="182"/>
      <c r="K18" s="182"/>
      <c r="L18" s="182"/>
      <c r="M18" s="182"/>
      <c r="N18" s="183"/>
      <c r="O18" s="238"/>
      <c r="P18" s="239"/>
      <c r="Q18" s="239"/>
      <c r="R18" s="239"/>
      <c r="S18" s="239"/>
      <c r="T18" s="240"/>
      <c r="U18" s="238"/>
      <c r="V18" s="239"/>
      <c r="W18" s="239"/>
      <c r="X18" s="239"/>
      <c r="Y18" s="239"/>
      <c r="Z18" s="240"/>
      <c r="AA18" s="335"/>
      <c r="AB18" s="335"/>
      <c r="AC18" s="335"/>
      <c r="AD18" s="335"/>
      <c r="AE18" s="335"/>
      <c r="AF18" s="335"/>
      <c r="AG18" s="335"/>
      <c r="AH18" s="335"/>
      <c r="AI18" s="307"/>
      <c r="AJ18" s="307"/>
      <c r="AK18" s="307"/>
      <c r="AL18" s="307"/>
      <c r="AM18" s="313"/>
      <c r="AN18" s="313"/>
      <c r="AO18" s="313"/>
      <c r="AP18" s="313"/>
      <c r="AQ18" s="313"/>
      <c r="AR18" s="313"/>
      <c r="AS18" s="313"/>
      <c r="AT18" s="313"/>
      <c r="AU18" s="313"/>
      <c r="AV18" s="333"/>
      <c r="AW18" s="333"/>
      <c r="AX18" s="333"/>
      <c r="AY18" s="331" t="str">
        <f>【入力ｼｰﾄ】支援課提出用!AY19</f>
        <v>貸付3年目</v>
      </c>
      <c r="AZ18" s="331"/>
      <c r="BA18" s="331"/>
      <c r="BB18" s="331"/>
      <c r="BC18" s="331"/>
      <c r="BD18" s="331"/>
      <c r="BE18" s="331"/>
      <c r="BF18" s="331"/>
      <c r="BG18" s="331"/>
      <c r="BH18" s="331"/>
      <c r="BI18" s="321">
        <f>IF($AY18&lt;&gt;"",【入力ｼｰﾄ】支援課提出用!BI19,"")</f>
        <v>1.25</v>
      </c>
      <c r="BJ18" s="322"/>
      <c r="BK18" s="322"/>
      <c r="BL18" s="322"/>
      <c r="BM18" s="323"/>
      <c r="BN18" s="321">
        <f>IF($AY18&lt;&gt;"",【入力ｼｰﾄ】支援課提出用!BN19,"")</f>
        <v>0.8</v>
      </c>
      <c r="BO18" s="322"/>
      <c r="BP18" s="322"/>
      <c r="BQ18" s="322"/>
      <c r="BR18" s="323"/>
      <c r="BS18" s="321">
        <f>IF($AY18&lt;&gt;"",【入力ｼｰﾄ】支援課提出用!BS19,"")</f>
        <v>2</v>
      </c>
      <c r="BT18" s="322"/>
      <c r="BU18" s="322"/>
      <c r="BV18" s="322"/>
      <c r="BW18" s="323"/>
      <c r="BX18" s="320">
        <f>IF($AY18&lt;&gt;"",【入力ｼｰﾄ】支援課提出用!BX19,"")</f>
        <v>-2.2204460492503131E-16</v>
      </c>
      <c r="BY18" s="320"/>
      <c r="BZ18" s="320"/>
      <c r="CA18" s="320"/>
    </row>
    <row r="19" spans="3:93" s="13" customFormat="1" ht="25" customHeight="1" x14ac:dyDescent="0.2">
      <c r="C19" s="324">
        <f>入力_事業費</f>
        <v>10000</v>
      </c>
      <c r="D19" s="325"/>
      <c r="E19" s="325"/>
      <c r="F19" s="325"/>
      <c r="G19" s="325"/>
      <c r="H19" s="325"/>
      <c r="I19" s="326">
        <f>入力_借入申込額</f>
        <v>10000</v>
      </c>
      <c r="J19" s="327"/>
      <c r="K19" s="327"/>
      <c r="L19" s="327"/>
      <c r="M19" s="327"/>
      <c r="N19" s="327"/>
      <c r="O19" s="328">
        <f>償還額_第1回/1000</f>
        <v>1250</v>
      </c>
      <c r="P19" s="328"/>
      <c r="Q19" s="328"/>
      <c r="R19" s="328"/>
      <c r="S19" s="328"/>
      <c r="T19" s="328"/>
      <c r="U19" s="328">
        <f>償還額_第2回以降/1000</f>
        <v>1250</v>
      </c>
      <c r="V19" s="328"/>
      <c r="W19" s="328"/>
      <c r="X19" s="328"/>
      <c r="Y19" s="328"/>
      <c r="Z19" s="328"/>
      <c r="AA19" s="329">
        <f>入力_償還期間</f>
        <v>5</v>
      </c>
      <c r="AB19" s="329"/>
      <c r="AC19" s="329"/>
      <c r="AD19" s="329"/>
      <c r="AE19" s="329">
        <f>入力_据置期間</f>
        <v>1</v>
      </c>
      <c r="AF19" s="329"/>
      <c r="AG19" s="329"/>
      <c r="AH19" s="329"/>
      <c r="AI19" s="330" t="str">
        <f>入力_年_半年賦</f>
        <v>2    半年賦</v>
      </c>
      <c r="AJ19" s="330"/>
      <c r="AK19" s="330"/>
      <c r="AL19" s="330"/>
      <c r="AM19" s="330" t="str">
        <f>入力_施設</f>
        <v>01 個人（認定農業者含む）</v>
      </c>
      <c r="AN19" s="330"/>
      <c r="AO19" s="330"/>
      <c r="AP19" s="337" t="s">
        <v>811</v>
      </c>
      <c r="AQ19" s="330"/>
      <c r="AR19" s="330"/>
      <c r="AS19" s="337" t="s">
        <v>813</v>
      </c>
      <c r="AT19" s="330"/>
      <c r="AU19" s="330"/>
      <c r="AV19" s="330" t="str">
        <f>入力_債務保証</f>
        <v>1   有</v>
      </c>
      <c r="AW19" s="330"/>
      <c r="AX19" s="330"/>
      <c r="AY19" s="331" t="str">
        <f>【入力ｼｰﾄ】支援課提出用!AY20</f>
        <v>貸付4年目</v>
      </c>
      <c r="AZ19" s="331"/>
      <c r="BA19" s="331"/>
      <c r="BB19" s="331"/>
      <c r="BC19" s="331"/>
      <c r="BD19" s="331"/>
      <c r="BE19" s="331"/>
      <c r="BF19" s="331"/>
      <c r="BG19" s="331"/>
      <c r="BH19" s="331"/>
      <c r="BI19" s="321">
        <f>IF($AY19&lt;&gt;"",【入力ｼｰﾄ】支援課提出用!BI20,"")</f>
        <v>1.25</v>
      </c>
      <c r="BJ19" s="322"/>
      <c r="BK19" s="322"/>
      <c r="BL19" s="322"/>
      <c r="BM19" s="323"/>
      <c r="BN19" s="321">
        <f>IF($AY19&lt;&gt;"",【入力ｼｰﾄ】支援課提出用!BN20,"")</f>
        <v>0.8</v>
      </c>
      <c r="BO19" s="322"/>
      <c r="BP19" s="322"/>
      <c r="BQ19" s="322"/>
      <c r="BR19" s="323"/>
      <c r="BS19" s="321">
        <f>IF($AY19&lt;&gt;"",【入力ｼｰﾄ】支援課提出用!BS20,"")</f>
        <v>2</v>
      </c>
      <c r="BT19" s="322"/>
      <c r="BU19" s="322"/>
      <c r="BV19" s="322"/>
      <c r="BW19" s="323"/>
      <c r="BX19" s="320">
        <f>IF($AY19&lt;&gt;"",【入力ｼｰﾄ】支援課提出用!BX20,"")</f>
        <v>-2.2204460492503131E-16</v>
      </c>
      <c r="BY19" s="320"/>
      <c r="BZ19" s="320"/>
      <c r="CA19" s="320"/>
      <c r="CO19" s="14"/>
    </row>
    <row r="20" spans="3:93" ht="25" customHeight="1" x14ac:dyDescent="0.2">
      <c r="C20" s="313" t="s">
        <v>9</v>
      </c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  <c r="AA20" s="313"/>
      <c r="AB20" s="313"/>
      <c r="AC20" s="313"/>
      <c r="AD20" s="313"/>
      <c r="AE20" s="313"/>
      <c r="AF20" s="313"/>
      <c r="AG20" s="313"/>
      <c r="AH20" s="313"/>
      <c r="AI20" s="313"/>
      <c r="AJ20" s="313"/>
      <c r="AK20" s="313"/>
      <c r="AL20" s="313"/>
      <c r="AM20" s="313"/>
      <c r="AN20" s="313"/>
      <c r="AO20" s="313"/>
      <c r="AP20" s="313"/>
      <c r="AQ20" s="238" t="s">
        <v>8</v>
      </c>
      <c r="AR20" s="239"/>
      <c r="AS20" s="239"/>
      <c r="AT20" s="239"/>
      <c r="AU20" s="239"/>
      <c r="AV20" s="239"/>
      <c r="AW20" s="239"/>
      <c r="AX20" s="240"/>
      <c r="AY20" s="331" t="str">
        <f>【入力ｼｰﾄ】支援課提出用!AY21</f>
        <v>貸付5年目</v>
      </c>
      <c r="AZ20" s="331"/>
      <c r="BA20" s="331"/>
      <c r="BB20" s="331"/>
      <c r="BC20" s="331"/>
      <c r="BD20" s="331"/>
      <c r="BE20" s="331"/>
      <c r="BF20" s="331"/>
      <c r="BG20" s="331"/>
      <c r="BH20" s="331"/>
      <c r="BI20" s="321">
        <f>IF($AY20&lt;&gt;"",【入力ｼｰﾄ】支援課提出用!BI21,"")</f>
        <v>1.25</v>
      </c>
      <c r="BJ20" s="322"/>
      <c r="BK20" s="322"/>
      <c r="BL20" s="322"/>
      <c r="BM20" s="323"/>
      <c r="BN20" s="321">
        <f>IF($AY20&lt;&gt;"",【入力ｼｰﾄ】支援課提出用!BN21,"")</f>
        <v>0.8</v>
      </c>
      <c r="BO20" s="322"/>
      <c r="BP20" s="322"/>
      <c r="BQ20" s="322"/>
      <c r="BR20" s="323"/>
      <c r="BS20" s="321">
        <f>IF($AY20&lt;&gt;"",【入力ｼｰﾄ】支援課提出用!BS21,"")</f>
        <v>2</v>
      </c>
      <c r="BT20" s="322"/>
      <c r="BU20" s="322"/>
      <c r="BV20" s="322"/>
      <c r="BW20" s="323"/>
      <c r="BX20" s="320">
        <f>IF($AY20&lt;&gt;"",【入力ｼｰﾄ】支援課提出用!BX21,"")</f>
        <v>-2.2204460492503131E-16</v>
      </c>
      <c r="BY20" s="320"/>
      <c r="BZ20" s="320"/>
      <c r="CA20" s="320"/>
    </row>
    <row r="21" spans="3:93" ht="25" customHeight="1" x14ac:dyDescent="0.2"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313"/>
      <c r="AF21" s="313"/>
      <c r="AG21" s="313"/>
      <c r="AH21" s="313"/>
      <c r="AI21" s="313"/>
      <c r="AJ21" s="313"/>
      <c r="AK21" s="313"/>
      <c r="AL21" s="313"/>
      <c r="AM21" s="313"/>
      <c r="AN21" s="313"/>
      <c r="AO21" s="313"/>
      <c r="AP21" s="313"/>
      <c r="AQ21" s="332" t="s">
        <v>7</v>
      </c>
      <c r="AR21" s="332"/>
      <c r="AS21" s="332"/>
      <c r="AT21" s="332"/>
      <c r="AU21" s="332" t="s">
        <v>6</v>
      </c>
      <c r="AV21" s="332"/>
      <c r="AW21" s="332"/>
      <c r="AX21" s="332"/>
      <c r="AY21" s="331" t="str">
        <f>【入力ｼｰﾄ】支援課提出用!AY22</f>
        <v/>
      </c>
      <c r="AZ21" s="331"/>
      <c r="BA21" s="331"/>
      <c r="BB21" s="331"/>
      <c r="BC21" s="331"/>
      <c r="BD21" s="331"/>
      <c r="BE21" s="331"/>
      <c r="BF21" s="331"/>
      <c r="BG21" s="331"/>
      <c r="BH21" s="331"/>
      <c r="BI21" s="321" t="str">
        <f>IF($AY21&lt;&gt;"",【入力ｼｰﾄ】支援課提出用!BI22,"")</f>
        <v/>
      </c>
      <c r="BJ21" s="322"/>
      <c r="BK21" s="322"/>
      <c r="BL21" s="322"/>
      <c r="BM21" s="323"/>
      <c r="BN21" s="321" t="str">
        <f>IF($AY21&lt;&gt;"",【入力ｼｰﾄ】支援課提出用!BN22,"")</f>
        <v/>
      </c>
      <c r="BO21" s="322"/>
      <c r="BP21" s="322"/>
      <c r="BQ21" s="322"/>
      <c r="BR21" s="323"/>
      <c r="BS21" s="321" t="str">
        <f>IF($AY21&lt;&gt;"",【入力ｼｰﾄ】支援課提出用!BS22,"")</f>
        <v/>
      </c>
      <c r="BT21" s="322"/>
      <c r="BU21" s="322"/>
      <c r="BV21" s="322"/>
      <c r="BW21" s="323"/>
      <c r="BX21" s="320" t="str">
        <f>IF($AY21&lt;&gt;"",【入力ｼｰﾄ】支援課提出用!BX22,"")</f>
        <v/>
      </c>
      <c r="BY21" s="320"/>
      <c r="BZ21" s="320"/>
      <c r="CA21" s="320"/>
    </row>
    <row r="22" spans="3:93" ht="25" customHeight="1" x14ac:dyDescent="0.2"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32" t="s">
        <v>5</v>
      </c>
      <c r="AR22" s="332"/>
      <c r="AS22" s="332" t="s">
        <v>4</v>
      </c>
      <c r="AT22" s="332"/>
      <c r="AU22" s="332" t="s">
        <v>5</v>
      </c>
      <c r="AV22" s="332"/>
      <c r="AW22" s="332" t="s">
        <v>4</v>
      </c>
      <c r="AX22" s="332"/>
      <c r="AY22" s="331" t="str">
        <f>【入力ｼｰﾄ】支援課提出用!AY23</f>
        <v/>
      </c>
      <c r="AZ22" s="331"/>
      <c r="BA22" s="331"/>
      <c r="BB22" s="331"/>
      <c r="BC22" s="331"/>
      <c r="BD22" s="331"/>
      <c r="BE22" s="331"/>
      <c r="BF22" s="331"/>
      <c r="BG22" s="331"/>
      <c r="BH22" s="331"/>
      <c r="BI22" s="321" t="str">
        <f>IF($AY22&lt;&gt;"",【入力ｼｰﾄ】支援課提出用!BI23,"")</f>
        <v/>
      </c>
      <c r="BJ22" s="322"/>
      <c r="BK22" s="322"/>
      <c r="BL22" s="322"/>
      <c r="BM22" s="323"/>
      <c r="BN22" s="321" t="str">
        <f>IF($AY22&lt;&gt;"",【入力ｼｰﾄ】支援課提出用!BN23,"")</f>
        <v/>
      </c>
      <c r="BO22" s="322"/>
      <c r="BP22" s="322"/>
      <c r="BQ22" s="322"/>
      <c r="BR22" s="323"/>
      <c r="BS22" s="321" t="str">
        <f>IF($AY22&lt;&gt;"",【入力ｼｰﾄ】支援課提出用!BS23,"")</f>
        <v/>
      </c>
      <c r="BT22" s="322"/>
      <c r="BU22" s="322"/>
      <c r="BV22" s="322"/>
      <c r="BW22" s="323"/>
      <c r="BX22" s="320" t="str">
        <f>IF($AY22&lt;&gt;"",【入力ｼｰﾄ】支援課提出用!BX23,"")</f>
        <v/>
      </c>
      <c r="BY22" s="320"/>
      <c r="BZ22" s="320"/>
      <c r="CA22" s="320"/>
    </row>
    <row r="23" spans="3:93" ht="25" customHeight="1" x14ac:dyDescent="0.2">
      <c r="C23" s="336" t="str">
        <f>【入力ｼｰﾄ】支援課提出用!C24</f>
        <v>トラクター</v>
      </c>
      <c r="D23" s="336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6"/>
      <c r="Y23" s="336"/>
      <c r="Z23" s="336"/>
      <c r="AA23" s="336"/>
      <c r="AB23" s="336"/>
      <c r="AC23" s="336"/>
      <c r="AD23" s="336"/>
      <c r="AE23" s="336"/>
      <c r="AF23" s="336"/>
      <c r="AG23" s="336"/>
      <c r="AH23" s="336"/>
      <c r="AI23" s="336"/>
      <c r="AJ23" s="336"/>
      <c r="AK23" s="336"/>
      <c r="AL23" s="336"/>
      <c r="AM23" s="336"/>
      <c r="AN23" s="336"/>
      <c r="AO23" s="336"/>
      <c r="AP23" s="336"/>
      <c r="AQ23" s="329">
        <f>【入力ｼｰﾄ】支援課提出用!AQ24</f>
        <v>11</v>
      </c>
      <c r="AR23" s="329"/>
      <c r="AS23" s="329">
        <f>【入力ｼｰﾄ】支援課提出用!AS24</f>
        <v>20</v>
      </c>
      <c r="AT23" s="329"/>
      <c r="AU23" s="329">
        <f>【入力ｼｰﾄ】支援課提出用!AU24</f>
        <v>5</v>
      </c>
      <c r="AV23" s="329"/>
      <c r="AW23" s="329">
        <f>【入力ｼｰﾄ】支援課提出用!AW24</f>
        <v>20</v>
      </c>
      <c r="AX23" s="329"/>
      <c r="AY23" s="331" t="str">
        <f>【入力ｼｰﾄ】支援課提出用!AY24</f>
        <v/>
      </c>
      <c r="AZ23" s="331"/>
      <c r="BA23" s="331"/>
      <c r="BB23" s="331"/>
      <c r="BC23" s="331"/>
      <c r="BD23" s="331"/>
      <c r="BE23" s="331"/>
      <c r="BF23" s="331"/>
      <c r="BG23" s="331"/>
      <c r="BH23" s="331"/>
      <c r="BI23" s="321" t="str">
        <f>IF($AY23&lt;&gt;"",【入力ｼｰﾄ】支援課提出用!BI24,"")</f>
        <v/>
      </c>
      <c r="BJ23" s="322"/>
      <c r="BK23" s="322"/>
      <c r="BL23" s="322"/>
      <c r="BM23" s="323"/>
      <c r="BN23" s="321" t="str">
        <f>IF($AY23&lt;&gt;"",【入力ｼｰﾄ】支援課提出用!BN24,"")</f>
        <v/>
      </c>
      <c r="BO23" s="322"/>
      <c r="BP23" s="322"/>
      <c r="BQ23" s="322"/>
      <c r="BR23" s="323"/>
      <c r="BS23" s="321" t="str">
        <f>IF($AY23&lt;&gt;"",【入力ｼｰﾄ】支援課提出用!BS24,"")</f>
        <v/>
      </c>
      <c r="BT23" s="322"/>
      <c r="BU23" s="322"/>
      <c r="BV23" s="322"/>
      <c r="BW23" s="323"/>
      <c r="BX23" s="320" t="str">
        <f>IF($AY23&lt;&gt;"",【入力ｼｰﾄ】支援課提出用!BX24,"")</f>
        <v/>
      </c>
      <c r="BY23" s="320"/>
      <c r="BZ23" s="320"/>
      <c r="CA23" s="320"/>
    </row>
    <row r="24" spans="3:93" ht="25" customHeight="1" x14ac:dyDescent="0.2">
      <c r="AY24" s="331" t="str">
        <f>【入力ｼｰﾄ】支援課提出用!AY25</f>
        <v/>
      </c>
      <c r="AZ24" s="331"/>
      <c r="BA24" s="331"/>
      <c r="BB24" s="331"/>
      <c r="BC24" s="331"/>
      <c r="BD24" s="331"/>
      <c r="BE24" s="331"/>
      <c r="BF24" s="331"/>
      <c r="BG24" s="331"/>
      <c r="BH24" s="331"/>
      <c r="BI24" s="321" t="str">
        <f>IF($AY24&lt;&gt;"",【入力ｼｰﾄ】支援課提出用!BI25,"")</f>
        <v/>
      </c>
      <c r="BJ24" s="322"/>
      <c r="BK24" s="322"/>
      <c r="BL24" s="322"/>
      <c r="BM24" s="323"/>
      <c r="BN24" s="321" t="str">
        <f>IF($AY24&lt;&gt;"",【入力ｼｰﾄ】支援課提出用!BN25,"")</f>
        <v/>
      </c>
      <c r="BO24" s="322"/>
      <c r="BP24" s="322"/>
      <c r="BQ24" s="322"/>
      <c r="BR24" s="323"/>
      <c r="BS24" s="321" t="str">
        <f>IF($AY24&lt;&gt;"",【入力ｼｰﾄ】支援課提出用!BS25,"")</f>
        <v/>
      </c>
      <c r="BT24" s="322"/>
      <c r="BU24" s="322"/>
      <c r="BV24" s="322"/>
      <c r="BW24" s="323"/>
      <c r="BX24" s="320" t="str">
        <f>IF($AY24&lt;&gt;"",【入力ｼｰﾄ】支援課提出用!BX25,"")</f>
        <v/>
      </c>
      <c r="BY24" s="320"/>
      <c r="BZ24" s="320"/>
      <c r="CA24" s="320"/>
    </row>
    <row r="25" spans="3:93" ht="25" customHeight="1" x14ac:dyDescent="0.2">
      <c r="AY25" s="331" t="str">
        <f>【入力ｼｰﾄ】支援課提出用!AY26</f>
        <v/>
      </c>
      <c r="AZ25" s="331"/>
      <c r="BA25" s="331"/>
      <c r="BB25" s="331"/>
      <c r="BC25" s="331"/>
      <c r="BD25" s="331"/>
      <c r="BE25" s="331"/>
      <c r="BF25" s="331"/>
      <c r="BG25" s="331"/>
      <c r="BH25" s="331"/>
      <c r="BI25" s="321" t="str">
        <f>IF($AY25&lt;&gt;"",【入力ｼｰﾄ】支援課提出用!BI26,"")</f>
        <v/>
      </c>
      <c r="BJ25" s="322"/>
      <c r="BK25" s="322"/>
      <c r="BL25" s="322"/>
      <c r="BM25" s="323"/>
      <c r="BN25" s="321" t="str">
        <f>IF($AY25&lt;&gt;"",【入力ｼｰﾄ】支援課提出用!BN26,"")</f>
        <v/>
      </c>
      <c r="BO25" s="322"/>
      <c r="BP25" s="322"/>
      <c r="BQ25" s="322"/>
      <c r="BR25" s="323"/>
      <c r="BS25" s="321" t="str">
        <f>IF($AY25&lt;&gt;"",【入力ｼｰﾄ】支援課提出用!BS26,"")</f>
        <v/>
      </c>
      <c r="BT25" s="322"/>
      <c r="BU25" s="322"/>
      <c r="BV25" s="322"/>
      <c r="BW25" s="323"/>
      <c r="BX25" s="320" t="str">
        <f>IF($AY25&lt;&gt;"",【入力ｼｰﾄ】支援課提出用!BX26,"")</f>
        <v/>
      </c>
      <c r="BY25" s="320"/>
      <c r="BZ25" s="320"/>
      <c r="CA25" s="320"/>
    </row>
    <row r="26" spans="3:93" ht="25" customHeight="1" x14ac:dyDescent="0.2">
      <c r="AY26" s="331" t="str">
        <f>【入力ｼｰﾄ】支援課提出用!AY27</f>
        <v/>
      </c>
      <c r="AZ26" s="331"/>
      <c r="BA26" s="331"/>
      <c r="BB26" s="331"/>
      <c r="BC26" s="331"/>
      <c r="BD26" s="331"/>
      <c r="BE26" s="331"/>
      <c r="BF26" s="331"/>
      <c r="BG26" s="331"/>
      <c r="BH26" s="331"/>
      <c r="BI26" s="321" t="str">
        <f>IF($AY26&lt;&gt;"",【入力ｼｰﾄ】支援課提出用!BI27,"")</f>
        <v/>
      </c>
      <c r="BJ26" s="322"/>
      <c r="BK26" s="322"/>
      <c r="BL26" s="322"/>
      <c r="BM26" s="323"/>
      <c r="BN26" s="321" t="str">
        <f>IF($AY26&lt;&gt;"",【入力ｼｰﾄ】支援課提出用!BN27,"")</f>
        <v/>
      </c>
      <c r="BO26" s="322"/>
      <c r="BP26" s="322"/>
      <c r="BQ26" s="322"/>
      <c r="BR26" s="323"/>
      <c r="BS26" s="321" t="str">
        <f>IF($AY26&lt;&gt;"",【入力ｼｰﾄ】支援課提出用!BS27,"")</f>
        <v/>
      </c>
      <c r="BT26" s="322"/>
      <c r="BU26" s="322"/>
      <c r="BV26" s="322"/>
      <c r="BW26" s="323"/>
      <c r="BX26" s="320" t="str">
        <f>IF($AY26&lt;&gt;"",【入力ｼｰﾄ】支援課提出用!BX27,"")</f>
        <v/>
      </c>
      <c r="BY26" s="320"/>
      <c r="BZ26" s="320"/>
      <c r="CA26" s="320"/>
    </row>
    <row r="27" spans="3:93" ht="25" customHeight="1" thickBot="1" x14ac:dyDescent="0.25">
      <c r="N27" s="272" t="s">
        <v>3</v>
      </c>
      <c r="O27" s="273"/>
      <c r="P27" s="273"/>
      <c r="Q27" s="273"/>
      <c r="R27" s="274"/>
      <c r="U27" s="338"/>
      <c r="V27" s="338"/>
      <c r="W27" s="338"/>
      <c r="X27" s="338"/>
      <c r="Y27" s="338"/>
      <c r="AB27" s="338"/>
      <c r="AC27" s="338"/>
      <c r="AD27" s="338"/>
      <c r="AE27" s="338"/>
      <c r="AF27" s="338"/>
      <c r="AY27" s="331" t="str">
        <f>【入力ｼｰﾄ】支援課提出用!AY28</f>
        <v/>
      </c>
      <c r="AZ27" s="331"/>
      <c r="BA27" s="331"/>
      <c r="BB27" s="331"/>
      <c r="BC27" s="331"/>
      <c r="BD27" s="331"/>
      <c r="BE27" s="331"/>
      <c r="BF27" s="331"/>
      <c r="BG27" s="331"/>
      <c r="BH27" s="331"/>
      <c r="BI27" s="321" t="str">
        <f>IF($AY27&lt;&gt;"",【入力ｼｰﾄ】支援課提出用!BI28,"")</f>
        <v/>
      </c>
      <c r="BJ27" s="322"/>
      <c r="BK27" s="322"/>
      <c r="BL27" s="322"/>
      <c r="BM27" s="323"/>
      <c r="BN27" s="321" t="str">
        <f>IF($AY27&lt;&gt;"",【入力ｼｰﾄ】支援課提出用!BN28,"")</f>
        <v/>
      </c>
      <c r="BO27" s="322"/>
      <c r="BP27" s="322"/>
      <c r="BQ27" s="322"/>
      <c r="BR27" s="323"/>
      <c r="BS27" s="321" t="str">
        <f>IF($AY27&lt;&gt;"",【入力ｼｰﾄ】支援課提出用!BS28,"")</f>
        <v/>
      </c>
      <c r="BT27" s="322"/>
      <c r="BU27" s="322"/>
      <c r="BV27" s="322"/>
      <c r="BW27" s="323"/>
      <c r="BX27" s="320" t="str">
        <f>IF($AY27&lt;&gt;"",【入力ｼｰﾄ】支援課提出用!BX28,"")</f>
        <v/>
      </c>
      <c r="BY27" s="320"/>
      <c r="BZ27" s="320"/>
      <c r="CA27" s="320"/>
    </row>
    <row r="28" spans="3:93" ht="25" customHeight="1" x14ac:dyDescent="0.2">
      <c r="C28" s="260" t="s">
        <v>51</v>
      </c>
      <c r="D28" s="261"/>
      <c r="E28" s="261"/>
      <c r="F28" s="261"/>
      <c r="G28" s="261"/>
      <c r="H28" s="261"/>
      <c r="I28" s="261"/>
      <c r="J28" s="262"/>
      <c r="N28" s="269" t="s">
        <v>0</v>
      </c>
      <c r="O28" s="270"/>
      <c r="P28" s="270"/>
      <c r="Q28" s="270"/>
      <c r="R28" s="271"/>
      <c r="U28" s="340"/>
      <c r="V28" s="340"/>
      <c r="W28" s="340"/>
      <c r="X28" s="340"/>
      <c r="Y28" s="340"/>
      <c r="AB28" s="340"/>
      <c r="AC28" s="340"/>
      <c r="AD28" s="340"/>
      <c r="AE28" s="340"/>
      <c r="AF28" s="340"/>
      <c r="AY28" s="331" t="str">
        <f>【入力ｼｰﾄ】支援課提出用!AY29</f>
        <v/>
      </c>
      <c r="AZ28" s="331"/>
      <c r="BA28" s="331"/>
      <c r="BB28" s="331"/>
      <c r="BC28" s="331"/>
      <c r="BD28" s="331"/>
      <c r="BE28" s="331"/>
      <c r="BF28" s="331"/>
      <c r="BG28" s="331"/>
      <c r="BH28" s="331"/>
      <c r="BI28" s="321" t="str">
        <f>IF($AY28&lt;&gt;"",【入力ｼｰﾄ】支援課提出用!BI29,"")</f>
        <v/>
      </c>
      <c r="BJ28" s="322"/>
      <c r="BK28" s="322"/>
      <c r="BL28" s="322"/>
      <c r="BM28" s="323"/>
      <c r="BN28" s="321" t="str">
        <f>IF($AY28&lt;&gt;"",【入力ｼｰﾄ】支援課提出用!BN29,"")</f>
        <v/>
      </c>
      <c r="BO28" s="322"/>
      <c r="BP28" s="322"/>
      <c r="BQ28" s="322"/>
      <c r="BR28" s="323"/>
      <c r="BS28" s="321" t="str">
        <f>IF($AY28&lt;&gt;"",【入力ｼｰﾄ】支援課提出用!BS29,"")</f>
        <v/>
      </c>
      <c r="BT28" s="322"/>
      <c r="BU28" s="322"/>
      <c r="BV28" s="322"/>
      <c r="BW28" s="323"/>
      <c r="BX28" s="320" t="str">
        <f>IF($AY28&lt;&gt;"",【入力ｼｰﾄ】支援課提出用!BX29,"")</f>
        <v/>
      </c>
      <c r="BY28" s="320"/>
      <c r="BZ28" s="320"/>
      <c r="CA28" s="320"/>
    </row>
    <row r="29" spans="3:93" ht="25" customHeight="1" x14ac:dyDescent="0.2">
      <c r="C29" s="263"/>
      <c r="D29" s="264"/>
      <c r="E29" s="264"/>
      <c r="F29" s="264"/>
      <c r="G29" s="264"/>
      <c r="H29" s="264"/>
      <c r="I29" s="264"/>
      <c r="J29" s="265"/>
      <c r="N29" s="341" t="str">
        <f>IF(【入力ｼｰﾄ】支援課提出用!N30="","",【入力ｼｰﾄ】支援課提出用!N30)</f>
        <v/>
      </c>
      <c r="O29" s="342"/>
      <c r="P29" s="342"/>
      <c r="Q29" s="342"/>
      <c r="R29" s="343"/>
      <c r="U29" s="342"/>
      <c r="V29" s="342"/>
      <c r="W29" s="342"/>
      <c r="X29" s="342"/>
      <c r="Y29" s="342"/>
      <c r="AB29" s="342"/>
      <c r="AC29" s="342"/>
      <c r="AD29" s="342"/>
      <c r="AE29" s="342"/>
      <c r="AF29" s="342"/>
      <c r="AY29" s="331" t="str">
        <f>【入力ｼｰﾄ】支援課提出用!AY30</f>
        <v/>
      </c>
      <c r="AZ29" s="331"/>
      <c r="BA29" s="331"/>
      <c r="BB29" s="331"/>
      <c r="BC29" s="331"/>
      <c r="BD29" s="331"/>
      <c r="BE29" s="331"/>
      <c r="BF29" s="331"/>
      <c r="BG29" s="331"/>
      <c r="BH29" s="331"/>
      <c r="BI29" s="321" t="str">
        <f>IF($AY29&lt;&gt;"",【入力ｼｰﾄ】支援課提出用!BI30,"")</f>
        <v/>
      </c>
      <c r="BJ29" s="322"/>
      <c r="BK29" s="322"/>
      <c r="BL29" s="322"/>
      <c r="BM29" s="323"/>
      <c r="BN29" s="321" t="str">
        <f>IF($AY29&lt;&gt;"",【入力ｼｰﾄ】支援課提出用!BN30,"")</f>
        <v/>
      </c>
      <c r="BO29" s="322"/>
      <c r="BP29" s="322"/>
      <c r="BQ29" s="322"/>
      <c r="BR29" s="323"/>
      <c r="BS29" s="321" t="str">
        <f>IF($AY29&lt;&gt;"",【入力ｼｰﾄ】支援課提出用!BS30,"")</f>
        <v/>
      </c>
      <c r="BT29" s="322"/>
      <c r="BU29" s="322"/>
      <c r="BV29" s="322"/>
      <c r="BW29" s="323"/>
      <c r="BX29" s="320" t="str">
        <f>IF($AY29&lt;&gt;"",【入力ｼｰﾄ】支援課提出用!BX30,"")</f>
        <v/>
      </c>
      <c r="BY29" s="320"/>
      <c r="BZ29" s="320"/>
      <c r="CA29" s="320"/>
    </row>
    <row r="30" spans="3:93" ht="25" customHeight="1" thickBot="1" x14ac:dyDescent="0.25">
      <c r="C30" s="266"/>
      <c r="D30" s="267"/>
      <c r="E30" s="267"/>
      <c r="F30" s="267"/>
      <c r="G30" s="267"/>
      <c r="H30" s="267"/>
      <c r="I30" s="267"/>
      <c r="J30" s="268"/>
      <c r="N30" s="344"/>
      <c r="O30" s="345"/>
      <c r="P30" s="345"/>
      <c r="Q30" s="345"/>
      <c r="R30" s="346"/>
      <c r="U30" s="342"/>
      <c r="V30" s="342"/>
      <c r="W30" s="342"/>
      <c r="X30" s="342"/>
      <c r="Y30" s="342"/>
      <c r="AB30" s="342"/>
      <c r="AC30" s="342"/>
      <c r="AD30" s="342"/>
      <c r="AE30" s="342"/>
      <c r="AF30" s="342"/>
      <c r="AY30" s="331" t="str">
        <f>【入力ｼｰﾄ】支援課提出用!AY31</f>
        <v/>
      </c>
      <c r="AZ30" s="331"/>
      <c r="BA30" s="331"/>
      <c r="BB30" s="331"/>
      <c r="BC30" s="331"/>
      <c r="BD30" s="331"/>
      <c r="BE30" s="331"/>
      <c r="BF30" s="331"/>
      <c r="BG30" s="331"/>
      <c r="BH30" s="331"/>
      <c r="BI30" s="321" t="str">
        <f>IF($AY30&lt;&gt;"",【入力ｼｰﾄ】支援課提出用!BI31,"")</f>
        <v/>
      </c>
      <c r="BJ30" s="322"/>
      <c r="BK30" s="322"/>
      <c r="BL30" s="322"/>
      <c r="BM30" s="323"/>
      <c r="BN30" s="321" t="str">
        <f>IF($AY30&lt;&gt;"",【入力ｼｰﾄ】支援課提出用!BN31,"")</f>
        <v/>
      </c>
      <c r="BO30" s="322"/>
      <c r="BP30" s="322"/>
      <c r="BQ30" s="322"/>
      <c r="BR30" s="323"/>
      <c r="BS30" s="321" t="str">
        <f>IF($AY30&lt;&gt;"",【入力ｼｰﾄ】支援課提出用!BS31,"")</f>
        <v/>
      </c>
      <c r="BT30" s="322"/>
      <c r="BU30" s="322"/>
      <c r="BV30" s="322"/>
      <c r="BW30" s="323"/>
      <c r="BX30" s="320" t="str">
        <f>IF($AY30&lt;&gt;"",【入力ｼｰﾄ】支援課提出用!BX31,"")</f>
        <v/>
      </c>
      <c r="BY30" s="320"/>
      <c r="BZ30" s="320"/>
      <c r="CA30" s="320"/>
    </row>
    <row r="31" spans="3:93" ht="25" customHeight="1" x14ac:dyDescent="0.2">
      <c r="C31" s="12"/>
      <c r="D31" s="12"/>
      <c r="E31" s="12"/>
      <c r="F31" s="12"/>
      <c r="G31" s="12"/>
      <c r="H31" s="12"/>
      <c r="I31" s="12"/>
      <c r="J31" s="12"/>
      <c r="AQ31" s="11"/>
      <c r="AR31" s="11"/>
      <c r="AS31" s="11"/>
      <c r="AT31" s="11"/>
    </row>
    <row r="32" spans="3:93" ht="25" customHeight="1" x14ac:dyDescent="0.15">
      <c r="AC32" s="10"/>
      <c r="AD32" s="10"/>
      <c r="AE32" s="10"/>
      <c r="AK32" s="10"/>
      <c r="AL32" s="10"/>
      <c r="AM32" s="10"/>
    </row>
    <row r="33" spans="7:39" ht="25" customHeight="1" x14ac:dyDescent="0.15">
      <c r="AC33" s="9"/>
      <c r="AD33" s="9"/>
      <c r="AE33" s="9"/>
      <c r="AK33" s="9"/>
      <c r="AL33" s="9"/>
      <c r="AM33" s="9"/>
    </row>
    <row r="34" spans="7:39" ht="25" customHeight="1" x14ac:dyDescent="0.15">
      <c r="AC34" s="7"/>
      <c r="AD34" s="7"/>
      <c r="AE34" s="7"/>
      <c r="AK34" s="7"/>
      <c r="AL34" s="7"/>
      <c r="AM34" s="7"/>
    </row>
    <row r="35" spans="7:39" ht="15" customHeight="1" x14ac:dyDescent="0.2"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AC35" s="7"/>
      <c r="AD35" s="7"/>
      <c r="AE35" s="7"/>
      <c r="AK35" s="7"/>
      <c r="AL35" s="7"/>
      <c r="AM35" s="7"/>
    </row>
    <row r="36" spans="7:39" ht="15" customHeight="1" x14ac:dyDescent="0.15">
      <c r="H36" s="6"/>
      <c r="N36" s="5"/>
    </row>
    <row r="37" spans="7:39" ht="15" customHeight="1" x14ac:dyDescent="0.15">
      <c r="H37" s="6"/>
      <c r="N37" s="5"/>
    </row>
    <row r="38" spans="7:39" ht="5.25" customHeight="1" x14ac:dyDescent="0.15"/>
  </sheetData>
  <sheetProtection sheet="1" selectLockedCells="1"/>
  <dataConsolidate/>
  <mergeCells count="171">
    <mergeCell ref="BR2:BV2"/>
    <mergeCell ref="A1:H1"/>
    <mergeCell ref="AC1:BC2"/>
    <mergeCell ref="BR1:BX1"/>
    <mergeCell ref="C7:F7"/>
    <mergeCell ref="I7:K7"/>
    <mergeCell ref="L7:O7"/>
    <mergeCell ref="P7:Q7"/>
    <mergeCell ref="BC7:BD7"/>
    <mergeCell ref="BE7:CA7"/>
    <mergeCell ref="BZ1:CB1"/>
    <mergeCell ref="BX2:BY2"/>
    <mergeCell ref="CA2:CB2"/>
    <mergeCell ref="A6:A12"/>
    <mergeCell ref="C6:F6"/>
    <mergeCell ref="G6:H7"/>
    <mergeCell ref="I6:K6"/>
    <mergeCell ref="L6:O6"/>
    <mergeCell ref="P6:Q6"/>
    <mergeCell ref="R8:AZ9"/>
    <mergeCell ref="C8:F9"/>
    <mergeCell ref="G8:H9"/>
    <mergeCell ref="I8:K9"/>
    <mergeCell ref="L8:O9"/>
    <mergeCell ref="C14:D14"/>
    <mergeCell ref="E14:F14"/>
    <mergeCell ref="G14:AP14"/>
    <mergeCell ref="AQ14:AT14"/>
    <mergeCell ref="AU14:AV14"/>
    <mergeCell ref="C12:AP13"/>
    <mergeCell ref="AQ12:AX13"/>
    <mergeCell ref="AY12:BH14"/>
    <mergeCell ref="BI12:BW13"/>
    <mergeCell ref="P8:Q9"/>
    <mergeCell ref="BN17:BR17"/>
    <mergeCell ref="BS17:BW17"/>
    <mergeCell ref="BX17:CA17"/>
    <mergeCell ref="CG3:CI3"/>
    <mergeCell ref="CJ3:CL3"/>
    <mergeCell ref="BC5:BD5"/>
    <mergeCell ref="BC9:BD9"/>
    <mergeCell ref="BX15:CA15"/>
    <mergeCell ref="AW14:AX14"/>
    <mergeCell ref="BI14:BM15"/>
    <mergeCell ref="BN14:BR15"/>
    <mergeCell ref="BS14:BW15"/>
    <mergeCell ref="CI13:CK14"/>
    <mergeCell ref="BX12:CA14"/>
    <mergeCell ref="BN16:BR16"/>
    <mergeCell ref="BS16:BW16"/>
    <mergeCell ref="BX16:CA16"/>
    <mergeCell ref="BE5:CA5"/>
    <mergeCell ref="BE9:CA9"/>
    <mergeCell ref="BN18:BR18"/>
    <mergeCell ref="BI16:BM16"/>
    <mergeCell ref="BI18:BM18"/>
    <mergeCell ref="BI17:BM17"/>
    <mergeCell ref="BS18:BW18"/>
    <mergeCell ref="BX18:CA18"/>
    <mergeCell ref="C15:D15"/>
    <mergeCell ref="E15:AP15"/>
    <mergeCell ref="AY15:BH15"/>
    <mergeCell ref="O17:T18"/>
    <mergeCell ref="U17:Z18"/>
    <mergeCell ref="AM16:AO18"/>
    <mergeCell ref="AP16:AR18"/>
    <mergeCell ref="AS16:AU18"/>
    <mergeCell ref="AV16:AX18"/>
    <mergeCell ref="AY16:BH16"/>
    <mergeCell ref="AY18:BH18"/>
    <mergeCell ref="AY17:BH17"/>
    <mergeCell ref="C16:H18"/>
    <mergeCell ref="I16:N18"/>
    <mergeCell ref="O16:Z16"/>
    <mergeCell ref="AA16:AD18"/>
    <mergeCell ref="AE16:AH18"/>
    <mergeCell ref="AI16:AL18"/>
    <mergeCell ref="C19:H19"/>
    <mergeCell ref="I19:N19"/>
    <mergeCell ref="O19:T19"/>
    <mergeCell ref="U19:Z19"/>
    <mergeCell ref="AA19:AD19"/>
    <mergeCell ref="AE19:AH19"/>
    <mergeCell ref="AI19:AL19"/>
    <mergeCell ref="BN19:BR19"/>
    <mergeCell ref="BS20:BW20"/>
    <mergeCell ref="BN20:BR20"/>
    <mergeCell ref="AQ21:AT21"/>
    <mergeCell ref="AU21:AX21"/>
    <mergeCell ref="AY21:BH21"/>
    <mergeCell ref="BI21:BM21"/>
    <mergeCell ref="BN21:BR21"/>
    <mergeCell ref="BX20:CA20"/>
    <mergeCell ref="AM19:AO19"/>
    <mergeCell ref="AP19:AR19"/>
    <mergeCell ref="AS19:AU19"/>
    <mergeCell ref="AV19:AX19"/>
    <mergeCell ref="AY19:BH19"/>
    <mergeCell ref="BI19:BM19"/>
    <mergeCell ref="BS19:BW19"/>
    <mergeCell ref="BX19:CA19"/>
    <mergeCell ref="BX25:CA25"/>
    <mergeCell ref="C23:AP23"/>
    <mergeCell ref="AQ23:AR23"/>
    <mergeCell ref="AS23:AT23"/>
    <mergeCell ref="AU23:AV23"/>
    <mergeCell ref="AW23:AX23"/>
    <mergeCell ref="AY23:BH23"/>
    <mergeCell ref="BS21:BW21"/>
    <mergeCell ref="BX21:CA21"/>
    <mergeCell ref="AQ22:AR22"/>
    <mergeCell ref="AS22:AT22"/>
    <mergeCell ref="AU22:AV22"/>
    <mergeCell ref="AW22:AX22"/>
    <mergeCell ref="AY22:BH22"/>
    <mergeCell ref="BI22:BM22"/>
    <mergeCell ref="BN22:BR22"/>
    <mergeCell ref="BS22:BW22"/>
    <mergeCell ref="BX22:CA22"/>
    <mergeCell ref="BI23:BM23"/>
    <mergeCell ref="BN23:BR23"/>
    <mergeCell ref="C20:AP22"/>
    <mergeCell ref="AQ20:AX20"/>
    <mergeCell ref="AY20:BH20"/>
    <mergeCell ref="BI20:BM20"/>
    <mergeCell ref="BS30:BW30"/>
    <mergeCell ref="BS23:BW23"/>
    <mergeCell ref="BX23:CA23"/>
    <mergeCell ref="AY24:BH24"/>
    <mergeCell ref="BI24:BM24"/>
    <mergeCell ref="BN24:BR24"/>
    <mergeCell ref="BS24:BW24"/>
    <mergeCell ref="BX24:CA24"/>
    <mergeCell ref="AY25:BH25"/>
    <mergeCell ref="AY26:BH26"/>
    <mergeCell ref="BI26:BM26"/>
    <mergeCell ref="BN26:BR26"/>
    <mergeCell ref="BS26:BW26"/>
    <mergeCell ref="BX26:CA26"/>
    <mergeCell ref="BS27:BW27"/>
    <mergeCell ref="BX27:CA27"/>
    <mergeCell ref="BS28:BW28"/>
    <mergeCell ref="BX30:CA30"/>
    <mergeCell ref="BX28:CA28"/>
    <mergeCell ref="BS29:BW29"/>
    <mergeCell ref="BX29:CA29"/>
    <mergeCell ref="BI25:BM25"/>
    <mergeCell ref="BN25:BR25"/>
    <mergeCell ref="BS25:BW25"/>
    <mergeCell ref="N27:R27"/>
    <mergeCell ref="U27:Y27"/>
    <mergeCell ref="AB27:AF27"/>
    <mergeCell ref="AY27:BH27"/>
    <mergeCell ref="BI27:BM27"/>
    <mergeCell ref="BN27:BR27"/>
    <mergeCell ref="C28:J30"/>
    <mergeCell ref="N28:R28"/>
    <mergeCell ref="U28:Y28"/>
    <mergeCell ref="AB28:AF28"/>
    <mergeCell ref="AY28:BH28"/>
    <mergeCell ref="BI28:BM28"/>
    <mergeCell ref="BI30:BM30"/>
    <mergeCell ref="AY30:BH30"/>
    <mergeCell ref="BN28:BR28"/>
    <mergeCell ref="N29:R30"/>
    <mergeCell ref="U29:Y30"/>
    <mergeCell ref="AB29:AF30"/>
    <mergeCell ref="AY29:BH29"/>
    <mergeCell ref="BI29:BM29"/>
    <mergeCell ref="BN29:BR29"/>
    <mergeCell ref="BN30:BR30"/>
  </mergeCells>
  <phoneticPr fontId="2"/>
  <conditionalFormatting sqref="E14:F14">
    <cfRule type="cellIs" dxfId="3" priority="2" operator="equal">
      <formula>0</formula>
    </cfRule>
  </conditionalFormatting>
  <conditionalFormatting sqref="AQ23:AX23">
    <cfRule type="cellIs" dxfId="2" priority="1" operator="equal">
      <formula>0</formula>
    </cfRule>
  </conditionalFormatting>
  <dataValidations count="6">
    <dataValidation allowBlank="1" showInputMessage="1" showErrorMessage="1" prompt="「基準金利ー利子補給率」の数値が入る" sqref="BX15" xr:uid="{FCFE64F6-B623-411F-8417-213B584F2F04}"/>
    <dataValidation type="whole" errorStyle="warning" allowBlank="1" showInputMessage="1" showErrorMessage="1" prompt="西暦で入力してください。_x000a_また、年ではなく年度です。誤りにご注意ください。_x000a_例：2021年3月　→　2020年度のため2020と入力。" sqref="L8" xr:uid="{F05DE89D-B1DE-43EC-83F5-A33742029B13}">
      <formula1>2020</formula1>
      <formula2>2050</formula2>
    </dataValidation>
    <dataValidation allowBlank="1" showInputMessage="1" showErrorMessage="1" prompt="コード表シートを参考に入力してください。" sqref="C8:F9 AM19 AP19 AS19" xr:uid="{6AD7D108-A03D-48E1-8A7A-B4BF44706C4E}"/>
    <dataValidation type="list" errorStyle="warning" allowBlank="1" showInputMessage="1" showErrorMessage="1" sqref="P8:Q9" xr:uid="{D5CF89EB-0314-4B55-B040-A02A37E94F20}">
      <formula1>"５,７,９,１１,１,３"</formula1>
    </dataValidation>
    <dataValidation errorStyle="warning" allowBlank="1" showInputMessage="1" showErrorMessage="1" sqref="G8:H9" xr:uid="{0B6D1611-27CD-440B-AB9F-70F1EC55E008}"/>
    <dataValidation errorStyle="warning" showInputMessage="1" showErrorMessage="1" sqref="I8:K9" xr:uid="{422BECF0-742D-4071-87C7-1AB8407EDCEE}"/>
  </dataValidations>
  <printOptions horizontalCentered="1" verticalCentered="1"/>
  <pageMargins left="0.25" right="0.25" top="0.75" bottom="0.75" header="0.3" footer="0.3"/>
  <pageSetup paperSize="9" scale="7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4D6AD-871A-48F9-B320-27EA7CAC3F37}">
  <sheetPr codeName="Sheet4">
    <pageSetUpPr fitToPage="1"/>
  </sheetPr>
  <dimension ref="A1:CS38"/>
  <sheetViews>
    <sheetView view="pageBreakPreview" zoomScale="80" zoomScaleNormal="80" zoomScaleSheetLayoutView="80" workbookViewId="0">
      <selection activeCell="AC34" sqref="AC34"/>
    </sheetView>
  </sheetViews>
  <sheetFormatPr defaultColWidth="1.28515625" defaultRowHeight="20.149999999999999" customHeight="1" x14ac:dyDescent="0.15"/>
  <cols>
    <col min="1" max="1" width="1.92578125" style="3" customWidth="1"/>
    <col min="2" max="2" width="1.28515625" style="3"/>
    <col min="3" max="91" width="1.78515625" style="3" customWidth="1"/>
    <col min="92" max="92" width="1.28515625" style="3"/>
    <col min="93" max="93" width="8" style="4" bestFit="1" customWidth="1"/>
    <col min="94" max="16384" width="1.28515625" style="3"/>
  </cols>
  <sheetData>
    <row r="1" spans="1:97" ht="12.75" customHeight="1" x14ac:dyDescent="0.25">
      <c r="A1" s="282"/>
      <c r="B1" s="282"/>
      <c r="C1" s="282"/>
      <c r="D1" s="282"/>
      <c r="E1" s="282"/>
      <c r="F1" s="282"/>
      <c r="G1" s="282"/>
      <c r="H1" s="282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156" t="s">
        <v>50</v>
      </c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46"/>
      <c r="BF1" s="46"/>
      <c r="BG1" s="46"/>
      <c r="BH1" s="40"/>
      <c r="BI1" s="40"/>
      <c r="BJ1" s="40"/>
      <c r="BK1" s="40"/>
      <c r="BL1" s="40"/>
      <c r="BM1" s="40"/>
      <c r="BR1" s="283">
        <f>【入力ｼｰﾄ】支援課提出用!BR2:BX2</f>
        <v>0</v>
      </c>
      <c r="BS1" s="284"/>
      <c r="BT1" s="284"/>
      <c r="BU1" s="284"/>
      <c r="BV1" s="284"/>
      <c r="BW1" s="284"/>
      <c r="BX1" s="284"/>
      <c r="BY1" s="45" t="s">
        <v>49</v>
      </c>
      <c r="BZ1" s="286">
        <f>【入力ｼｰﾄ】支援課提出用!BZ2:CB2</f>
        <v>0</v>
      </c>
      <c r="CA1" s="287"/>
      <c r="CB1" s="287"/>
      <c r="CC1" s="44" t="s">
        <v>48</v>
      </c>
      <c r="CD1" s="43"/>
      <c r="CE1" s="43"/>
    </row>
    <row r="2" spans="1:97" ht="12.75" customHeight="1" x14ac:dyDescent="0.2">
      <c r="A2" s="41"/>
      <c r="B2" s="41"/>
      <c r="C2" s="42" t="s">
        <v>47</v>
      </c>
      <c r="D2" s="41"/>
      <c r="E2" s="41"/>
      <c r="F2" s="41"/>
      <c r="G2" s="41"/>
      <c r="H2" s="41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H2" s="40"/>
      <c r="BI2" s="40"/>
      <c r="BJ2" s="40"/>
      <c r="BK2" s="40"/>
      <c r="BL2" s="40"/>
      <c r="BM2" s="40"/>
      <c r="BR2" s="339">
        <f>入力_申請日_年</f>
        <v>2026</v>
      </c>
      <c r="BS2" s="286"/>
      <c r="BT2" s="286"/>
      <c r="BU2" s="286"/>
      <c r="BV2" s="286"/>
      <c r="BW2" s="39" t="s">
        <v>46</v>
      </c>
      <c r="BX2" s="286">
        <f>入力_申請日_月</f>
        <v>6</v>
      </c>
      <c r="BY2" s="287"/>
      <c r="BZ2" s="39" t="s">
        <v>45</v>
      </c>
      <c r="CA2" s="286">
        <f>入力_申請日_日</f>
        <v>1</v>
      </c>
      <c r="CB2" s="287"/>
      <c r="CC2" s="38" t="s">
        <v>44</v>
      </c>
      <c r="CD2" s="37"/>
      <c r="CE2" s="37"/>
    </row>
    <row r="3" spans="1:97" ht="12.75" customHeight="1" x14ac:dyDescent="0.2">
      <c r="Z3" s="6"/>
      <c r="BP3" s="21"/>
      <c r="BQ3" s="21"/>
      <c r="BR3" s="21"/>
      <c r="BS3" s="21"/>
      <c r="BT3" s="21"/>
      <c r="BU3" s="21"/>
      <c r="BV3" s="21"/>
      <c r="BW3" s="21"/>
      <c r="BX3" s="21"/>
      <c r="CG3" s="281"/>
      <c r="CH3" s="281"/>
      <c r="CI3" s="281"/>
      <c r="CJ3" s="281"/>
      <c r="CK3" s="281"/>
      <c r="CL3" s="281"/>
    </row>
    <row r="4" spans="1:97" ht="33.5" customHeight="1" x14ac:dyDescent="0.2">
      <c r="CG4" s="21"/>
      <c r="CH4" s="6"/>
      <c r="CI4" s="37"/>
      <c r="CJ4" s="21"/>
      <c r="CK4" s="6"/>
      <c r="CL4" s="37"/>
    </row>
    <row r="5" spans="1:97" ht="15.75" customHeight="1" x14ac:dyDescent="0.15">
      <c r="AV5" s="36"/>
      <c r="AW5" s="36"/>
      <c r="AX5" s="36" t="s">
        <v>3</v>
      </c>
      <c r="AY5" s="36"/>
      <c r="AZ5" s="35"/>
      <c r="BA5" s="35"/>
      <c r="BC5" s="165" t="s">
        <v>43</v>
      </c>
      <c r="BD5" s="165"/>
      <c r="BE5" s="285" t="str">
        <f>入力_融資機関_住所</f>
        <v>埼玉県さいたま市浦和・・・・</v>
      </c>
      <c r="BF5" s="285"/>
      <c r="BG5" s="285"/>
      <c r="BH5" s="285"/>
      <c r="BI5" s="285"/>
      <c r="BJ5" s="285"/>
      <c r="BK5" s="285"/>
      <c r="BL5" s="285"/>
      <c r="BM5" s="285"/>
      <c r="BN5" s="285"/>
      <c r="BO5" s="285"/>
      <c r="BP5" s="285"/>
      <c r="BQ5" s="285"/>
      <c r="BR5" s="285"/>
      <c r="BS5" s="285"/>
      <c r="BT5" s="285"/>
      <c r="BU5" s="285"/>
      <c r="BV5" s="285"/>
      <c r="BW5" s="285"/>
      <c r="BX5" s="285"/>
      <c r="BY5" s="285"/>
      <c r="BZ5" s="285"/>
      <c r="CA5" s="285"/>
    </row>
    <row r="6" spans="1:97" ht="15.75" customHeight="1" x14ac:dyDescent="0.2">
      <c r="A6" s="288"/>
      <c r="C6" s="146" t="s">
        <v>3</v>
      </c>
      <c r="D6" s="147"/>
      <c r="E6" s="147"/>
      <c r="F6" s="147"/>
      <c r="G6" s="148" t="s">
        <v>42</v>
      </c>
      <c r="H6" s="149"/>
      <c r="I6" s="152" t="s">
        <v>2</v>
      </c>
      <c r="J6" s="153"/>
      <c r="K6" s="154"/>
      <c r="L6" s="146" t="s">
        <v>41</v>
      </c>
      <c r="M6" s="147"/>
      <c r="N6" s="147"/>
      <c r="O6" s="155"/>
      <c r="P6" s="146" t="s">
        <v>41</v>
      </c>
      <c r="Q6" s="155"/>
      <c r="R6" s="26"/>
      <c r="S6" s="26" t="s">
        <v>40</v>
      </c>
      <c r="T6" s="26"/>
      <c r="U6" s="26"/>
      <c r="V6" s="34"/>
      <c r="W6" s="34"/>
      <c r="AB6" s="33"/>
      <c r="AC6" s="33"/>
      <c r="AD6" s="33"/>
      <c r="AE6" s="33"/>
      <c r="AF6" s="33"/>
      <c r="AG6" s="33"/>
      <c r="BC6" s="34"/>
      <c r="BD6" s="34"/>
      <c r="BE6" s="58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60"/>
      <c r="BZ6" s="60"/>
      <c r="CA6" s="60"/>
    </row>
    <row r="7" spans="1:97" ht="15.75" customHeight="1" x14ac:dyDescent="0.2">
      <c r="A7" s="288"/>
      <c r="C7" s="159" t="s">
        <v>39</v>
      </c>
      <c r="D7" s="160"/>
      <c r="E7" s="160"/>
      <c r="F7" s="160"/>
      <c r="G7" s="150"/>
      <c r="H7" s="151"/>
      <c r="I7" s="161" t="s">
        <v>38</v>
      </c>
      <c r="J7" s="162"/>
      <c r="K7" s="163"/>
      <c r="L7" s="159" t="s">
        <v>37</v>
      </c>
      <c r="M7" s="160"/>
      <c r="N7" s="160"/>
      <c r="O7" s="164"/>
      <c r="P7" s="159" t="s">
        <v>5</v>
      </c>
      <c r="Q7" s="164"/>
      <c r="R7" s="26"/>
      <c r="S7" s="26" t="s">
        <v>36</v>
      </c>
      <c r="T7" s="26"/>
      <c r="U7" s="26"/>
      <c r="V7" s="34"/>
      <c r="W7" s="34"/>
      <c r="X7" s="33"/>
      <c r="Y7" s="33"/>
      <c r="Z7" s="33"/>
      <c r="AA7" s="33"/>
      <c r="AB7" s="33"/>
      <c r="AC7" s="33"/>
      <c r="AD7" s="33"/>
      <c r="AE7" s="33"/>
      <c r="AF7" s="33"/>
      <c r="AG7" s="33"/>
      <c r="BC7" s="165" t="s">
        <v>35</v>
      </c>
      <c r="BD7" s="165"/>
      <c r="BE7" s="285" t="str">
        <f>入力_融資機関_名称</f>
        <v>埼玉県庁</v>
      </c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</row>
    <row r="8" spans="1:97" ht="15.75" customHeight="1" x14ac:dyDescent="0.15">
      <c r="A8" s="288"/>
      <c r="C8" s="289" t="str">
        <f>LEFT(入力_融資機関CD,4)</f>
        <v>1001</v>
      </c>
      <c r="D8" s="290"/>
      <c r="E8" s="290"/>
      <c r="F8" s="291"/>
      <c r="G8" s="295" t="str">
        <f>LEFT(入力_農林振興センターCD,2)</f>
        <v>01</v>
      </c>
      <c r="H8" s="296"/>
      <c r="I8" s="289" t="str">
        <f>LEFT(入力_市町村CD,3)</f>
        <v>100</v>
      </c>
      <c r="J8" s="290"/>
      <c r="K8" s="291"/>
      <c r="L8" s="299">
        <f>【入力ｼｰﾄ】支援課提出用!L9</f>
        <v>2026</v>
      </c>
      <c r="M8" s="300"/>
      <c r="N8" s="300"/>
      <c r="O8" s="301"/>
      <c r="P8" s="299">
        <f>【入力ｼｰﾄ】支援課提出用!P9</f>
        <v>7</v>
      </c>
      <c r="Q8" s="301"/>
      <c r="R8" s="222" t="s">
        <v>34</v>
      </c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6"/>
      <c r="BC8" s="32"/>
      <c r="BD8" s="32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60"/>
      <c r="BZ8" s="60"/>
      <c r="CA8" s="60"/>
    </row>
    <row r="9" spans="1:97" ht="15.75" customHeight="1" x14ac:dyDescent="0.15">
      <c r="A9" s="288"/>
      <c r="C9" s="292"/>
      <c r="D9" s="293"/>
      <c r="E9" s="293"/>
      <c r="F9" s="294"/>
      <c r="G9" s="297"/>
      <c r="H9" s="298"/>
      <c r="I9" s="292"/>
      <c r="J9" s="293"/>
      <c r="K9" s="294"/>
      <c r="L9" s="302"/>
      <c r="M9" s="303"/>
      <c r="N9" s="303"/>
      <c r="O9" s="304"/>
      <c r="P9" s="302"/>
      <c r="Q9" s="304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6"/>
      <c r="BC9" s="169" t="s">
        <v>33</v>
      </c>
      <c r="BD9" s="169"/>
      <c r="BE9" s="285" t="str">
        <f>入力_融資機関_代表者</f>
        <v>さいたま　じろう</v>
      </c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</row>
    <row r="10" spans="1:97" ht="39" customHeight="1" x14ac:dyDescent="0.3">
      <c r="A10" s="288"/>
      <c r="C10" s="29"/>
      <c r="D10" s="29"/>
      <c r="E10" s="29"/>
      <c r="F10" s="29"/>
      <c r="G10" s="29"/>
      <c r="H10" s="29"/>
      <c r="I10" s="31"/>
      <c r="J10" s="31"/>
      <c r="K10" s="31"/>
      <c r="L10" s="30"/>
      <c r="M10" s="30"/>
      <c r="N10" s="30"/>
      <c r="O10" s="27"/>
      <c r="P10" s="27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C10" s="25"/>
      <c r="BD10" s="25"/>
      <c r="BE10" s="25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3"/>
      <c r="BX10" s="23"/>
      <c r="BY10" s="22"/>
    </row>
    <row r="11" spans="1:97" ht="6.75" customHeight="1" x14ac:dyDescent="0.3">
      <c r="A11" s="288"/>
      <c r="C11" s="29"/>
      <c r="D11" s="29"/>
      <c r="E11" s="29"/>
      <c r="F11" s="29"/>
      <c r="G11" s="29"/>
      <c r="H11" s="29"/>
      <c r="I11" s="20"/>
      <c r="J11" s="20"/>
      <c r="K11" s="28"/>
      <c r="L11" s="28"/>
      <c r="M11" s="27"/>
      <c r="N11" s="27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C11" s="25"/>
      <c r="BD11" s="25"/>
      <c r="BE11" s="25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3"/>
      <c r="BX11" s="23"/>
      <c r="BY11" s="22"/>
      <c r="CC11" s="21"/>
      <c r="CD11" s="21"/>
      <c r="CE11" s="21"/>
      <c r="CG11" s="21"/>
      <c r="CH11" s="21"/>
      <c r="CI11" s="21"/>
      <c r="CK11" s="21"/>
      <c r="CL11" s="21"/>
      <c r="CM11" s="21"/>
    </row>
    <row r="12" spans="1:97" ht="12.75" customHeight="1" x14ac:dyDescent="0.15">
      <c r="A12" s="288"/>
      <c r="C12" s="313" t="s">
        <v>32</v>
      </c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3"/>
      <c r="O12" s="313"/>
      <c r="P12" s="313"/>
      <c r="Q12" s="313"/>
      <c r="R12" s="313"/>
      <c r="S12" s="313"/>
      <c r="T12" s="313"/>
      <c r="U12" s="313"/>
      <c r="V12" s="313"/>
      <c r="W12" s="313"/>
      <c r="X12" s="313"/>
      <c r="Y12" s="313"/>
      <c r="Z12" s="313"/>
      <c r="AA12" s="313"/>
      <c r="AB12" s="313"/>
      <c r="AC12" s="313"/>
      <c r="AD12" s="313"/>
      <c r="AE12" s="313"/>
      <c r="AF12" s="313"/>
      <c r="AG12" s="313"/>
      <c r="AH12" s="313"/>
      <c r="AI12" s="313"/>
      <c r="AJ12" s="313"/>
      <c r="AK12" s="313"/>
      <c r="AL12" s="313"/>
      <c r="AM12" s="313"/>
      <c r="AN12" s="313"/>
      <c r="AO12" s="313"/>
      <c r="AP12" s="313"/>
      <c r="AQ12" s="313" t="s">
        <v>31</v>
      </c>
      <c r="AR12" s="313"/>
      <c r="AS12" s="313"/>
      <c r="AT12" s="313"/>
      <c r="AU12" s="313"/>
      <c r="AV12" s="313"/>
      <c r="AW12" s="313"/>
      <c r="AX12" s="312"/>
      <c r="AY12" s="175" t="s">
        <v>30</v>
      </c>
      <c r="AZ12" s="176"/>
      <c r="BA12" s="176"/>
      <c r="BB12" s="176"/>
      <c r="BC12" s="176"/>
      <c r="BD12" s="176"/>
      <c r="BE12" s="176"/>
      <c r="BF12" s="176"/>
      <c r="BG12" s="176"/>
      <c r="BH12" s="177"/>
      <c r="BI12" s="184" t="s">
        <v>29</v>
      </c>
      <c r="BJ12" s="185"/>
      <c r="BK12" s="185"/>
      <c r="BL12" s="185"/>
      <c r="BM12" s="185"/>
      <c r="BN12" s="185"/>
      <c r="BO12" s="185"/>
      <c r="BP12" s="185"/>
      <c r="BQ12" s="185"/>
      <c r="BR12" s="185"/>
      <c r="BS12" s="185"/>
      <c r="BT12" s="185"/>
      <c r="BU12" s="185"/>
      <c r="BV12" s="185"/>
      <c r="BW12" s="186"/>
      <c r="BX12" s="190" t="s">
        <v>28</v>
      </c>
      <c r="BY12" s="191"/>
      <c r="BZ12" s="191"/>
      <c r="CA12" s="192"/>
    </row>
    <row r="13" spans="1:97" ht="12.75" customHeight="1" x14ac:dyDescent="0.15">
      <c r="C13" s="313"/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  <c r="O13" s="313"/>
      <c r="P13" s="313"/>
      <c r="Q13" s="313"/>
      <c r="R13" s="313"/>
      <c r="S13" s="313"/>
      <c r="T13" s="313"/>
      <c r="U13" s="313"/>
      <c r="V13" s="313"/>
      <c r="W13" s="313"/>
      <c r="X13" s="313"/>
      <c r="Y13" s="313"/>
      <c r="Z13" s="313"/>
      <c r="AA13" s="313"/>
      <c r="AB13" s="313"/>
      <c r="AC13" s="313"/>
      <c r="AD13" s="313"/>
      <c r="AE13" s="313"/>
      <c r="AF13" s="313"/>
      <c r="AG13" s="313"/>
      <c r="AH13" s="313"/>
      <c r="AI13" s="313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/>
      <c r="AU13" s="313"/>
      <c r="AV13" s="313"/>
      <c r="AW13" s="313"/>
      <c r="AX13" s="312"/>
      <c r="AY13" s="178"/>
      <c r="AZ13" s="179"/>
      <c r="BA13" s="179"/>
      <c r="BB13" s="179"/>
      <c r="BC13" s="179"/>
      <c r="BD13" s="179"/>
      <c r="BE13" s="179"/>
      <c r="BF13" s="179"/>
      <c r="BG13" s="179"/>
      <c r="BH13" s="180"/>
      <c r="BI13" s="187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9"/>
      <c r="BX13" s="193"/>
      <c r="BY13" s="194"/>
      <c r="BZ13" s="194"/>
      <c r="CA13" s="195"/>
      <c r="CI13" s="305"/>
      <c r="CJ13" s="306"/>
      <c r="CK13" s="306"/>
      <c r="CP13" s="19"/>
    </row>
    <row r="14" spans="1:97" ht="18" customHeight="1" x14ac:dyDescent="0.2">
      <c r="C14" s="307" t="s">
        <v>27</v>
      </c>
      <c r="D14" s="307"/>
      <c r="E14" s="308" t="str">
        <f>【入力ｼｰﾄ】支援課提出用!E15</f>
        <v>NH （ア）農事組合法人</v>
      </c>
      <c r="F14" s="309"/>
      <c r="G14" s="310" t="str">
        <f>【入力ｼｰﾄ】支援課提出用!G15</f>
        <v>ｻｲﾀﾏ ﾀﾛｳ</v>
      </c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  <c r="AH14" s="310"/>
      <c r="AI14" s="310"/>
      <c r="AJ14" s="310"/>
      <c r="AK14" s="310"/>
      <c r="AL14" s="310"/>
      <c r="AM14" s="310"/>
      <c r="AN14" s="310"/>
      <c r="AO14" s="310"/>
      <c r="AP14" s="311"/>
      <c r="AQ14" s="312" t="s">
        <v>26</v>
      </c>
      <c r="AR14" s="228"/>
      <c r="AS14" s="228"/>
      <c r="AT14" s="229"/>
      <c r="AU14" s="228" t="s">
        <v>5</v>
      </c>
      <c r="AV14" s="228"/>
      <c r="AW14" s="312" t="s">
        <v>4</v>
      </c>
      <c r="AX14" s="229"/>
      <c r="AY14" s="181"/>
      <c r="AZ14" s="182"/>
      <c r="BA14" s="182"/>
      <c r="BB14" s="182"/>
      <c r="BC14" s="182"/>
      <c r="BD14" s="182"/>
      <c r="BE14" s="182"/>
      <c r="BF14" s="182"/>
      <c r="BG14" s="182"/>
      <c r="BH14" s="183"/>
      <c r="BI14" s="184" t="s">
        <v>25</v>
      </c>
      <c r="BJ14" s="185"/>
      <c r="BK14" s="185"/>
      <c r="BL14" s="185"/>
      <c r="BM14" s="186"/>
      <c r="BN14" s="184" t="s">
        <v>2</v>
      </c>
      <c r="BO14" s="185"/>
      <c r="BP14" s="185"/>
      <c r="BQ14" s="185"/>
      <c r="BR14" s="186"/>
      <c r="BS14" s="175" t="s">
        <v>24</v>
      </c>
      <c r="BT14" s="185"/>
      <c r="BU14" s="185"/>
      <c r="BV14" s="185"/>
      <c r="BW14" s="186"/>
      <c r="BX14" s="193"/>
      <c r="BY14" s="194"/>
      <c r="BZ14" s="194"/>
      <c r="CA14" s="195"/>
      <c r="CI14" s="306"/>
      <c r="CJ14" s="306"/>
      <c r="CK14" s="306"/>
      <c r="CP14" s="19"/>
    </row>
    <row r="15" spans="1:97" s="13" customFormat="1" ht="27" customHeight="1" x14ac:dyDescent="0.25">
      <c r="C15" s="307" t="s">
        <v>23</v>
      </c>
      <c r="D15" s="307"/>
      <c r="E15" s="314" t="str">
        <f>【入力ｼｰﾄ】支援課提出用!E16</f>
        <v>埼玉 太郎</v>
      </c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5"/>
      <c r="AP15" s="316"/>
      <c r="AQ15" s="17">
        <f>【入力ｼｰﾄ】支援課提出用!AQ16</f>
        <v>2</v>
      </c>
      <c r="AR15" s="18">
        <f>【入力ｼｰﾄ】支援課提出用!AR16</f>
        <v>0</v>
      </c>
      <c r="AS15" s="18">
        <f>【入力ｼｰﾄ】支援課提出用!AS16</f>
        <v>2</v>
      </c>
      <c r="AT15" s="16">
        <f>【入力ｼｰﾄ】支援課提出用!AT16</f>
        <v>6</v>
      </c>
      <c r="AU15" s="17">
        <f>【入力ｼｰﾄ】支援課提出用!AU16</f>
        <v>0</v>
      </c>
      <c r="AV15" s="16">
        <f>【入力ｼｰﾄ】支援課提出用!AV16</f>
        <v>5</v>
      </c>
      <c r="AW15" s="17">
        <f>【入力ｼｰﾄ】支援課提出用!AW16</f>
        <v>2</v>
      </c>
      <c r="AX15" s="16">
        <f>【入力ｼｰﾄ】支援課提出用!AX16</f>
        <v>1</v>
      </c>
      <c r="AY15" s="317">
        <f>IF(【入力ｼｰﾄ】支援課提出用!AY16="","",【入力ｼｰﾄ】支援課提出用!AY16)</f>
        <v>4.05</v>
      </c>
      <c r="AZ15" s="318"/>
      <c r="BA15" s="318"/>
      <c r="BB15" s="318"/>
      <c r="BC15" s="318"/>
      <c r="BD15" s="318"/>
      <c r="BE15" s="318"/>
      <c r="BF15" s="318"/>
      <c r="BG15" s="318"/>
      <c r="BH15" s="319"/>
      <c r="BI15" s="187"/>
      <c r="BJ15" s="188"/>
      <c r="BK15" s="188"/>
      <c r="BL15" s="188"/>
      <c r="BM15" s="189"/>
      <c r="BN15" s="187"/>
      <c r="BO15" s="188"/>
      <c r="BP15" s="188"/>
      <c r="BQ15" s="188"/>
      <c r="BR15" s="189"/>
      <c r="BS15" s="187"/>
      <c r="BT15" s="188"/>
      <c r="BU15" s="188"/>
      <c r="BV15" s="188"/>
      <c r="BW15" s="189"/>
      <c r="BX15" s="187" t="s">
        <v>22</v>
      </c>
      <c r="BY15" s="188"/>
      <c r="BZ15" s="188"/>
      <c r="CA15" s="189"/>
      <c r="CO15" s="14" t="e">
        <f>VALUE(IF(AI19="　　１ 　　 年賦",1,IF(AI19="　　２  　　半年賦",2,"")))</f>
        <v>#VALUE!</v>
      </c>
      <c r="CP15" s="15"/>
      <c r="CQ15" s="15"/>
      <c r="CR15" s="15"/>
      <c r="CS15" s="15"/>
    </row>
    <row r="16" spans="1:97" ht="25" customHeight="1" x14ac:dyDescent="0.2">
      <c r="C16" s="175" t="s">
        <v>21</v>
      </c>
      <c r="D16" s="176"/>
      <c r="E16" s="176"/>
      <c r="F16" s="176"/>
      <c r="G16" s="176"/>
      <c r="H16" s="177"/>
      <c r="I16" s="175" t="s">
        <v>20</v>
      </c>
      <c r="J16" s="176"/>
      <c r="K16" s="176"/>
      <c r="L16" s="176"/>
      <c r="M16" s="176"/>
      <c r="N16" s="177"/>
      <c r="O16" s="312" t="s">
        <v>19</v>
      </c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9"/>
      <c r="AA16" s="334" t="s">
        <v>18</v>
      </c>
      <c r="AB16" s="335"/>
      <c r="AC16" s="335"/>
      <c r="AD16" s="335"/>
      <c r="AE16" s="334" t="s">
        <v>17</v>
      </c>
      <c r="AF16" s="335"/>
      <c r="AG16" s="335"/>
      <c r="AH16" s="335"/>
      <c r="AI16" s="307" t="s">
        <v>16</v>
      </c>
      <c r="AJ16" s="307"/>
      <c r="AK16" s="307"/>
      <c r="AL16" s="307"/>
      <c r="AM16" s="313" t="s">
        <v>15</v>
      </c>
      <c r="AN16" s="313"/>
      <c r="AO16" s="313"/>
      <c r="AP16" s="313" t="s">
        <v>14</v>
      </c>
      <c r="AQ16" s="313"/>
      <c r="AR16" s="313"/>
      <c r="AS16" s="313" t="s">
        <v>13</v>
      </c>
      <c r="AT16" s="313"/>
      <c r="AU16" s="313"/>
      <c r="AV16" s="333" t="s">
        <v>12</v>
      </c>
      <c r="AW16" s="333"/>
      <c r="AX16" s="333"/>
      <c r="AY16" s="331" t="str">
        <f>【入力ｼｰﾄ】支援課提出用!AY17</f>
        <v>貸付1年目</v>
      </c>
      <c r="AZ16" s="331"/>
      <c r="BA16" s="331"/>
      <c r="BB16" s="331"/>
      <c r="BC16" s="331"/>
      <c r="BD16" s="331"/>
      <c r="BE16" s="331"/>
      <c r="BF16" s="331"/>
      <c r="BG16" s="331"/>
      <c r="BH16" s="331"/>
      <c r="BI16" s="321">
        <f>IF($AY16&lt;&gt;"",【入力ｼｰﾄ】支援課提出用!BI17,"")</f>
        <v>1.25</v>
      </c>
      <c r="BJ16" s="322"/>
      <c r="BK16" s="322"/>
      <c r="BL16" s="322"/>
      <c r="BM16" s="323"/>
      <c r="BN16" s="321">
        <f>IF($AY16&lt;&gt;"",【入力ｼｰﾄ】支援課提出用!BN17,"")</f>
        <v>0.8</v>
      </c>
      <c r="BO16" s="322"/>
      <c r="BP16" s="322"/>
      <c r="BQ16" s="322"/>
      <c r="BR16" s="323"/>
      <c r="BS16" s="321">
        <f>IF($AY16&lt;&gt;"",【入力ｼｰﾄ】支援課提出用!BS17,"")</f>
        <v>2</v>
      </c>
      <c r="BT16" s="322"/>
      <c r="BU16" s="322"/>
      <c r="BV16" s="322"/>
      <c r="BW16" s="323"/>
      <c r="BX16" s="320">
        <f>IF($AY16&lt;&gt;"",【入力ｼｰﾄ】支援課提出用!BX17,"")</f>
        <v>-2.2204460492503131E-16</v>
      </c>
      <c r="BY16" s="320"/>
      <c r="BZ16" s="320"/>
      <c r="CA16" s="320"/>
    </row>
    <row r="17" spans="3:93" ht="25" customHeight="1" x14ac:dyDescent="0.2">
      <c r="C17" s="178"/>
      <c r="D17" s="179"/>
      <c r="E17" s="179"/>
      <c r="F17" s="179"/>
      <c r="G17" s="179"/>
      <c r="H17" s="180"/>
      <c r="I17" s="178"/>
      <c r="J17" s="179"/>
      <c r="K17" s="179"/>
      <c r="L17" s="179"/>
      <c r="M17" s="179"/>
      <c r="N17" s="180"/>
      <c r="O17" s="175" t="s">
        <v>11</v>
      </c>
      <c r="P17" s="185"/>
      <c r="Q17" s="185"/>
      <c r="R17" s="185"/>
      <c r="S17" s="185"/>
      <c r="T17" s="186"/>
      <c r="U17" s="175" t="s">
        <v>10</v>
      </c>
      <c r="V17" s="185"/>
      <c r="W17" s="185"/>
      <c r="X17" s="185"/>
      <c r="Y17" s="185"/>
      <c r="Z17" s="186"/>
      <c r="AA17" s="335"/>
      <c r="AB17" s="335"/>
      <c r="AC17" s="335"/>
      <c r="AD17" s="335"/>
      <c r="AE17" s="335"/>
      <c r="AF17" s="335"/>
      <c r="AG17" s="335"/>
      <c r="AH17" s="335"/>
      <c r="AI17" s="307"/>
      <c r="AJ17" s="307"/>
      <c r="AK17" s="307"/>
      <c r="AL17" s="307"/>
      <c r="AM17" s="313"/>
      <c r="AN17" s="313"/>
      <c r="AO17" s="313"/>
      <c r="AP17" s="313"/>
      <c r="AQ17" s="313"/>
      <c r="AR17" s="313"/>
      <c r="AS17" s="313"/>
      <c r="AT17" s="313"/>
      <c r="AU17" s="313"/>
      <c r="AV17" s="333"/>
      <c r="AW17" s="333"/>
      <c r="AX17" s="333"/>
      <c r="AY17" s="331" t="str">
        <f>【入力ｼｰﾄ】支援課提出用!AY18</f>
        <v>貸付2年目</v>
      </c>
      <c r="AZ17" s="331"/>
      <c r="BA17" s="331"/>
      <c r="BB17" s="331"/>
      <c r="BC17" s="331"/>
      <c r="BD17" s="331"/>
      <c r="BE17" s="331"/>
      <c r="BF17" s="331"/>
      <c r="BG17" s="331"/>
      <c r="BH17" s="331"/>
      <c r="BI17" s="321">
        <f>IF($AY17&lt;&gt;"",【入力ｼｰﾄ】支援課提出用!BI18,"")</f>
        <v>1.25</v>
      </c>
      <c r="BJ17" s="322"/>
      <c r="BK17" s="322"/>
      <c r="BL17" s="322"/>
      <c r="BM17" s="323"/>
      <c r="BN17" s="321">
        <f>IF($AY17&lt;&gt;"",【入力ｼｰﾄ】支援課提出用!BN18,"")</f>
        <v>0.8</v>
      </c>
      <c r="BO17" s="322"/>
      <c r="BP17" s="322"/>
      <c r="BQ17" s="322"/>
      <c r="BR17" s="323"/>
      <c r="BS17" s="321">
        <f>IF($AY17&lt;&gt;"",【入力ｼｰﾄ】支援課提出用!BS18,"")</f>
        <v>2</v>
      </c>
      <c r="BT17" s="322"/>
      <c r="BU17" s="322"/>
      <c r="BV17" s="322"/>
      <c r="BW17" s="323"/>
      <c r="BX17" s="320">
        <f>IF($AY17&lt;&gt;"",【入力ｼｰﾄ】支援課提出用!BX18,"")</f>
        <v>-2.2204460492503131E-16</v>
      </c>
      <c r="BY17" s="320"/>
      <c r="BZ17" s="320"/>
      <c r="CA17" s="320"/>
    </row>
    <row r="18" spans="3:93" ht="25" customHeight="1" x14ac:dyDescent="0.2">
      <c r="C18" s="181"/>
      <c r="D18" s="182"/>
      <c r="E18" s="182"/>
      <c r="F18" s="182"/>
      <c r="G18" s="182"/>
      <c r="H18" s="183"/>
      <c r="I18" s="181"/>
      <c r="J18" s="182"/>
      <c r="K18" s="182"/>
      <c r="L18" s="182"/>
      <c r="M18" s="182"/>
      <c r="N18" s="183"/>
      <c r="O18" s="238"/>
      <c r="P18" s="239"/>
      <c r="Q18" s="239"/>
      <c r="R18" s="239"/>
      <c r="S18" s="239"/>
      <c r="T18" s="240"/>
      <c r="U18" s="238"/>
      <c r="V18" s="239"/>
      <c r="W18" s="239"/>
      <c r="X18" s="239"/>
      <c r="Y18" s="239"/>
      <c r="Z18" s="240"/>
      <c r="AA18" s="335"/>
      <c r="AB18" s="335"/>
      <c r="AC18" s="335"/>
      <c r="AD18" s="335"/>
      <c r="AE18" s="335"/>
      <c r="AF18" s="335"/>
      <c r="AG18" s="335"/>
      <c r="AH18" s="335"/>
      <c r="AI18" s="307"/>
      <c r="AJ18" s="307"/>
      <c r="AK18" s="307"/>
      <c r="AL18" s="307"/>
      <c r="AM18" s="313"/>
      <c r="AN18" s="313"/>
      <c r="AO18" s="313"/>
      <c r="AP18" s="313"/>
      <c r="AQ18" s="313"/>
      <c r="AR18" s="313"/>
      <c r="AS18" s="313"/>
      <c r="AT18" s="313"/>
      <c r="AU18" s="313"/>
      <c r="AV18" s="333"/>
      <c r="AW18" s="333"/>
      <c r="AX18" s="333"/>
      <c r="AY18" s="331" t="str">
        <f>【入力ｼｰﾄ】支援課提出用!AY19</f>
        <v>貸付3年目</v>
      </c>
      <c r="AZ18" s="331"/>
      <c r="BA18" s="331"/>
      <c r="BB18" s="331"/>
      <c r="BC18" s="331"/>
      <c r="BD18" s="331"/>
      <c r="BE18" s="331"/>
      <c r="BF18" s="331"/>
      <c r="BG18" s="331"/>
      <c r="BH18" s="331"/>
      <c r="BI18" s="321">
        <f>IF($AY18&lt;&gt;"",【入力ｼｰﾄ】支援課提出用!BI19,"")</f>
        <v>1.25</v>
      </c>
      <c r="BJ18" s="322"/>
      <c r="BK18" s="322"/>
      <c r="BL18" s="322"/>
      <c r="BM18" s="323"/>
      <c r="BN18" s="321">
        <f>IF($AY18&lt;&gt;"",【入力ｼｰﾄ】支援課提出用!BN19,"")</f>
        <v>0.8</v>
      </c>
      <c r="BO18" s="322"/>
      <c r="BP18" s="322"/>
      <c r="BQ18" s="322"/>
      <c r="BR18" s="323"/>
      <c r="BS18" s="321">
        <f>IF($AY18&lt;&gt;"",【入力ｼｰﾄ】支援課提出用!BS19,"")</f>
        <v>2</v>
      </c>
      <c r="BT18" s="322"/>
      <c r="BU18" s="322"/>
      <c r="BV18" s="322"/>
      <c r="BW18" s="323"/>
      <c r="BX18" s="320">
        <f>IF($AY18&lt;&gt;"",【入力ｼｰﾄ】支援課提出用!BX19,"")</f>
        <v>-2.2204460492503131E-16</v>
      </c>
      <c r="BY18" s="320"/>
      <c r="BZ18" s="320"/>
      <c r="CA18" s="320"/>
    </row>
    <row r="19" spans="3:93" s="13" customFormat="1" ht="25" customHeight="1" x14ac:dyDescent="0.2">
      <c r="C19" s="324">
        <f>入力_事業費</f>
        <v>10000</v>
      </c>
      <c r="D19" s="325"/>
      <c r="E19" s="325"/>
      <c r="F19" s="325"/>
      <c r="G19" s="325"/>
      <c r="H19" s="325"/>
      <c r="I19" s="326">
        <f>入力_借入申込額</f>
        <v>10000</v>
      </c>
      <c r="J19" s="327"/>
      <c r="K19" s="327"/>
      <c r="L19" s="327"/>
      <c r="M19" s="327"/>
      <c r="N19" s="327"/>
      <c r="O19" s="328">
        <f>償還額_第1回/1000</f>
        <v>1250</v>
      </c>
      <c r="P19" s="328"/>
      <c r="Q19" s="328"/>
      <c r="R19" s="328"/>
      <c r="S19" s="328"/>
      <c r="T19" s="328"/>
      <c r="U19" s="328">
        <f>償還額_第2回以降/1000</f>
        <v>1250</v>
      </c>
      <c r="V19" s="328"/>
      <c r="W19" s="328"/>
      <c r="X19" s="328"/>
      <c r="Y19" s="328"/>
      <c r="Z19" s="328"/>
      <c r="AA19" s="329">
        <f>入力_償還期間</f>
        <v>5</v>
      </c>
      <c r="AB19" s="329"/>
      <c r="AC19" s="329"/>
      <c r="AD19" s="329"/>
      <c r="AE19" s="329">
        <f>入力_据置期間</f>
        <v>1</v>
      </c>
      <c r="AF19" s="329"/>
      <c r="AG19" s="329"/>
      <c r="AH19" s="329"/>
      <c r="AI19" s="330" t="str">
        <f>入力_年_半年賦</f>
        <v>2    半年賦</v>
      </c>
      <c r="AJ19" s="330"/>
      <c r="AK19" s="330"/>
      <c r="AL19" s="330"/>
      <c r="AM19" s="330" t="str">
        <f>入力_施設</f>
        <v>01 個人（認定農業者含む）</v>
      </c>
      <c r="AN19" s="330"/>
      <c r="AO19" s="330"/>
      <c r="AP19" s="337" t="s">
        <v>811</v>
      </c>
      <c r="AQ19" s="330"/>
      <c r="AR19" s="330"/>
      <c r="AS19" s="337" t="s">
        <v>813</v>
      </c>
      <c r="AT19" s="330"/>
      <c r="AU19" s="330"/>
      <c r="AV19" s="330" t="str">
        <f>入力_債務保証</f>
        <v>1   有</v>
      </c>
      <c r="AW19" s="330"/>
      <c r="AX19" s="330"/>
      <c r="AY19" s="331" t="str">
        <f>【入力ｼｰﾄ】支援課提出用!AY20</f>
        <v>貸付4年目</v>
      </c>
      <c r="AZ19" s="331"/>
      <c r="BA19" s="331"/>
      <c r="BB19" s="331"/>
      <c r="BC19" s="331"/>
      <c r="BD19" s="331"/>
      <c r="BE19" s="331"/>
      <c r="BF19" s="331"/>
      <c r="BG19" s="331"/>
      <c r="BH19" s="331"/>
      <c r="BI19" s="321">
        <f>IF($AY19&lt;&gt;"",【入力ｼｰﾄ】支援課提出用!BI20,"")</f>
        <v>1.25</v>
      </c>
      <c r="BJ19" s="322"/>
      <c r="BK19" s="322"/>
      <c r="BL19" s="322"/>
      <c r="BM19" s="323"/>
      <c r="BN19" s="321">
        <f>IF($AY19&lt;&gt;"",【入力ｼｰﾄ】支援課提出用!BN20,"")</f>
        <v>0.8</v>
      </c>
      <c r="BO19" s="322"/>
      <c r="BP19" s="322"/>
      <c r="BQ19" s="322"/>
      <c r="BR19" s="323"/>
      <c r="BS19" s="321">
        <f>IF($AY19&lt;&gt;"",【入力ｼｰﾄ】支援課提出用!BS20,"")</f>
        <v>2</v>
      </c>
      <c r="BT19" s="322"/>
      <c r="BU19" s="322"/>
      <c r="BV19" s="322"/>
      <c r="BW19" s="323"/>
      <c r="BX19" s="320">
        <f>IF($AY19&lt;&gt;"",【入力ｼｰﾄ】支援課提出用!BX20,"")</f>
        <v>-2.2204460492503131E-16</v>
      </c>
      <c r="BY19" s="320"/>
      <c r="BZ19" s="320"/>
      <c r="CA19" s="320"/>
      <c r="CO19" s="14"/>
    </row>
    <row r="20" spans="3:93" ht="25" customHeight="1" x14ac:dyDescent="0.2">
      <c r="C20" s="313" t="s">
        <v>9</v>
      </c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  <c r="AA20" s="313"/>
      <c r="AB20" s="313"/>
      <c r="AC20" s="313"/>
      <c r="AD20" s="313"/>
      <c r="AE20" s="313"/>
      <c r="AF20" s="313"/>
      <c r="AG20" s="313"/>
      <c r="AH20" s="313"/>
      <c r="AI20" s="313"/>
      <c r="AJ20" s="313"/>
      <c r="AK20" s="313"/>
      <c r="AL20" s="313"/>
      <c r="AM20" s="313"/>
      <c r="AN20" s="313"/>
      <c r="AO20" s="313"/>
      <c r="AP20" s="313"/>
      <c r="AQ20" s="238" t="s">
        <v>8</v>
      </c>
      <c r="AR20" s="239"/>
      <c r="AS20" s="239"/>
      <c r="AT20" s="239"/>
      <c r="AU20" s="239"/>
      <c r="AV20" s="239"/>
      <c r="AW20" s="239"/>
      <c r="AX20" s="240"/>
      <c r="AY20" s="331" t="str">
        <f>【入力ｼｰﾄ】支援課提出用!AY21</f>
        <v>貸付5年目</v>
      </c>
      <c r="AZ20" s="331"/>
      <c r="BA20" s="331"/>
      <c r="BB20" s="331"/>
      <c r="BC20" s="331"/>
      <c r="BD20" s="331"/>
      <c r="BE20" s="331"/>
      <c r="BF20" s="331"/>
      <c r="BG20" s="331"/>
      <c r="BH20" s="331"/>
      <c r="BI20" s="321">
        <f>IF($AY20&lt;&gt;"",【入力ｼｰﾄ】支援課提出用!BI21,"")</f>
        <v>1.25</v>
      </c>
      <c r="BJ20" s="322"/>
      <c r="BK20" s="322"/>
      <c r="BL20" s="322"/>
      <c r="BM20" s="323"/>
      <c r="BN20" s="321">
        <f>IF($AY20&lt;&gt;"",【入力ｼｰﾄ】支援課提出用!BN21,"")</f>
        <v>0.8</v>
      </c>
      <c r="BO20" s="322"/>
      <c r="BP20" s="322"/>
      <c r="BQ20" s="322"/>
      <c r="BR20" s="323"/>
      <c r="BS20" s="321">
        <f>IF($AY20&lt;&gt;"",【入力ｼｰﾄ】支援課提出用!BS21,"")</f>
        <v>2</v>
      </c>
      <c r="BT20" s="322"/>
      <c r="BU20" s="322"/>
      <c r="BV20" s="322"/>
      <c r="BW20" s="323"/>
      <c r="BX20" s="320">
        <f>IF($AY20&lt;&gt;"",【入力ｼｰﾄ】支援課提出用!BX21,"")</f>
        <v>-2.2204460492503131E-16</v>
      </c>
      <c r="BY20" s="320"/>
      <c r="BZ20" s="320"/>
      <c r="CA20" s="320"/>
    </row>
    <row r="21" spans="3:93" ht="25" customHeight="1" x14ac:dyDescent="0.2"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313"/>
      <c r="AF21" s="313"/>
      <c r="AG21" s="313"/>
      <c r="AH21" s="313"/>
      <c r="AI21" s="313"/>
      <c r="AJ21" s="313"/>
      <c r="AK21" s="313"/>
      <c r="AL21" s="313"/>
      <c r="AM21" s="313"/>
      <c r="AN21" s="313"/>
      <c r="AO21" s="313"/>
      <c r="AP21" s="313"/>
      <c r="AQ21" s="332" t="s">
        <v>7</v>
      </c>
      <c r="AR21" s="332"/>
      <c r="AS21" s="332"/>
      <c r="AT21" s="332"/>
      <c r="AU21" s="332" t="s">
        <v>6</v>
      </c>
      <c r="AV21" s="332"/>
      <c r="AW21" s="332"/>
      <c r="AX21" s="332"/>
      <c r="AY21" s="331" t="str">
        <f>【入力ｼｰﾄ】支援課提出用!AY22</f>
        <v/>
      </c>
      <c r="AZ21" s="331"/>
      <c r="BA21" s="331"/>
      <c r="BB21" s="331"/>
      <c r="BC21" s="331"/>
      <c r="BD21" s="331"/>
      <c r="BE21" s="331"/>
      <c r="BF21" s="331"/>
      <c r="BG21" s="331"/>
      <c r="BH21" s="331"/>
      <c r="BI21" s="321" t="str">
        <f>IF($AY21&lt;&gt;"",【入力ｼｰﾄ】支援課提出用!BI22,"")</f>
        <v/>
      </c>
      <c r="BJ21" s="322"/>
      <c r="BK21" s="322"/>
      <c r="BL21" s="322"/>
      <c r="BM21" s="323"/>
      <c r="BN21" s="321" t="str">
        <f>IF($AY21&lt;&gt;"",【入力ｼｰﾄ】支援課提出用!BN22,"")</f>
        <v/>
      </c>
      <c r="BO21" s="322"/>
      <c r="BP21" s="322"/>
      <c r="BQ21" s="322"/>
      <c r="BR21" s="323"/>
      <c r="BS21" s="321" t="str">
        <f>IF($AY21&lt;&gt;"",【入力ｼｰﾄ】支援課提出用!BS22,"")</f>
        <v/>
      </c>
      <c r="BT21" s="322"/>
      <c r="BU21" s="322"/>
      <c r="BV21" s="322"/>
      <c r="BW21" s="323"/>
      <c r="BX21" s="320" t="str">
        <f>IF($AY21&lt;&gt;"",【入力ｼｰﾄ】支援課提出用!BX22,"")</f>
        <v/>
      </c>
      <c r="BY21" s="320"/>
      <c r="BZ21" s="320"/>
      <c r="CA21" s="320"/>
    </row>
    <row r="22" spans="3:93" ht="25" customHeight="1" x14ac:dyDescent="0.2"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32" t="s">
        <v>5</v>
      </c>
      <c r="AR22" s="332"/>
      <c r="AS22" s="332" t="s">
        <v>4</v>
      </c>
      <c r="AT22" s="332"/>
      <c r="AU22" s="332" t="s">
        <v>5</v>
      </c>
      <c r="AV22" s="332"/>
      <c r="AW22" s="332" t="s">
        <v>4</v>
      </c>
      <c r="AX22" s="332"/>
      <c r="AY22" s="331" t="str">
        <f>【入力ｼｰﾄ】支援課提出用!AY23</f>
        <v/>
      </c>
      <c r="AZ22" s="331"/>
      <c r="BA22" s="331"/>
      <c r="BB22" s="331"/>
      <c r="BC22" s="331"/>
      <c r="BD22" s="331"/>
      <c r="BE22" s="331"/>
      <c r="BF22" s="331"/>
      <c r="BG22" s="331"/>
      <c r="BH22" s="331"/>
      <c r="BI22" s="321" t="str">
        <f>IF($AY22&lt;&gt;"",【入力ｼｰﾄ】支援課提出用!BI23,"")</f>
        <v/>
      </c>
      <c r="BJ22" s="322"/>
      <c r="BK22" s="322"/>
      <c r="BL22" s="322"/>
      <c r="BM22" s="323"/>
      <c r="BN22" s="321" t="str">
        <f>IF($AY22&lt;&gt;"",【入力ｼｰﾄ】支援課提出用!BN23,"")</f>
        <v/>
      </c>
      <c r="BO22" s="322"/>
      <c r="BP22" s="322"/>
      <c r="BQ22" s="322"/>
      <c r="BR22" s="323"/>
      <c r="BS22" s="321" t="str">
        <f>IF($AY22&lt;&gt;"",【入力ｼｰﾄ】支援課提出用!BS23,"")</f>
        <v/>
      </c>
      <c r="BT22" s="322"/>
      <c r="BU22" s="322"/>
      <c r="BV22" s="322"/>
      <c r="BW22" s="323"/>
      <c r="BX22" s="320" t="str">
        <f>IF($AY22&lt;&gt;"",【入力ｼｰﾄ】支援課提出用!BX23,"")</f>
        <v/>
      </c>
      <c r="BY22" s="320"/>
      <c r="BZ22" s="320"/>
      <c r="CA22" s="320"/>
    </row>
    <row r="23" spans="3:93" ht="25" customHeight="1" x14ac:dyDescent="0.2">
      <c r="C23" s="336" t="str">
        <f>【入力ｼｰﾄ】支援課提出用!C24</f>
        <v>トラクター</v>
      </c>
      <c r="D23" s="336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6"/>
      <c r="Y23" s="336"/>
      <c r="Z23" s="336"/>
      <c r="AA23" s="336"/>
      <c r="AB23" s="336"/>
      <c r="AC23" s="336"/>
      <c r="AD23" s="336"/>
      <c r="AE23" s="336"/>
      <c r="AF23" s="336"/>
      <c r="AG23" s="336"/>
      <c r="AH23" s="336"/>
      <c r="AI23" s="336"/>
      <c r="AJ23" s="336"/>
      <c r="AK23" s="336"/>
      <c r="AL23" s="336"/>
      <c r="AM23" s="336"/>
      <c r="AN23" s="336"/>
      <c r="AO23" s="336"/>
      <c r="AP23" s="336"/>
      <c r="AQ23" s="329">
        <f>【入力ｼｰﾄ】支援課提出用!AQ24</f>
        <v>11</v>
      </c>
      <c r="AR23" s="329"/>
      <c r="AS23" s="329">
        <f>【入力ｼｰﾄ】支援課提出用!AS24</f>
        <v>20</v>
      </c>
      <c r="AT23" s="329"/>
      <c r="AU23" s="329">
        <f>【入力ｼｰﾄ】支援課提出用!AU24</f>
        <v>5</v>
      </c>
      <c r="AV23" s="329"/>
      <c r="AW23" s="329">
        <f>【入力ｼｰﾄ】支援課提出用!AW24</f>
        <v>20</v>
      </c>
      <c r="AX23" s="329"/>
      <c r="AY23" s="331" t="str">
        <f>【入力ｼｰﾄ】支援課提出用!AY24</f>
        <v/>
      </c>
      <c r="AZ23" s="331"/>
      <c r="BA23" s="331"/>
      <c r="BB23" s="331"/>
      <c r="BC23" s="331"/>
      <c r="BD23" s="331"/>
      <c r="BE23" s="331"/>
      <c r="BF23" s="331"/>
      <c r="BG23" s="331"/>
      <c r="BH23" s="331"/>
      <c r="BI23" s="321" t="str">
        <f>IF($AY23&lt;&gt;"",【入力ｼｰﾄ】支援課提出用!BI24,"")</f>
        <v/>
      </c>
      <c r="BJ23" s="322"/>
      <c r="BK23" s="322"/>
      <c r="BL23" s="322"/>
      <c r="BM23" s="323"/>
      <c r="BN23" s="321" t="str">
        <f>IF($AY23&lt;&gt;"",【入力ｼｰﾄ】支援課提出用!BN24,"")</f>
        <v/>
      </c>
      <c r="BO23" s="322"/>
      <c r="BP23" s="322"/>
      <c r="BQ23" s="322"/>
      <c r="BR23" s="323"/>
      <c r="BS23" s="321" t="str">
        <f>IF($AY23&lt;&gt;"",【入力ｼｰﾄ】支援課提出用!BS24,"")</f>
        <v/>
      </c>
      <c r="BT23" s="322"/>
      <c r="BU23" s="322"/>
      <c r="BV23" s="322"/>
      <c r="BW23" s="323"/>
      <c r="BX23" s="320" t="str">
        <f>IF($AY23&lt;&gt;"",【入力ｼｰﾄ】支援課提出用!BX24,"")</f>
        <v/>
      </c>
      <c r="BY23" s="320"/>
      <c r="BZ23" s="320"/>
      <c r="CA23" s="320"/>
    </row>
    <row r="24" spans="3:93" ht="25" customHeight="1" x14ac:dyDescent="0.2">
      <c r="AY24" s="331" t="str">
        <f>【入力ｼｰﾄ】支援課提出用!AY25</f>
        <v/>
      </c>
      <c r="AZ24" s="331"/>
      <c r="BA24" s="331"/>
      <c r="BB24" s="331"/>
      <c r="BC24" s="331"/>
      <c r="BD24" s="331"/>
      <c r="BE24" s="331"/>
      <c r="BF24" s="331"/>
      <c r="BG24" s="331"/>
      <c r="BH24" s="331"/>
      <c r="BI24" s="321" t="str">
        <f>IF($AY24&lt;&gt;"",【入力ｼｰﾄ】支援課提出用!BI25,"")</f>
        <v/>
      </c>
      <c r="BJ24" s="322"/>
      <c r="BK24" s="322"/>
      <c r="BL24" s="322"/>
      <c r="BM24" s="323"/>
      <c r="BN24" s="321" t="str">
        <f>IF($AY24&lt;&gt;"",【入力ｼｰﾄ】支援課提出用!BN25,"")</f>
        <v/>
      </c>
      <c r="BO24" s="322"/>
      <c r="BP24" s="322"/>
      <c r="BQ24" s="322"/>
      <c r="BR24" s="323"/>
      <c r="BS24" s="321" t="str">
        <f>IF($AY24&lt;&gt;"",【入力ｼｰﾄ】支援課提出用!BS25,"")</f>
        <v/>
      </c>
      <c r="BT24" s="322"/>
      <c r="BU24" s="322"/>
      <c r="BV24" s="322"/>
      <c r="BW24" s="323"/>
      <c r="BX24" s="320" t="str">
        <f>IF($AY24&lt;&gt;"",【入力ｼｰﾄ】支援課提出用!BX25,"")</f>
        <v/>
      </c>
      <c r="BY24" s="320"/>
      <c r="BZ24" s="320"/>
      <c r="CA24" s="320"/>
    </row>
    <row r="25" spans="3:93" ht="25" customHeight="1" x14ac:dyDescent="0.2">
      <c r="AY25" s="331" t="str">
        <f>【入力ｼｰﾄ】支援課提出用!AY26</f>
        <v/>
      </c>
      <c r="AZ25" s="331"/>
      <c r="BA25" s="331"/>
      <c r="BB25" s="331"/>
      <c r="BC25" s="331"/>
      <c r="BD25" s="331"/>
      <c r="BE25" s="331"/>
      <c r="BF25" s="331"/>
      <c r="BG25" s="331"/>
      <c r="BH25" s="331"/>
      <c r="BI25" s="321" t="str">
        <f>IF($AY25&lt;&gt;"",【入力ｼｰﾄ】支援課提出用!BI26,"")</f>
        <v/>
      </c>
      <c r="BJ25" s="322"/>
      <c r="BK25" s="322"/>
      <c r="BL25" s="322"/>
      <c r="BM25" s="323"/>
      <c r="BN25" s="321" t="str">
        <f>IF($AY25&lt;&gt;"",【入力ｼｰﾄ】支援課提出用!BN26,"")</f>
        <v/>
      </c>
      <c r="BO25" s="322"/>
      <c r="BP25" s="322"/>
      <c r="BQ25" s="322"/>
      <c r="BR25" s="323"/>
      <c r="BS25" s="321" t="str">
        <f>IF($AY25&lt;&gt;"",【入力ｼｰﾄ】支援課提出用!BS26,"")</f>
        <v/>
      </c>
      <c r="BT25" s="322"/>
      <c r="BU25" s="322"/>
      <c r="BV25" s="322"/>
      <c r="BW25" s="323"/>
      <c r="BX25" s="320" t="str">
        <f>IF($AY25&lt;&gt;"",【入力ｼｰﾄ】支援課提出用!BX26,"")</f>
        <v/>
      </c>
      <c r="BY25" s="320"/>
      <c r="BZ25" s="320"/>
      <c r="CA25" s="320"/>
    </row>
    <row r="26" spans="3:93" ht="25" customHeight="1" x14ac:dyDescent="0.2">
      <c r="AY26" s="331" t="str">
        <f>【入力ｼｰﾄ】支援課提出用!AY27</f>
        <v/>
      </c>
      <c r="AZ26" s="331"/>
      <c r="BA26" s="331"/>
      <c r="BB26" s="331"/>
      <c r="BC26" s="331"/>
      <c r="BD26" s="331"/>
      <c r="BE26" s="331"/>
      <c r="BF26" s="331"/>
      <c r="BG26" s="331"/>
      <c r="BH26" s="331"/>
      <c r="BI26" s="321" t="str">
        <f>IF($AY26&lt;&gt;"",【入力ｼｰﾄ】支援課提出用!BI27,"")</f>
        <v/>
      </c>
      <c r="BJ26" s="322"/>
      <c r="BK26" s="322"/>
      <c r="BL26" s="322"/>
      <c r="BM26" s="323"/>
      <c r="BN26" s="321" t="str">
        <f>IF($AY26&lt;&gt;"",【入力ｼｰﾄ】支援課提出用!BN27,"")</f>
        <v/>
      </c>
      <c r="BO26" s="322"/>
      <c r="BP26" s="322"/>
      <c r="BQ26" s="322"/>
      <c r="BR26" s="323"/>
      <c r="BS26" s="321" t="str">
        <f>IF($AY26&lt;&gt;"",【入力ｼｰﾄ】支援課提出用!BS27,"")</f>
        <v/>
      </c>
      <c r="BT26" s="322"/>
      <c r="BU26" s="322"/>
      <c r="BV26" s="322"/>
      <c r="BW26" s="323"/>
      <c r="BX26" s="320" t="str">
        <f>IF($AY26&lt;&gt;"",【入力ｼｰﾄ】支援課提出用!BX27,"")</f>
        <v/>
      </c>
      <c r="BY26" s="320"/>
      <c r="BZ26" s="320"/>
      <c r="CA26" s="320"/>
    </row>
    <row r="27" spans="3:93" ht="25" customHeight="1" thickBot="1" x14ac:dyDescent="0.25">
      <c r="N27" s="338"/>
      <c r="O27" s="338"/>
      <c r="P27" s="338"/>
      <c r="Q27" s="338"/>
      <c r="R27" s="338"/>
      <c r="U27" s="338"/>
      <c r="V27" s="338"/>
      <c r="W27" s="338"/>
      <c r="X27" s="338"/>
      <c r="Y27" s="338"/>
      <c r="AB27" s="338"/>
      <c r="AC27" s="338"/>
      <c r="AD27" s="338"/>
      <c r="AE27" s="338"/>
      <c r="AF27" s="338"/>
      <c r="AY27" s="331" t="str">
        <f>【入力ｼｰﾄ】支援課提出用!AY28</f>
        <v/>
      </c>
      <c r="AZ27" s="331"/>
      <c r="BA27" s="331"/>
      <c r="BB27" s="331"/>
      <c r="BC27" s="331"/>
      <c r="BD27" s="331"/>
      <c r="BE27" s="331"/>
      <c r="BF27" s="331"/>
      <c r="BG27" s="331"/>
      <c r="BH27" s="331"/>
      <c r="BI27" s="321" t="str">
        <f>IF($AY27&lt;&gt;"",【入力ｼｰﾄ】支援課提出用!BI28,"")</f>
        <v/>
      </c>
      <c r="BJ27" s="322"/>
      <c r="BK27" s="322"/>
      <c r="BL27" s="322"/>
      <c r="BM27" s="323"/>
      <c r="BN27" s="321" t="str">
        <f>IF($AY27&lt;&gt;"",【入力ｼｰﾄ】支援課提出用!BN28,"")</f>
        <v/>
      </c>
      <c r="BO27" s="322"/>
      <c r="BP27" s="322"/>
      <c r="BQ27" s="322"/>
      <c r="BR27" s="323"/>
      <c r="BS27" s="321" t="str">
        <f>IF($AY27&lt;&gt;"",【入力ｼｰﾄ】支援課提出用!BS28,"")</f>
        <v/>
      </c>
      <c r="BT27" s="322"/>
      <c r="BU27" s="322"/>
      <c r="BV27" s="322"/>
      <c r="BW27" s="323"/>
      <c r="BX27" s="320" t="str">
        <f>IF($AY27&lt;&gt;"",【入力ｼｰﾄ】支援課提出用!BX28,"")</f>
        <v/>
      </c>
      <c r="BY27" s="320"/>
      <c r="BZ27" s="320"/>
      <c r="CA27" s="320"/>
    </row>
    <row r="28" spans="3:93" ht="25" customHeight="1" x14ac:dyDescent="0.2">
      <c r="C28" s="260" t="s">
        <v>52</v>
      </c>
      <c r="D28" s="261"/>
      <c r="E28" s="261"/>
      <c r="F28" s="261"/>
      <c r="G28" s="261"/>
      <c r="H28" s="261"/>
      <c r="I28" s="261"/>
      <c r="J28" s="262"/>
      <c r="N28" s="340"/>
      <c r="O28" s="340"/>
      <c r="P28" s="340"/>
      <c r="Q28" s="340"/>
      <c r="R28" s="340"/>
      <c r="U28" s="340"/>
      <c r="V28" s="340"/>
      <c r="W28" s="340"/>
      <c r="X28" s="340"/>
      <c r="Y28" s="340"/>
      <c r="AB28" s="340"/>
      <c r="AC28" s="340"/>
      <c r="AD28" s="340"/>
      <c r="AE28" s="340"/>
      <c r="AF28" s="340"/>
      <c r="AY28" s="331" t="str">
        <f>【入力ｼｰﾄ】支援課提出用!AY29</f>
        <v/>
      </c>
      <c r="AZ28" s="331"/>
      <c r="BA28" s="331"/>
      <c r="BB28" s="331"/>
      <c r="BC28" s="331"/>
      <c r="BD28" s="331"/>
      <c r="BE28" s="331"/>
      <c r="BF28" s="331"/>
      <c r="BG28" s="331"/>
      <c r="BH28" s="331"/>
      <c r="BI28" s="321" t="str">
        <f>IF($AY28&lt;&gt;"",【入力ｼｰﾄ】支援課提出用!BI29,"")</f>
        <v/>
      </c>
      <c r="BJ28" s="322"/>
      <c r="BK28" s="322"/>
      <c r="BL28" s="322"/>
      <c r="BM28" s="323"/>
      <c r="BN28" s="321" t="str">
        <f>IF($AY28&lt;&gt;"",【入力ｼｰﾄ】支援課提出用!BN29,"")</f>
        <v/>
      </c>
      <c r="BO28" s="322"/>
      <c r="BP28" s="322"/>
      <c r="BQ28" s="322"/>
      <c r="BR28" s="323"/>
      <c r="BS28" s="321" t="str">
        <f>IF($AY28&lt;&gt;"",【入力ｼｰﾄ】支援課提出用!BS29,"")</f>
        <v/>
      </c>
      <c r="BT28" s="322"/>
      <c r="BU28" s="322"/>
      <c r="BV28" s="322"/>
      <c r="BW28" s="323"/>
      <c r="BX28" s="320" t="str">
        <f>IF($AY28&lt;&gt;"",【入力ｼｰﾄ】支援課提出用!BX29,"")</f>
        <v/>
      </c>
      <c r="BY28" s="320"/>
      <c r="BZ28" s="320"/>
      <c r="CA28" s="320"/>
    </row>
    <row r="29" spans="3:93" ht="25" customHeight="1" x14ac:dyDescent="0.2">
      <c r="C29" s="263"/>
      <c r="D29" s="264"/>
      <c r="E29" s="264"/>
      <c r="F29" s="264"/>
      <c r="G29" s="264"/>
      <c r="H29" s="264"/>
      <c r="I29" s="264"/>
      <c r="J29" s="265"/>
      <c r="N29" s="342"/>
      <c r="O29" s="342"/>
      <c r="P29" s="342"/>
      <c r="Q29" s="342"/>
      <c r="R29" s="342"/>
      <c r="U29" s="342"/>
      <c r="V29" s="342"/>
      <c r="W29" s="342"/>
      <c r="X29" s="342"/>
      <c r="Y29" s="342"/>
      <c r="AB29" s="342"/>
      <c r="AC29" s="342"/>
      <c r="AD29" s="342"/>
      <c r="AE29" s="342"/>
      <c r="AF29" s="342"/>
      <c r="AY29" s="331" t="str">
        <f>【入力ｼｰﾄ】支援課提出用!AY30</f>
        <v/>
      </c>
      <c r="AZ29" s="331"/>
      <c r="BA29" s="331"/>
      <c r="BB29" s="331"/>
      <c r="BC29" s="331"/>
      <c r="BD29" s="331"/>
      <c r="BE29" s="331"/>
      <c r="BF29" s="331"/>
      <c r="BG29" s="331"/>
      <c r="BH29" s="331"/>
      <c r="BI29" s="321" t="str">
        <f>IF($AY29&lt;&gt;"",【入力ｼｰﾄ】支援課提出用!BI30,"")</f>
        <v/>
      </c>
      <c r="BJ29" s="322"/>
      <c r="BK29" s="322"/>
      <c r="BL29" s="322"/>
      <c r="BM29" s="323"/>
      <c r="BN29" s="321" t="str">
        <f>IF($AY29&lt;&gt;"",【入力ｼｰﾄ】支援課提出用!BN30,"")</f>
        <v/>
      </c>
      <c r="BO29" s="322"/>
      <c r="BP29" s="322"/>
      <c r="BQ29" s="322"/>
      <c r="BR29" s="323"/>
      <c r="BS29" s="321" t="str">
        <f>IF($AY29&lt;&gt;"",【入力ｼｰﾄ】支援課提出用!BS30,"")</f>
        <v/>
      </c>
      <c r="BT29" s="322"/>
      <c r="BU29" s="322"/>
      <c r="BV29" s="322"/>
      <c r="BW29" s="323"/>
      <c r="BX29" s="320" t="str">
        <f>IF($AY29&lt;&gt;"",【入力ｼｰﾄ】支援課提出用!BX30,"")</f>
        <v/>
      </c>
      <c r="BY29" s="320"/>
      <c r="BZ29" s="320"/>
      <c r="CA29" s="320"/>
    </row>
    <row r="30" spans="3:93" ht="25" customHeight="1" thickBot="1" x14ac:dyDescent="0.25">
      <c r="C30" s="266"/>
      <c r="D30" s="267"/>
      <c r="E30" s="267"/>
      <c r="F30" s="267"/>
      <c r="G30" s="267"/>
      <c r="H30" s="267"/>
      <c r="I30" s="267"/>
      <c r="J30" s="268"/>
      <c r="N30" s="342"/>
      <c r="O30" s="342"/>
      <c r="P30" s="342"/>
      <c r="Q30" s="342"/>
      <c r="R30" s="342"/>
      <c r="U30" s="342"/>
      <c r="V30" s="342"/>
      <c r="W30" s="342"/>
      <c r="X30" s="342"/>
      <c r="Y30" s="342"/>
      <c r="AB30" s="342"/>
      <c r="AC30" s="342"/>
      <c r="AD30" s="342"/>
      <c r="AE30" s="342"/>
      <c r="AF30" s="342"/>
      <c r="AY30" s="331" t="str">
        <f>【入力ｼｰﾄ】支援課提出用!AY31</f>
        <v/>
      </c>
      <c r="AZ30" s="331"/>
      <c r="BA30" s="331"/>
      <c r="BB30" s="331"/>
      <c r="BC30" s="331"/>
      <c r="BD30" s="331"/>
      <c r="BE30" s="331"/>
      <c r="BF30" s="331"/>
      <c r="BG30" s="331"/>
      <c r="BH30" s="331"/>
      <c r="BI30" s="321" t="str">
        <f>IF($AY30&lt;&gt;"",【入力ｼｰﾄ】支援課提出用!BI31,"")</f>
        <v/>
      </c>
      <c r="BJ30" s="322"/>
      <c r="BK30" s="322"/>
      <c r="BL30" s="322"/>
      <c r="BM30" s="323"/>
      <c r="BN30" s="321" t="str">
        <f>IF($AY30&lt;&gt;"",【入力ｼｰﾄ】支援課提出用!BN31,"")</f>
        <v/>
      </c>
      <c r="BO30" s="322"/>
      <c r="BP30" s="322"/>
      <c r="BQ30" s="322"/>
      <c r="BR30" s="323"/>
      <c r="BS30" s="321" t="str">
        <f>IF($AY30&lt;&gt;"",【入力ｼｰﾄ】支援課提出用!BS31,"")</f>
        <v/>
      </c>
      <c r="BT30" s="322"/>
      <c r="BU30" s="322"/>
      <c r="BV30" s="322"/>
      <c r="BW30" s="323"/>
      <c r="BX30" s="320" t="str">
        <f>IF($AY30&lt;&gt;"",【入力ｼｰﾄ】支援課提出用!BX31,"")</f>
        <v/>
      </c>
      <c r="BY30" s="320"/>
      <c r="BZ30" s="320"/>
      <c r="CA30" s="320"/>
    </row>
    <row r="31" spans="3:93" ht="25" customHeight="1" x14ac:dyDescent="0.2">
      <c r="C31" s="12"/>
      <c r="D31" s="12"/>
      <c r="E31" s="12"/>
      <c r="F31" s="12"/>
      <c r="G31" s="12"/>
      <c r="H31" s="12"/>
      <c r="I31" s="12"/>
      <c r="J31" s="12"/>
      <c r="AQ31" s="11"/>
      <c r="AR31" s="11"/>
      <c r="AS31" s="11"/>
      <c r="AT31" s="11"/>
    </row>
    <row r="32" spans="3:93" ht="25" customHeight="1" x14ac:dyDescent="0.15">
      <c r="AC32" s="10"/>
      <c r="AD32" s="10"/>
      <c r="AE32" s="10"/>
      <c r="AK32" s="10"/>
      <c r="AL32" s="10"/>
      <c r="AM32" s="10"/>
    </row>
    <row r="33" spans="7:39" ht="25" customHeight="1" x14ac:dyDescent="0.15">
      <c r="AC33" s="9"/>
      <c r="AD33" s="9"/>
      <c r="AE33" s="9"/>
      <c r="AK33" s="9"/>
      <c r="AL33" s="9"/>
      <c r="AM33" s="9"/>
    </row>
    <row r="34" spans="7:39" ht="25" customHeight="1" x14ac:dyDescent="0.15">
      <c r="AC34" s="7"/>
      <c r="AD34" s="7"/>
      <c r="AE34" s="7"/>
      <c r="AK34" s="7"/>
      <c r="AL34" s="7"/>
      <c r="AM34" s="7"/>
    </row>
    <row r="35" spans="7:39" ht="15" customHeight="1" x14ac:dyDescent="0.2"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AC35" s="7"/>
      <c r="AD35" s="7"/>
      <c r="AE35" s="7"/>
      <c r="AK35" s="7"/>
      <c r="AL35" s="7"/>
      <c r="AM35" s="7"/>
    </row>
    <row r="36" spans="7:39" ht="15" customHeight="1" x14ac:dyDescent="0.15">
      <c r="H36" s="6"/>
      <c r="N36" s="5"/>
    </row>
    <row r="37" spans="7:39" ht="15" customHeight="1" x14ac:dyDescent="0.15">
      <c r="H37" s="6"/>
      <c r="N37" s="5"/>
    </row>
    <row r="38" spans="7:39" ht="5.25" customHeight="1" x14ac:dyDescent="0.15"/>
  </sheetData>
  <sheetProtection sheet="1" selectLockedCells="1"/>
  <dataConsolidate/>
  <mergeCells count="171">
    <mergeCell ref="BR2:BV2"/>
    <mergeCell ref="A1:H1"/>
    <mergeCell ref="AC1:BC2"/>
    <mergeCell ref="BR1:BX1"/>
    <mergeCell ref="C7:F7"/>
    <mergeCell ref="I7:K7"/>
    <mergeCell ref="L7:O7"/>
    <mergeCell ref="P7:Q7"/>
    <mergeCell ref="BC7:BD7"/>
    <mergeCell ref="BE7:CA7"/>
    <mergeCell ref="BZ1:CB1"/>
    <mergeCell ref="BX2:BY2"/>
    <mergeCell ref="CA2:CB2"/>
    <mergeCell ref="A6:A12"/>
    <mergeCell ref="C6:F6"/>
    <mergeCell ref="G6:H7"/>
    <mergeCell ref="I6:K6"/>
    <mergeCell ref="L6:O6"/>
    <mergeCell ref="P6:Q6"/>
    <mergeCell ref="R8:AZ9"/>
    <mergeCell ref="C8:F9"/>
    <mergeCell ref="G8:H9"/>
    <mergeCell ref="I8:K9"/>
    <mergeCell ref="L8:O9"/>
    <mergeCell ref="C14:D14"/>
    <mergeCell ref="E14:F14"/>
    <mergeCell ref="G14:AP14"/>
    <mergeCell ref="AQ14:AT14"/>
    <mergeCell ref="AU14:AV14"/>
    <mergeCell ref="C12:AP13"/>
    <mergeCell ref="AQ12:AX13"/>
    <mergeCell ref="AY12:BH14"/>
    <mergeCell ref="BI12:BW13"/>
    <mergeCell ref="P8:Q9"/>
    <mergeCell ref="BN17:BR17"/>
    <mergeCell ref="BS17:BW17"/>
    <mergeCell ref="BX17:CA17"/>
    <mergeCell ref="CG3:CI3"/>
    <mergeCell ref="CJ3:CL3"/>
    <mergeCell ref="BC5:BD5"/>
    <mergeCell ref="BC9:BD9"/>
    <mergeCell ref="BX15:CA15"/>
    <mergeCell ref="AW14:AX14"/>
    <mergeCell ref="BI14:BM15"/>
    <mergeCell ref="BN14:BR15"/>
    <mergeCell ref="BS14:BW15"/>
    <mergeCell ref="CI13:CK14"/>
    <mergeCell ref="BX12:CA14"/>
    <mergeCell ref="BN16:BR16"/>
    <mergeCell ref="BS16:BW16"/>
    <mergeCell ref="BX16:CA16"/>
    <mergeCell ref="BE5:CA5"/>
    <mergeCell ref="BE9:CA9"/>
    <mergeCell ref="BN18:BR18"/>
    <mergeCell ref="BI16:BM16"/>
    <mergeCell ref="BI18:BM18"/>
    <mergeCell ref="BI17:BM17"/>
    <mergeCell ref="BS18:BW18"/>
    <mergeCell ref="BX18:CA18"/>
    <mergeCell ref="C15:D15"/>
    <mergeCell ref="E15:AP15"/>
    <mergeCell ref="AY15:BH15"/>
    <mergeCell ref="O17:T18"/>
    <mergeCell ref="U17:Z18"/>
    <mergeCell ref="AM16:AO18"/>
    <mergeCell ref="AP16:AR18"/>
    <mergeCell ref="AS16:AU18"/>
    <mergeCell ref="AV16:AX18"/>
    <mergeCell ref="AY16:BH16"/>
    <mergeCell ref="AY18:BH18"/>
    <mergeCell ref="AY17:BH17"/>
    <mergeCell ref="C16:H18"/>
    <mergeCell ref="I16:N18"/>
    <mergeCell ref="O16:Z16"/>
    <mergeCell ref="AA16:AD18"/>
    <mergeCell ref="AE16:AH18"/>
    <mergeCell ref="AI16:AL18"/>
    <mergeCell ref="C19:H19"/>
    <mergeCell ref="I19:N19"/>
    <mergeCell ref="O19:T19"/>
    <mergeCell ref="U19:Z19"/>
    <mergeCell ref="AA19:AD19"/>
    <mergeCell ref="AE19:AH19"/>
    <mergeCell ref="AI19:AL19"/>
    <mergeCell ref="BN19:BR19"/>
    <mergeCell ref="BS20:BW20"/>
    <mergeCell ref="BN20:BR20"/>
    <mergeCell ref="AQ21:AT21"/>
    <mergeCell ref="AU21:AX21"/>
    <mergeCell ref="AY21:BH21"/>
    <mergeCell ref="BI21:BM21"/>
    <mergeCell ref="BN21:BR21"/>
    <mergeCell ref="BX20:CA20"/>
    <mergeCell ref="AM19:AO19"/>
    <mergeCell ref="AP19:AR19"/>
    <mergeCell ref="AS19:AU19"/>
    <mergeCell ref="AV19:AX19"/>
    <mergeCell ref="AY19:BH19"/>
    <mergeCell ref="BI19:BM19"/>
    <mergeCell ref="BS19:BW19"/>
    <mergeCell ref="BX19:CA19"/>
    <mergeCell ref="BX25:CA25"/>
    <mergeCell ref="C23:AP23"/>
    <mergeCell ref="AQ23:AR23"/>
    <mergeCell ref="AS23:AT23"/>
    <mergeCell ref="AU23:AV23"/>
    <mergeCell ref="AW23:AX23"/>
    <mergeCell ref="AY23:BH23"/>
    <mergeCell ref="BS21:BW21"/>
    <mergeCell ref="BX21:CA21"/>
    <mergeCell ref="AQ22:AR22"/>
    <mergeCell ref="AS22:AT22"/>
    <mergeCell ref="AU22:AV22"/>
    <mergeCell ref="AW22:AX22"/>
    <mergeCell ref="AY22:BH22"/>
    <mergeCell ref="BI22:BM22"/>
    <mergeCell ref="BN22:BR22"/>
    <mergeCell ref="BS22:BW22"/>
    <mergeCell ref="BX22:CA22"/>
    <mergeCell ref="BI23:BM23"/>
    <mergeCell ref="BN23:BR23"/>
    <mergeCell ref="C20:AP22"/>
    <mergeCell ref="AQ20:AX20"/>
    <mergeCell ref="AY20:BH20"/>
    <mergeCell ref="BI20:BM20"/>
    <mergeCell ref="BS30:BW30"/>
    <mergeCell ref="BS23:BW23"/>
    <mergeCell ref="BX23:CA23"/>
    <mergeCell ref="AY24:BH24"/>
    <mergeCell ref="BI24:BM24"/>
    <mergeCell ref="BN24:BR24"/>
    <mergeCell ref="BS24:BW24"/>
    <mergeCell ref="BX24:CA24"/>
    <mergeCell ref="AY25:BH25"/>
    <mergeCell ref="AY26:BH26"/>
    <mergeCell ref="BI26:BM26"/>
    <mergeCell ref="BN26:BR26"/>
    <mergeCell ref="BS26:BW26"/>
    <mergeCell ref="BX26:CA26"/>
    <mergeCell ref="BS27:BW27"/>
    <mergeCell ref="BX27:CA27"/>
    <mergeCell ref="BS28:BW28"/>
    <mergeCell ref="BX30:CA30"/>
    <mergeCell ref="BX28:CA28"/>
    <mergeCell ref="BS29:BW29"/>
    <mergeCell ref="BX29:CA29"/>
    <mergeCell ref="BI25:BM25"/>
    <mergeCell ref="BN25:BR25"/>
    <mergeCell ref="BS25:BW25"/>
    <mergeCell ref="N27:R27"/>
    <mergeCell ref="U27:Y27"/>
    <mergeCell ref="AB27:AF27"/>
    <mergeCell ref="AY27:BH27"/>
    <mergeCell ref="BI27:BM27"/>
    <mergeCell ref="BN27:BR27"/>
    <mergeCell ref="C28:J30"/>
    <mergeCell ref="N28:R28"/>
    <mergeCell ref="U28:Y28"/>
    <mergeCell ref="AB28:AF28"/>
    <mergeCell ref="AY28:BH28"/>
    <mergeCell ref="BI28:BM28"/>
    <mergeCell ref="BI30:BM30"/>
    <mergeCell ref="AY30:BH30"/>
    <mergeCell ref="BN28:BR28"/>
    <mergeCell ref="N29:R30"/>
    <mergeCell ref="U29:Y30"/>
    <mergeCell ref="AB29:AF30"/>
    <mergeCell ref="AY29:BH29"/>
    <mergeCell ref="BI29:BM29"/>
    <mergeCell ref="BN29:BR29"/>
    <mergeCell ref="BN30:BR30"/>
  </mergeCells>
  <phoneticPr fontId="2"/>
  <conditionalFormatting sqref="E14:F14">
    <cfRule type="cellIs" dxfId="1" priority="2" operator="equal">
      <formula>0</formula>
    </cfRule>
  </conditionalFormatting>
  <conditionalFormatting sqref="AQ23:AX23">
    <cfRule type="cellIs" dxfId="0" priority="1" operator="equal">
      <formula>0</formula>
    </cfRule>
  </conditionalFormatting>
  <dataValidations count="6">
    <dataValidation errorStyle="warning" allowBlank="1" showInputMessage="1" showErrorMessage="1" sqref="G8:H9" xr:uid="{DFDE4778-36D3-4E05-8338-2B0FAB655391}"/>
    <dataValidation type="list" errorStyle="warning" allowBlank="1" showInputMessage="1" showErrorMessage="1" sqref="P8:Q9" xr:uid="{0E449902-00D6-49ED-9703-47C96E4A94FB}">
      <formula1>"５,７,９,１１,１,３"</formula1>
    </dataValidation>
    <dataValidation allowBlank="1" showInputMessage="1" showErrorMessage="1" prompt="コード表シートを参考に入力してください。" sqref="C8:F9 AM19 AP19 AS19" xr:uid="{8B040083-AA45-4DE5-991C-B800462702AF}"/>
    <dataValidation type="whole" errorStyle="warning" allowBlank="1" showInputMessage="1" showErrorMessage="1" prompt="西暦で入力してください。_x000a_また、年ではなく年度です。誤りにご注意ください。_x000a_例：2021年3月　→　2020年度のため2020と入力。" sqref="L8" xr:uid="{DDEEBBB3-CBD6-41BE-912D-8854FE11D1A2}">
      <formula1>2020</formula1>
      <formula2>2050</formula2>
    </dataValidation>
    <dataValidation allowBlank="1" showInputMessage="1" showErrorMessage="1" prompt="「基準金利ー利子補給率」の数値が入る" sqref="BX15" xr:uid="{23AC9334-789F-4B0B-9A89-2529BC8CB8C7}"/>
    <dataValidation errorStyle="warning" showInputMessage="1" showErrorMessage="1" sqref="I8:K9" xr:uid="{FF3EE86F-198E-4FC0-BB9D-D255385A2C4C}"/>
  </dataValidations>
  <printOptions horizontalCentered="1" verticalCentered="1"/>
  <pageMargins left="0.25" right="0.25" top="0.75" bottom="0.75" header="0.3" footer="0.3"/>
  <pageSetup paperSize="9" scale="7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AED2A-79CC-460F-82E4-B6AE804B2135}">
  <sheetPr codeName="Sheet12"/>
  <dimension ref="A1:Y498"/>
  <sheetViews>
    <sheetView topLeftCell="A66" workbookViewId="0">
      <selection activeCell="A35" sqref="A35"/>
    </sheetView>
  </sheetViews>
  <sheetFormatPr defaultColWidth="7.0703125" defaultRowHeight="13" x14ac:dyDescent="0.2"/>
  <cols>
    <col min="1" max="5" width="7.0703125" style="47"/>
    <col min="6" max="6" width="5.78515625" style="47" customWidth="1"/>
    <col min="7" max="9" width="7.0703125" style="47"/>
    <col min="10" max="10" width="7.0703125" style="49"/>
    <col min="11" max="12" width="7.0703125" style="47"/>
    <col min="13" max="13" width="4" style="47" customWidth="1"/>
    <col min="14" max="21" width="7.0703125" style="47"/>
    <col min="22" max="22" width="16.5" style="48" customWidth="1"/>
    <col min="23" max="16384" width="7.0703125" style="47"/>
  </cols>
  <sheetData>
    <row r="1" spans="1:25" s="52" customFormat="1" ht="13.5" thickBot="1" x14ac:dyDescent="0.4">
      <c r="A1" s="347" t="s">
        <v>758</v>
      </c>
      <c r="B1" s="349"/>
      <c r="E1" s="347" t="s">
        <v>757</v>
      </c>
      <c r="F1" s="349"/>
      <c r="H1" s="53" t="s">
        <v>756</v>
      </c>
      <c r="J1" s="53" t="s">
        <v>755</v>
      </c>
      <c r="N1" s="53" t="s">
        <v>754</v>
      </c>
      <c r="Q1" s="53" t="s">
        <v>753</v>
      </c>
      <c r="U1" s="347" t="s">
        <v>752</v>
      </c>
      <c r="V1" s="348"/>
      <c r="W1" s="349"/>
      <c r="Y1" s="53" t="s">
        <v>751</v>
      </c>
    </row>
    <row r="2" spans="1:25" ht="13.75" customHeight="1" x14ac:dyDescent="0.2">
      <c r="A2" s="43" t="s">
        <v>750</v>
      </c>
      <c r="J2" s="47"/>
      <c r="V2" s="52"/>
      <c r="W2" s="52"/>
    </row>
    <row r="3" spans="1:25" ht="13.75" customHeight="1" x14ac:dyDescent="0.2">
      <c r="A3" s="43" t="s">
        <v>749</v>
      </c>
      <c r="E3" s="47" t="s">
        <v>748</v>
      </c>
      <c r="H3" s="47" t="s">
        <v>747</v>
      </c>
      <c r="J3" s="47" t="s">
        <v>746</v>
      </c>
      <c r="N3" s="47" t="s">
        <v>783</v>
      </c>
      <c r="Q3" s="47" t="s">
        <v>745</v>
      </c>
      <c r="U3" s="47" t="s">
        <v>744</v>
      </c>
      <c r="V3" s="48" t="s">
        <v>743</v>
      </c>
      <c r="W3" s="47">
        <v>100</v>
      </c>
      <c r="Y3" s="47" t="s">
        <v>742</v>
      </c>
    </row>
    <row r="4" spans="1:25" ht="13.75" customHeight="1" x14ac:dyDescent="0.2">
      <c r="A4" s="51" t="s">
        <v>741</v>
      </c>
      <c r="E4" s="47" t="s">
        <v>740</v>
      </c>
      <c r="H4" s="47" t="s">
        <v>739</v>
      </c>
      <c r="J4" s="47" t="s">
        <v>738</v>
      </c>
      <c r="N4" s="47" t="s">
        <v>784</v>
      </c>
      <c r="Q4" s="47" t="s">
        <v>737</v>
      </c>
      <c r="V4" s="48" t="s">
        <v>736</v>
      </c>
      <c r="W4" s="47">
        <v>101</v>
      </c>
      <c r="Y4" s="47" t="s">
        <v>735</v>
      </c>
    </row>
    <row r="5" spans="1:25" ht="13.75" customHeight="1" x14ac:dyDescent="0.2">
      <c r="A5" s="43" t="s">
        <v>734</v>
      </c>
      <c r="E5" s="47" t="s">
        <v>733</v>
      </c>
      <c r="H5" s="47" t="s">
        <v>732</v>
      </c>
      <c r="J5" s="47" t="s">
        <v>731</v>
      </c>
      <c r="N5" s="47" t="s">
        <v>730</v>
      </c>
      <c r="Q5" s="47" t="s">
        <v>729</v>
      </c>
      <c r="V5" s="48" t="s">
        <v>728</v>
      </c>
      <c r="W5" s="47">
        <v>102</v>
      </c>
    </row>
    <row r="6" spans="1:25" ht="13.75" customHeight="1" x14ac:dyDescent="0.2">
      <c r="A6" s="43" t="s">
        <v>727</v>
      </c>
      <c r="E6" s="47" t="s">
        <v>726</v>
      </c>
      <c r="H6" s="47" t="s">
        <v>725</v>
      </c>
      <c r="J6" s="47" t="s">
        <v>724</v>
      </c>
      <c r="N6" s="47" t="s">
        <v>723</v>
      </c>
      <c r="Q6" s="47" t="s">
        <v>722</v>
      </c>
      <c r="V6" s="48" t="s">
        <v>721</v>
      </c>
      <c r="W6" s="47">
        <v>103</v>
      </c>
    </row>
    <row r="7" spans="1:25" ht="13.75" customHeight="1" x14ac:dyDescent="0.2">
      <c r="E7" s="47" t="s">
        <v>720</v>
      </c>
      <c r="H7" s="47" t="s">
        <v>719</v>
      </c>
      <c r="J7" s="47" t="s">
        <v>718</v>
      </c>
      <c r="N7" s="47" t="s">
        <v>717</v>
      </c>
      <c r="Q7" s="47" t="s">
        <v>716</v>
      </c>
      <c r="V7" s="48" t="s">
        <v>715</v>
      </c>
      <c r="W7" s="47">
        <v>104</v>
      </c>
    </row>
    <row r="8" spans="1:25" x14ac:dyDescent="0.2">
      <c r="A8" s="50" t="s">
        <v>714</v>
      </c>
      <c r="E8" s="47" t="s">
        <v>713</v>
      </c>
      <c r="H8" s="47" t="s">
        <v>712</v>
      </c>
      <c r="J8" s="47" t="s">
        <v>711</v>
      </c>
      <c r="N8" s="47" t="s">
        <v>710</v>
      </c>
      <c r="Q8" s="47" t="s">
        <v>709</v>
      </c>
      <c r="V8" s="48" t="s">
        <v>708</v>
      </c>
      <c r="W8" s="47">
        <v>105</v>
      </c>
    </row>
    <row r="9" spans="1:25" x14ac:dyDescent="0.2">
      <c r="A9" s="50" t="s">
        <v>707</v>
      </c>
      <c r="E9" s="47" t="s">
        <v>706</v>
      </c>
      <c r="H9" s="47" t="s">
        <v>705</v>
      </c>
      <c r="J9" s="47" t="s">
        <v>704</v>
      </c>
      <c r="N9" s="47" t="s">
        <v>703</v>
      </c>
      <c r="V9" s="48" t="s">
        <v>702</v>
      </c>
      <c r="W9" s="47">
        <v>106</v>
      </c>
    </row>
    <row r="10" spans="1:25" x14ac:dyDescent="0.2">
      <c r="A10" s="50" t="s">
        <v>701</v>
      </c>
      <c r="E10" s="47" t="s">
        <v>700</v>
      </c>
      <c r="H10" s="47" t="s">
        <v>699</v>
      </c>
      <c r="J10" s="47" t="s">
        <v>698</v>
      </c>
      <c r="N10" s="47" t="s">
        <v>697</v>
      </c>
      <c r="V10" s="48" t="s">
        <v>696</v>
      </c>
      <c r="W10" s="47">
        <v>107</v>
      </c>
    </row>
    <row r="11" spans="1:25" x14ac:dyDescent="0.2">
      <c r="A11" s="50" t="s">
        <v>695</v>
      </c>
      <c r="H11" s="47" t="s">
        <v>694</v>
      </c>
      <c r="J11" s="47" t="s">
        <v>693</v>
      </c>
      <c r="N11" s="47" t="s">
        <v>692</v>
      </c>
      <c r="V11" s="48" t="s">
        <v>691</v>
      </c>
      <c r="W11" s="47">
        <v>108</v>
      </c>
    </row>
    <row r="12" spans="1:25" x14ac:dyDescent="0.2">
      <c r="A12" s="50" t="s">
        <v>690</v>
      </c>
      <c r="H12" s="47" t="s">
        <v>689</v>
      </c>
      <c r="J12" s="47" t="s">
        <v>688</v>
      </c>
      <c r="N12" s="47" t="s">
        <v>687</v>
      </c>
      <c r="V12" s="48" t="s">
        <v>686</v>
      </c>
      <c r="W12" s="47">
        <v>109</v>
      </c>
    </row>
    <row r="13" spans="1:25" x14ac:dyDescent="0.2">
      <c r="A13" s="50" t="s">
        <v>685</v>
      </c>
      <c r="H13" s="47" t="s">
        <v>684</v>
      </c>
      <c r="J13" s="47" t="s">
        <v>683</v>
      </c>
      <c r="V13" s="48" t="s">
        <v>682</v>
      </c>
      <c r="W13" s="47">
        <v>110</v>
      </c>
    </row>
    <row r="14" spans="1:25" x14ac:dyDescent="0.2">
      <c r="A14" s="50" t="s">
        <v>681</v>
      </c>
      <c r="H14" s="47" t="s">
        <v>680</v>
      </c>
      <c r="J14" s="47" t="s">
        <v>679</v>
      </c>
      <c r="V14" s="48" t="s">
        <v>678</v>
      </c>
      <c r="W14" s="47">
        <v>111</v>
      </c>
    </row>
    <row r="15" spans="1:25" x14ac:dyDescent="0.2">
      <c r="A15" s="50" t="s">
        <v>677</v>
      </c>
      <c r="H15" s="47" t="s">
        <v>676</v>
      </c>
      <c r="J15" s="47" t="s">
        <v>675</v>
      </c>
      <c r="V15" s="48" t="s">
        <v>674</v>
      </c>
      <c r="W15" s="47">
        <v>112</v>
      </c>
    </row>
    <row r="16" spans="1:25" x14ac:dyDescent="0.2">
      <c r="A16" s="50" t="s">
        <v>673</v>
      </c>
      <c r="H16" s="47" t="s">
        <v>672</v>
      </c>
      <c r="V16" s="48" t="s">
        <v>671</v>
      </c>
      <c r="W16" s="47">
        <v>113</v>
      </c>
    </row>
    <row r="17" spans="1:23" x14ac:dyDescent="0.2">
      <c r="A17" s="50" t="s">
        <v>670</v>
      </c>
      <c r="H17" s="47" t="s">
        <v>669</v>
      </c>
      <c r="V17" s="48" t="s">
        <v>668</v>
      </c>
      <c r="W17" s="47">
        <v>114</v>
      </c>
    </row>
    <row r="18" spans="1:23" x14ac:dyDescent="0.2">
      <c r="A18" s="50" t="s">
        <v>667</v>
      </c>
      <c r="H18" s="47" t="s">
        <v>666</v>
      </c>
      <c r="V18" s="48" t="s">
        <v>665</v>
      </c>
      <c r="W18" s="47">
        <v>115</v>
      </c>
    </row>
    <row r="19" spans="1:23" x14ac:dyDescent="0.2">
      <c r="A19" s="50" t="s">
        <v>664</v>
      </c>
      <c r="H19" s="47" t="s">
        <v>663</v>
      </c>
      <c r="V19" s="48" t="s">
        <v>662</v>
      </c>
      <c r="W19" s="47">
        <v>116</v>
      </c>
    </row>
    <row r="20" spans="1:23" x14ac:dyDescent="0.2">
      <c r="A20" s="50" t="s">
        <v>661</v>
      </c>
      <c r="H20" s="47" t="s">
        <v>660</v>
      </c>
      <c r="V20" s="48" t="s">
        <v>659</v>
      </c>
      <c r="W20" s="47">
        <v>117</v>
      </c>
    </row>
    <row r="21" spans="1:23" x14ac:dyDescent="0.2">
      <c r="A21" s="50" t="s">
        <v>658</v>
      </c>
      <c r="H21" s="47" t="s">
        <v>657</v>
      </c>
      <c r="V21" s="48" t="s">
        <v>656</v>
      </c>
      <c r="W21" s="47">
        <v>118</v>
      </c>
    </row>
    <row r="22" spans="1:23" x14ac:dyDescent="0.2">
      <c r="A22" s="50" t="s">
        <v>655</v>
      </c>
      <c r="H22" s="47" t="s">
        <v>654</v>
      </c>
      <c r="V22" s="48" t="s">
        <v>653</v>
      </c>
      <c r="W22" s="47">
        <v>119</v>
      </c>
    </row>
    <row r="23" spans="1:23" x14ac:dyDescent="0.2">
      <c r="A23" s="50" t="s">
        <v>652</v>
      </c>
      <c r="H23" s="47" t="s">
        <v>651</v>
      </c>
      <c r="V23" s="48" t="s">
        <v>650</v>
      </c>
      <c r="W23" s="47">
        <v>120</v>
      </c>
    </row>
    <row r="24" spans="1:23" x14ac:dyDescent="0.2">
      <c r="A24" s="50" t="s">
        <v>649</v>
      </c>
      <c r="H24" s="47" t="s">
        <v>648</v>
      </c>
      <c r="V24" s="48" t="s">
        <v>647</v>
      </c>
      <c r="W24" s="47">
        <v>121</v>
      </c>
    </row>
    <row r="25" spans="1:23" x14ac:dyDescent="0.2">
      <c r="A25" s="50" t="s">
        <v>646</v>
      </c>
      <c r="H25" s="47" t="s">
        <v>645</v>
      </c>
      <c r="V25" s="48" t="s">
        <v>644</v>
      </c>
      <c r="W25" s="47">
        <v>122</v>
      </c>
    </row>
    <row r="26" spans="1:23" x14ac:dyDescent="0.2">
      <c r="A26" s="50" t="s">
        <v>643</v>
      </c>
      <c r="H26" s="47" t="s">
        <v>642</v>
      </c>
      <c r="V26" s="48" t="s">
        <v>641</v>
      </c>
      <c r="W26" s="47">
        <v>123</v>
      </c>
    </row>
    <row r="27" spans="1:23" x14ac:dyDescent="0.2">
      <c r="A27" s="50" t="s">
        <v>640</v>
      </c>
      <c r="H27" s="47" t="s">
        <v>639</v>
      </c>
      <c r="V27" s="48" t="s">
        <v>638</v>
      </c>
      <c r="W27" s="47">
        <v>124</v>
      </c>
    </row>
    <row r="28" spans="1:23" x14ac:dyDescent="0.2">
      <c r="A28" s="50" t="s">
        <v>637</v>
      </c>
      <c r="H28" s="47" t="s">
        <v>636</v>
      </c>
      <c r="V28" s="48" t="s">
        <v>635</v>
      </c>
      <c r="W28" s="47">
        <v>125</v>
      </c>
    </row>
    <row r="29" spans="1:23" x14ac:dyDescent="0.2">
      <c r="A29" s="50" t="s">
        <v>634</v>
      </c>
      <c r="H29" s="47" t="s">
        <v>633</v>
      </c>
      <c r="V29" s="48" t="s">
        <v>632</v>
      </c>
      <c r="W29" s="47">
        <v>126</v>
      </c>
    </row>
    <row r="30" spans="1:23" x14ac:dyDescent="0.2">
      <c r="A30" s="50" t="s">
        <v>631</v>
      </c>
      <c r="H30" s="47" t="s">
        <v>630</v>
      </c>
      <c r="V30" s="48" t="s">
        <v>629</v>
      </c>
      <c r="W30" s="47">
        <v>127</v>
      </c>
    </row>
    <row r="31" spans="1:23" x14ac:dyDescent="0.2">
      <c r="A31" s="50" t="s">
        <v>628</v>
      </c>
      <c r="H31" s="47" t="s">
        <v>627</v>
      </c>
      <c r="V31" s="48" t="s">
        <v>626</v>
      </c>
      <c r="W31" s="47">
        <v>128</v>
      </c>
    </row>
    <row r="32" spans="1:23" x14ac:dyDescent="0.2">
      <c r="A32" s="50" t="s">
        <v>625</v>
      </c>
      <c r="H32" s="47" t="s">
        <v>624</v>
      </c>
      <c r="V32" s="48" t="s">
        <v>623</v>
      </c>
      <c r="W32" s="47">
        <v>129</v>
      </c>
    </row>
    <row r="33" spans="1:23" ht="14.25" customHeight="1" x14ac:dyDescent="0.2">
      <c r="A33" s="50" t="s">
        <v>622</v>
      </c>
      <c r="H33" s="47" t="s">
        <v>621</v>
      </c>
      <c r="V33" s="48" t="s">
        <v>620</v>
      </c>
      <c r="W33" s="47">
        <v>130</v>
      </c>
    </row>
    <row r="34" spans="1:23" x14ac:dyDescent="0.2">
      <c r="A34" s="50" t="s">
        <v>619</v>
      </c>
      <c r="H34" s="47" t="s">
        <v>618</v>
      </c>
      <c r="V34" s="48" t="s">
        <v>617</v>
      </c>
      <c r="W34" s="47">
        <v>131</v>
      </c>
    </row>
    <row r="35" spans="1:23" x14ac:dyDescent="0.2">
      <c r="A35" s="50" t="s">
        <v>616</v>
      </c>
      <c r="H35" s="47" t="s">
        <v>615</v>
      </c>
      <c r="V35" s="48" t="s">
        <v>614</v>
      </c>
      <c r="W35" s="47">
        <v>132</v>
      </c>
    </row>
    <row r="36" spans="1:23" x14ac:dyDescent="0.2">
      <c r="A36" s="50" t="s">
        <v>613</v>
      </c>
      <c r="H36" s="47" t="s">
        <v>612</v>
      </c>
      <c r="U36" s="47" t="s">
        <v>611</v>
      </c>
      <c r="V36" s="48" t="s">
        <v>610</v>
      </c>
      <c r="W36" s="47">
        <v>200</v>
      </c>
    </row>
    <row r="37" spans="1:23" x14ac:dyDescent="0.2">
      <c r="A37" s="50" t="s">
        <v>609</v>
      </c>
      <c r="H37" s="47" t="s">
        <v>608</v>
      </c>
      <c r="V37" s="48" t="s">
        <v>607</v>
      </c>
      <c r="W37" s="47">
        <v>201</v>
      </c>
    </row>
    <row r="38" spans="1:23" x14ac:dyDescent="0.2">
      <c r="A38" s="50" t="s">
        <v>606</v>
      </c>
      <c r="H38" s="47" t="s">
        <v>605</v>
      </c>
      <c r="V38" s="48" t="s">
        <v>604</v>
      </c>
      <c r="W38" s="47">
        <v>202</v>
      </c>
    </row>
    <row r="39" spans="1:23" x14ac:dyDescent="0.2">
      <c r="A39" s="50" t="s">
        <v>603</v>
      </c>
      <c r="H39" s="47" t="s">
        <v>602</v>
      </c>
      <c r="V39" s="48" t="s">
        <v>601</v>
      </c>
      <c r="W39" s="47">
        <v>203</v>
      </c>
    </row>
    <row r="40" spans="1:23" x14ac:dyDescent="0.2">
      <c r="A40" s="50" t="s">
        <v>600</v>
      </c>
      <c r="H40" s="47" t="s">
        <v>599</v>
      </c>
      <c r="V40" s="48" t="s">
        <v>598</v>
      </c>
      <c r="W40" s="47">
        <v>204</v>
      </c>
    </row>
    <row r="41" spans="1:23" x14ac:dyDescent="0.2">
      <c r="A41" s="50" t="s">
        <v>597</v>
      </c>
      <c r="H41" s="47" t="s">
        <v>596</v>
      </c>
      <c r="V41" s="48" t="s">
        <v>595</v>
      </c>
      <c r="W41" s="47">
        <v>205</v>
      </c>
    </row>
    <row r="42" spans="1:23" x14ac:dyDescent="0.2">
      <c r="A42" s="50" t="s">
        <v>594</v>
      </c>
      <c r="H42" s="47" t="s">
        <v>593</v>
      </c>
      <c r="V42" s="48" t="s">
        <v>592</v>
      </c>
      <c r="W42" s="47">
        <v>206</v>
      </c>
    </row>
    <row r="43" spans="1:23" x14ac:dyDescent="0.2">
      <c r="A43" s="50" t="s">
        <v>591</v>
      </c>
      <c r="H43" s="47" t="s">
        <v>590</v>
      </c>
      <c r="V43" s="48" t="s">
        <v>589</v>
      </c>
      <c r="W43" s="47">
        <v>207</v>
      </c>
    </row>
    <row r="44" spans="1:23" x14ac:dyDescent="0.2">
      <c r="A44" s="50" t="s">
        <v>588</v>
      </c>
      <c r="H44" s="47" t="s">
        <v>587</v>
      </c>
      <c r="V44" s="48" t="s">
        <v>586</v>
      </c>
      <c r="W44" s="47">
        <v>208</v>
      </c>
    </row>
    <row r="45" spans="1:23" x14ac:dyDescent="0.2">
      <c r="A45" s="50" t="s">
        <v>585</v>
      </c>
      <c r="H45" s="47" t="s">
        <v>584</v>
      </c>
      <c r="V45" s="48" t="s">
        <v>583</v>
      </c>
      <c r="W45" s="47">
        <v>209</v>
      </c>
    </row>
    <row r="46" spans="1:23" x14ac:dyDescent="0.2">
      <c r="A46" s="50" t="s">
        <v>582</v>
      </c>
      <c r="H46" s="47" t="s">
        <v>581</v>
      </c>
      <c r="V46" s="48" t="s">
        <v>580</v>
      </c>
      <c r="W46" s="47">
        <v>210</v>
      </c>
    </row>
    <row r="47" spans="1:23" x14ac:dyDescent="0.2">
      <c r="A47" s="50" t="s">
        <v>579</v>
      </c>
      <c r="H47" s="47" t="s">
        <v>578</v>
      </c>
      <c r="V47" s="48" t="s">
        <v>577</v>
      </c>
      <c r="W47" s="47">
        <v>211</v>
      </c>
    </row>
    <row r="48" spans="1:23" x14ac:dyDescent="0.2">
      <c r="A48" s="50" t="s">
        <v>576</v>
      </c>
      <c r="H48" s="47" t="s">
        <v>575</v>
      </c>
      <c r="V48" s="48" t="s">
        <v>574</v>
      </c>
      <c r="W48" s="47">
        <v>212</v>
      </c>
    </row>
    <row r="49" spans="1:23" x14ac:dyDescent="0.2">
      <c r="A49" s="50" t="s">
        <v>573</v>
      </c>
      <c r="H49" s="47" t="s">
        <v>572</v>
      </c>
      <c r="V49" s="48" t="s">
        <v>571</v>
      </c>
      <c r="W49" s="47">
        <v>213</v>
      </c>
    </row>
    <row r="50" spans="1:23" x14ac:dyDescent="0.2">
      <c r="A50" s="50" t="s">
        <v>570</v>
      </c>
      <c r="H50" s="47" t="s">
        <v>569</v>
      </c>
      <c r="V50" s="48" t="s">
        <v>568</v>
      </c>
      <c r="W50" s="47">
        <v>214</v>
      </c>
    </row>
    <row r="51" spans="1:23" x14ac:dyDescent="0.2">
      <c r="A51" s="50" t="s">
        <v>567</v>
      </c>
      <c r="H51" s="47" t="s">
        <v>566</v>
      </c>
      <c r="V51" s="48" t="s">
        <v>565</v>
      </c>
      <c r="W51" s="47">
        <v>215</v>
      </c>
    </row>
    <row r="52" spans="1:23" x14ac:dyDescent="0.2">
      <c r="A52" s="50" t="s">
        <v>564</v>
      </c>
      <c r="H52" s="47" t="s">
        <v>563</v>
      </c>
      <c r="U52" s="47" t="s">
        <v>562</v>
      </c>
      <c r="V52" s="48" t="s">
        <v>561</v>
      </c>
      <c r="W52" s="47">
        <v>300</v>
      </c>
    </row>
    <row r="53" spans="1:23" x14ac:dyDescent="0.2">
      <c r="A53" s="50" t="s">
        <v>560</v>
      </c>
      <c r="H53" s="47" t="s">
        <v>559</v>
      </c>
      <c r="V53" s="48" t="s">
        <v>558</v>
      </c>
      <c r="W53" s="47">
        <v>301</v>
      </c>
    </row>
    <row r="54" spans="1:23" x14ac:dyDescent="0.2">
      <c r="A54" s="50" t="s">
        <v>557</v>
      </c>
      <c r="H54" s="47" t="s">
        <v>556</v>
      </c>
      <c r="V54" s="48" t="s">
        <v>555</v>
      </c>
      <c r="W54" s="47">
        <v>302</v>
      </c>
    </row>
    <row r="55" spans="1:23" x14ac:dyDescent="0.2">
      <c r="A55" s="50" t="s">
        <v>554</v>
      </c>
      <c r="H55" s="47" t="s">
        <v>553</v>
      </c>
      <c r="V55" s="48" t="s">
        <v>552</v>
      </c>
      <c r="W55" s="47">
        <v>303</v>
      </c>
    </row>
    <row r="56" spans="1:23" x14ac:dyDescent="0.2">
      <c r="A56" s="50" t="s">
        <v>551</v>
      </c>
      <c r="H56" s="47" t="s">
        <v>550</v>
      </c>
      <c r="V56" s="48" t="s">
        <v>549</v>
      </c>
      <c r="W56" s="47">
        <v>304</v>
      </c>
    </row>
    <row r="57" spans="1:23" x14ac:dyDescent="0.2">
      <c r="A57" s="50" t="s">
        <v>548</v>
      </c>
      <c r="H57" s="47" t="s">
        <v>547</v>
      </c>
      <c r="V57" s="48" t="s">
        <v>546</v>
      </c>
      <c r="W57" s="47">
        <v>305</v>
      </c>
    </row>
    <row r="58" spans="1:23" x14ac:dyDescent="0.2">
      <c r="A58" s="50" t="s">
        <v>545</v>
      </c>
      <c r="H58" s="47" t="s">
        <v>544</v>
      </c>
      <c r="V58" s="48" t="s">
        <v>543</v>
      </c>
      <c r="W58" s="47">
        <v>306</v>
      </c>
    </row>
    <row r="59" spans="1:23" x14ac:dyDescent="0.2">
      <c r="A59" s="50" t="s">
        <v>542</v>
      </c>
      <c r="H59" s="47" t="s">
        <v>541</v>
      </c>
      <c r="V59" s="48" t="s">
        <v>540</v>
      </c>
      <c r="W59" s="47">
        <v>307</v>
      </c>
    </row>
    <row r="60" spans="1:23" x14ac:dyDescent="0.2">
      <c r="A60" s="50" t="s">
        <v>539</v>
      </c>
      <c r="H60" s="47" t="s">
        <v>538</v>
      </c>
      <c r="V60" s="48" t="s">
        <v>537</v>
      </c>
      <c r="W60" s="47">
        <v>308</v>
      </c>
    </row>
    <row r="61" spans="1:23" x14ac:dyDescent="0.2">
      <c r="A61" s="50" t="s">
        <v>536</v>
      </c>
      <c r="H61" s="47" t="s">
        <v>535</v>
      </c>
      <c r="U61" s="47" t="s">
        <v>534</v>
      </c>
      <c r="V61" s="48" t="s">
        <v>533</v>
      </c>
      <c r="W61" s="47">
        <v>400</v>
      </c>
    </row>
    <row r="62" spans="1:23" x14ac:dyDescent="0.2">
      <c r="A62" s="50" t="s">
        <v>532</v>
      </c>
      <c r="H62" s="47" t="s">
        <v>531</v>
      </c>
      <c r="V62" s="48" t="s">
        <v>530</v>
      </c>
      <c r="W62" s="47">
        <v>401</v>
      </c>
    </row>
    <row r="63" spans="1:23" x14ac:dyDescent="0.2">
      <c r="A63" s="50" t="s">
        <v>529</v>
      </c>
      <c r="H63" s="47" t="s">
        <v>528</v>
      </c>
      <c r="V63" s="48" t="s">
        <v>527</v>
      </c>
      <c r="W63" s="47">
        <v>402</v>
      </c>
    </row>
    <row r="64" spans="1:23" x14ac:dyDescent="0.2">
      <c r="A64" s="50" t="s">
        <v>526</v>
      </c>
      <c r="H64" s="47" t="s">
        <v>525</v>
      </c>
      <c r="V64" s="48" t="s">
        <v>524</v>
      </c>
      <c r="W64" s="47">
        <v>403</v>
      </c>
    </row>
    <row r="65" spans="1:23" x14ac:dyDescent="0.2">
      <c r="A65" s="50" t="s">
        <v>523</v>
      </c>
      <c r="H65" s="47" t="s">
        <v>522</v>
      </c>
      <c r="V65" s="48" t="s">
        <v>521</v>
      </c>
      <c r="W65" s="47">
        <v>404</v>
      </c>
    </row>
    <row r="66" spans="1:23" x14ac:dyDescent="0.2">
      <c r="A66" s="50" t="s">
        <v>520</v>
      </c>
      <c r="V66" s="48" t="s">
        <v>519</v>
      </c>
      <c r="W66" s="47">
        <v>405</v>
      </c>
    </row>
    <row r="67" spans="1:23" x14ac:dyDescent="0.2">
      <c r="A67" s="50" t="s">
        <v>518</v>
      </c>
      <c r="V67" s="48" t="s">
        <v>517</v>
      </c>
      <c r="W67" s="47">
        <v>406</v>
      </c>
    </row>
    <row r="68" spans="1:23" x14ac:dyDescent="0.2">
      <c r="A68" s="50" t="s">
        <v>516</v>
      </c>
      <c r="V68" s="48" t="s">
        <v>515</v>
      </c>
      <c r="W68" s="47">
        <v>407</v>
      </c>
    </row>
    <row r="69" spans="1:23" x14ac:dyDescent="0.2">
      <c r="A69" s="50" t="s">
        <v>514</v>
      </c>
      <c r="V69" s="48" t="s">
        <v>513</v>
      </c>
      <c r="W69" s="47">
        <v>408</v>
      </c>
    </row>
    <row r="70" spans="1:23" x14ac:dyDescent="0.2">
      <c r="A70" s="50" t="s">
        <v>512</v>
      </c>
      <c r="V70" s="48" t="s">
        <v>511</v>
      </c>
      <c r="W70" s="47">
        <v>409</v>
      </c>
    </row>
    <row r="71" spans="1:23" x14ac:dyDescent="0.2">
      <c r="A71" s="50" t="s">
        <v>510</v>
      </c>
      <c r="V71" s="48" t="s">
        <v>509</v>
      </c>
      <c r="W71" s="47">
        <v>410</v>
      </c>
    </row>
    <row r="72" spans="1:23" ht="14.25" customHeight="1" x14ac:dyDescent="0.2">
      <c r="A72" s="50" t="s">
        <v>508</v>
      </c>
      <c r="U72" s="47" t="s">
        <v>507</v>
      </c>
      <c r="V72" s="48" t="s">
        <v>506</v>
      </c>
      <c r="W72" s="47">
        <v>500</v>
      </c>
    </row>
    <row r="73" spans="1:23" x14ac:dyDescent="0.2">
      <c r="A73" s="50" t="s">
        <v>505</v>
      </c>
      <c r="U73" s="47" t="s">
        <v>504</v>
      </c>
      <c r="V73" s="48" t="s">
        <v>503</v>
      </c>
      <c r="W73" s="47">
        <v>600</v>
      </c>
    </row>
    <row r="74" spans="1:23" x14ac:dyDescent="0.2">
      <c r="A74" s="50" t="s">
        <v>502</v>
      </c>
      <c r="V74" s="48" t="s">
        <v>501</v>
      </c>
      <c r="W74" s="47">
        <v>601</v>
      </c>
    </row>
    <row r="75" spans="1:23" x14ac:dyDescent="0.2">
      <c r="A75" s="50" t="s">
        <v>500</v>
      </c>
      <c r="V75" s="48" t="s">
        <v>499</v>
      </c>
      <c r="W75" s="47">
        <v>602</v>
      </c>
    </row>
    <row r="76" spans="1:23" x14ac:dyDescent="0.2">
      <c r="A76" s="50" t="s">
        <v>498</v>
      </c>
      <c r="V76" s="48" t="s">
        <v>497</v>
      </c>
      <c r="W76" s="47">
        <v>603</v>
      </c>
    </row>
    <row r="77" spans="1:23" x14ac:dyDescent="0.2">
      <c r="A77" s="50" t="s">
        <v>496</v>
      </c>
      <c r="V77" s="48" t="s">
        <v>495</v>
      </c>
      <c r="W77" s="47">
        <v>604</v>
      </c>
    </row>
    <row r="78" spans="1:23" x14ac:dyDescent="0.2">
      <c r="A78" s="50" t="s">
        <v>494</v>
      </c>
      <c r="V78" s="48" t="s">
        <v>493</v>
      </c>
      <c r="W78" s="47">
        <v>605</v>
      </c>
    </row>
    <row r="79" spans="1:23" x14ac:dyDescent="0.2">
      <c r="A79" s="50" t="s">
        <v>492</v>
      </c>
      <c r="V79" s="48" t="s">
        <v>491</v>
      </c>
      <c r="W79" s="47">
        <v>606</v>
      </c>
    </row>
    <row r="80" spans="1:23" x14ac:dyDescent="0.2">
      <c r="A80" s="50" t="s">
        <v>490</v>
      </c>
      <c r="V80" s="48" t="s">
        <v>489</v>
      </c>
      <c r="W80" s="47">
        <v>607</v>
      </c>
    </row>
    <row r="81" spans="1:23" x14ac:dyDescent="0.2">
      <c r="A81" s="50" t="s">
        <v>488</v>
      </c>
      <c r="V81" s="48" t="s">
        <v>487</v>
      </c>
      <c r="W81" s="47">
        <v>608</v>
      </c>
    </row>
    <row r="82" spans="1:23" x14ac:dyDescent="0.2">
      <c r="A82" s="50" t="s">
        <v>486</v>
      </c>
      <c r="V82" s="48" t="s">
        <v>485</v>
      </c>
      <c r="W82" s="47">
        <v>609</v>
      </c>
    </row>
    <row r="83" spans="1:23" x14ac:dyDescent="0.2">
      <c r="A83" s="50" t="s">
        <v>484</v>
      </c>
      <c r="V83" s="48" t="s">
        <v>483</v>
      </c>
      <c r="W83" s="47">
        <v>653</v>
      </c>
    </row>
    <row r="84" spans="1:23" x14ac:dyDescent="0.2">
      <c r="A84" s="50" t="s">
        <v>482</v>
      </c>
      <c r="V84" s="48" t="s">
        <v>481</v>
      </c>
      <c r="W84" s="47">
        <v>662</v>
      </c>
    </row>
    <row r="85" spans="1:23" x14ac:dyDescent="0.2">
      <c r="A85" s="50" t="s">
        <v>480</v>
      </c>
      <c r="V85" s="48" t="s">
        <v>479</v>
      </c>
      <c r="W85" s="47">
        <v>663</v>
      </c>
    </row>
    <row r="86" spans="1:23" x14ac:dyDescent="0.2">
      <c r="A86" s="50" t="s">
        <v>478</v>
      </c>
      <c r="V86" s="48" t="s">
        <v>477</v>
      </c>
      <c r="W86" s="47">
        <v>664</v>
      </c>
    </row>
    <row r="87" spans="1:23" x14ac:dyDescent="0.2">
      <c r="A87" s="47" t="s">
        <v>476</v>
      </c>
      <c r="V87" s="48" t="s">
        <v>475</v>
      </c>
      <c r="W87" s="47">
        <v>665</v>
      </c>
    </row>
    <row r="88" spans="1:23" x14ac:dyDescent="0.2">
      <c r="A88" s="47" t="s">
        <v>474</v>
      </c>
      <c r="V88" s="48" t="s">
        <v>473</v>
      </c>
      <c r="W88" s="47">
        <v>666</v>
      </c>
    </row>
    <row r="89" spans="1:23" x14ac:dyDescent="0.2">
      <c r="A89" s="47" t="s">
        <v>472</v>
      </c>
      <c r="V89" s="48" t="s">
        <v>471</v>
      </c>
      <c r="W89" s="47">
        <v>667</v>
      </c>
    </row>
    <row r="90" spans="1:23" x14ac:dyDescent="0.2">
      <c r="A90" s="47" t="s">
        <v>470</v>
      </c>
      <c r="V90" s="48" t="s">
        <v>469</v>
      </c>
      <c r="W90" s="47">
        <v>668</v>
      </c>
    </row>
    <row r="91" spans="1:23" x14ac:dyDescent="0.2">
      <c r="A91" s="47" t="s">
        <v>468</v>
      </c>
      <c r="U91" s="47" t="s">
        <v>467</v>
      </c>
      <c r="V91" s="48" t="s">
        <v>466</v>
      </c>
      <c r="W91" s="47">
        <v>704</v>
      </c>
    </row>
    <row r="92" spans="1:23" x14ac:dyDescent="0.2">
      <c r="A92" s="47" t="s">
        <v>465</v>
      </c>
      <c r="V92" s="48" t="s">
        <v>464</v>
      </c>
      <c r="W92" s="47">
        <v>706</v>
      </c>
    </row>
    <row r="93" spans="1:23" x14ac:dyDescent="0.2">
      <c r="A93" s="47" t="s">
        <v>463</v>
      </c>
      <c r="V93" s="48" t="s">
        <v>462</v>
      </c>
      <c r="W93" s="47">
        <v>710</v>
      </c>
    </row>
    <row r="94" spans="1:23" x14ac:dyDescent="0.2">
      <c r="A94" s="47" t="s">
        <v>461</v>
      </c>
      <c r="U94" s="47" t="s">
        <v>460</v>
      </c>
      <c r="V94" s="48" t="s">
        <v>459</v>
      </c>
      <c r="W94" s="47">
        <v>800</v>
      </c>
    </row>
    <row r="95" spans="1:23" x14ac:dyDescent="0.2">
      <c r="A95" s="47" t="s">
        <v>458</v>
      </c>
      <c r="U95" s="47" t="s">
        <v>457</v>
      </c>
      <c r="V95" s="48" t="s">
        <v>456</v>
      </c>
      <c r="W95" s="47">
        <v>900</v>
      </c>
    </row>
    <row r="96" spans="1:23" x14ac:dyDescent="0.2">
      <c r="A96" s="47" t="s">
        <v>455</v>
      </c>
    </row>
    <row r="97" spans="1:1" x14ac:dyDescent="0.2">
      <c r="A97" s="47" t="s">
        <v>454</v>
      </c>
    </row>
    <row r="98" spans="1:1" x14ac:dyDescent="0.2">
      <c r="A98" s="47" t="s">
        <v>453</v>
      </c>
    </row>
    <row r="99" spans="1:1" x14ac:dyDescent="0.2">
      <c r="A99" s="47" t="s">
        <v>452</v>
      </c>
    </row>
    <row r="100" spans="1:1" x14ac:dyDescent="0.2">
      <c r="A100" s="47" t="s">
        <v>451</v>
      </c>
    </row>
    <row r="101" spans="1:1" x14ac:dyDescent="0.2">
      <c r="A101" s="47" t="s">
        <v>450</v>
      </c>
    </row>
    <row r="102" spans="1:1" x14ac:dyDescent="0.2">
      <c r="A102" s="47" t="s">
        <v>449</v>
      </c>
    </row>
    <row r="103" spans="1:1" x14ac:dyDescent="0.2">
      <c r="A103" s="47" t="s">
        <v>448</v>
      </c>
    </row>
    <row r="104" spans="1:1" x14ac:dyDescent="0.2">
      <c r="A104" s="47" t="s">
        <v>447</v>
      </c>
    </row>
    <row r="105" spans="1:1" x14ac:dyDescent="0.2">
      <c r="A105" s="47" t="s">
        <v>446</v>
      </c>
    </row>
    <row r="106" spans="1:1" x14ac:dyDescent="0.2">
      <c r="A106" s="47" t="s">
        <v>445</v>
      </c>
    </row>
    <row r="107" spans="1:1" x14ac:dyDescent="0.2">
      <c r="A107" s="47" t="s">
        <v>444</v>
      </c>
    </row>
    <row r="108" spans="1:1" x14ac:dyDescent="0.2">
      <c r="A108" s="47" t="s">
        <v>443</v>
      </c>
    </row>
    <row r="109" spans="1:1" x14ac:dyDescent="0.2">
      <c r="A109" s="47" t="s">
        <v>442</v>
      </c>
    </row>
    <row r="110" spans="1:1" x14ac:dyDescent="0.2">
      <c r="A110" s="47" t="s">
        <v>441</v>
      </c>
    </row>
    <row r="111" spans="1:1" x14ac:dyDescent="0.2">
      <c r="A111" s="47" t="s">
        <v>440</v>
      </c>
    </row>
    <row r="112" spans="1:1" x14ac:dyDescent="0.2">
      <c r="A112" s="47" t="s">
        <v>439</v>
      </c>
    </row>
    <row r="113" spans="1:1" x14ac:dyDescent="0.2">
      <c r="A113" s="47" t="s">
        <v>438</v>
      </c>
    </row>
    <row r="114" spans="1:1" x14ac:dyDescent="0.2">
      <c r="A114" s="47" t="s">
        <v>437</v>
      </c>
    </row>
    <row r="115" spans="1:1" x14ac:dyDescent="0.2">
      <c r="A115" s="47" t="s">
        <v>436</v>
      </c>
    </row>
    <row r="116" spans="1:1" x14ac:dyDescent="0.2">
      <c r="A116" s="47" t="s">
        <v>435</v>
      </c>
    </row>
    <row r="117" spans="1:1" x14ac:dyDescent="0.2">
      <c r="A117" s="47" t="s">
        <v>434</v>
      </c>
    </row>
    <row r="118" spans="1:1" x14ac:dyDescent="0.2">
      <c r="A118" s="47" t="s">
        <v>433</v>
      </c>
    </row>
    <row r="119" spans="1:1" x14ac:dyDescent="0.2">
      <c r="A119" s="47" t="s">
        <v>432</v>
      </c>
    </row>
    <row r="120" spans="1:1" x14ac:dyDescent="0.2">
      <c r="A120" s="47" t="s">
        <v>431</v>
      </c>
    </row>
    <row r="121" spans="1:1" x14ac:dyDescent="0.2">
      <c r="A121" s="47" t="s">
        <v>430</v>
      </c>
    </row>
    <row r="122" spans="1:1" x14ac:dyDescent="0.2">
      <c r="A122" s="47" t="s">
        <v>429</v>
      </c>
    </row>
    <row r="123" spans="1:1" x14ac:dyDescent="0.2">
      <c r="A123" s="47" t="s">
        <v>428</v>
      </c>
    </row>
    <row r="124" spans="1:1" x14ac:dyDescent="0.2">
      <c r="A124" s="47" t="s">
        <v>427</v>
      </c>
    </row>
    <row r="125" spans="1:1" x14ac:dyDescent="0.2">
      <c r="A125" s="47" t="s">
        <v>426</v>
      </c>
    </row>
    <row r="126" spans="1:1" x14ac:dyDescent="0.2">
      <c r="A126" s="47" t="s">
        <v>425</v>
      </c>
    </row>
    <row r="127" spans="1:1" x14ac:dyDescent="0.2">
      <c r="A127" s="47" t="s">
        <v>424</v>
      </c>
    </row>
    <row r="128" spans="1:1" x14ac:dyDescent="0.2">
      <c r="A128" s="47" t="s">
        <v>423</v>
      </c>
    </row>
    <row r="129" spans="1:1" x14ac:dyDescent="0.2">
      <c r="A129" s="47" t="s">
        <v>422</v>
      </c>
    </row>
    <row r="130" spans="1:1" x14ac:dyDescent="0.2">
      <c r="A130" s="47" t="s">
        <v>421</v>
      </c>
    </row>
    <row r="131" spans="1:1" x14ac:dyDescent="0.2">
      <c r="A131" s="47" t="s">
        <v>420</v>
      </c>
    </row>
    <row r="132" spans="1:1" x14ac:dyDescent="0.2">
      <c r="A132" s="47" t="s">
        <v>419</v>
      </c>
    </row>
    <row r="133" spans="1:1" x14ac:dyDescent="0.2">
      <c r="A133" s="47" t="s">
        <v>418</v>
      </c>
    </row>
    <row r="134" spans="1:1" x14ac:dyDescent="0.2">
      <c r="A134" s="47" t="s">
        <v>417</v>
      </c>
    </row>
    <row r="135" spans="1:1" x14ac:dyDescent="0.2">
      <c r="A135" s="47" t="s">
        <v>416</v>
      </c>
    </row>
    <row r="136" spans="1:1" x14ac:dyDescent="0.2">
      <c r="A136" s="47" t="s">
        <v>415</v>
      </c>
    </row>
    <row r="137" spans="1:1" x14ac:dyDescent="0.2">
      <c r="A137" s="47" t="s">
        <v>414</v>
      </c>
    </row>
    <row r="138" spans="1:1" x14ac:dyDescent="0.2">
      <c r="A138" s="47" t="s">
        <v>413</v>
      </c>
    </row>
    <row r="139" spans="1:1" x14ac:dyDescent="0.2">
      <c r="A139" s="47" t="s">
        <v>412</v>
      </c>
    </row>
    <row r="140" spans="1:1" x14ac:dyDescent="0.2">
      <c r="A140" s="47" t="s">
        <v>411</v>
      </c>
    </row>
    <row r="141" spans="1:1" x14ac:dyDescent="0.2">
      <c r="A141" s="47" t="s">
        <v>410</v>
      </c>
    </row>
    <row r="142" spans="1:1" x14ac:dyDescent="0.2">
      <c r="A142" s="47" t="s">
        <v>409</v>
      </c>
    </row>
    <row r="143" spans="1:1" x14ac:dyDescent="0.2">
      <c r="A143" s="47" t="s">
        <v>408</v>
      </c>
    </row>
    <row r="144" spans="1:1" x14ac:dyDescent="0.2">
      <c r="A144" s="47" t="s">
        <v>407</v>
      </c>
    </row>
    <row r="145" spans="1:1" x14ac:dyDescent="0.2">
      <c r="A145" s="47" t="s">
        <v>406</v>
      </c>
    </row>
    <row r="146" spans="1:1" x14ac:dyDescent="0.2">
      <c r="A146" s="47" t="s">
        <v>405</v>
      </c>
    </row>
    <row r="147" spans="1:1" x14ac:dyDescent="0.2">
      <c r="A147" s="47" t="s">
        <v>404</v>
      </c>
    </row>
    <row r="148" spans="1:1" x14ac:dyDescent="0.2">
      <c r="A148" s="47" t="s">
        <v>403</v>
      </c>
    </row>
    <row r="149" spans="1:1" x14ac:dyDescent="0.2">
      <c r="A149" s="47" t="s">
        <v>402</v>
      </c>
    </row>
    <row r="150" spans="1:1" x14ac:dyDescent="0.2">
      <c r="A150" s="47" t="s">
        <v>401</v>
      </c>
    </row>
    <row r="151" spans="1:1" x14ac:dyDescent="0.2">
      <c r="A151" s="47" t="s">
        <v>400</v>
      </c>
    </row>
    <row r="152" spans="1:1" x14ac:dyDescent="0.2">
      <c r="A152" s="47" t="s">
        <v>399</v>
      </c>
    </row>
    <row r="153" spans="1:1" x14ac:dyDescent="0.2">
      <c r="A153" s="47" t="s">
        <v>398</v>
      </c>
    </row>
    <row r="154" spans="1:1" x14ac:dyDescent="0.2">
      <c r="A154" s="47" t="s">
        <v>397</v>
      </c>
    </row>
    <row r="155" spans="1:1" x14ac:dyDescent="0.2">
      <c r="A155" s="47" t="s">
        <v>396</v>
      </c>
    </row>
    <row r="156" spans="1:1" x14ac:dyDescent="0.2">
      <c r="A156" s="47" t="s">
        <v>395</v>
      </c>
    </row>
    <row r="157" spans="1:1" x14ac:dyDescent="0.2">
      <c r="A157" s="47" t="s">
        <v>394</v>
      </c>
    </row>
    <row r="158" spans="1:1" x14ac:dyDescent="0.2">
      <c r="A158" s="47" t="s">
        <v>393</v>
      </c>
    </row>
    <row r="159" spans="1:1" x14ac:dyDescent="0.2">
      <c r="A159" s="47" t="s">
        <v>392</v>
      </c>
    </row>
    <row r="160" spans="1:1" x14ac:dyDescent="0.2">
      <c r="A160" s="47" t="s">
        <v>391</v>
      </c>
    </row>
    <row r="161" spans="1:1" x14ac:dyDescent="0.2">
      <c r="A161" s="47" t="s">
        <v>390</v>
      </c>
    </row>
    <row r="162" spans="1:1" x14ac:dyDescent="0.2">
      <c r="A162" s="47" t="s">
        <v>389</v>
      </c>
    </row>
    <row r="163" spans="1:1" x14ac:dyDescent="0.2">
      <c r="A163" s="47" t="s">
        <v>388</v>
      </c>
    </row>
    <row r="164" spans="1:1" x14ac:dyDescent="0.2">
      <c r="A164" s="47" t="s">
        <v>387</v>
      </c>
    </row>
    <row r="165" spans="1:1" x14ac:dyDescent="0.2">
      <c r="A165" s="47" t="s">
        <v>386</v>
      </c>
    </row>
    <row r="166" spans="1:1" x14ac:dyDescent="0.2">
      <c r="A166" s="47" t="s">
        <v>385</v>
      </c>
    </row>
    <row r="167" spans="1:1" x14ac:dyDescent="0.2">
      <c r="A167" s="47" t="s">
        <v>384</v>
      </c>
    </row>
    <row r="168" spans="1:1" x14ac:dyDescent="0.2">
      <c r="A168" s="47" t="s">
        <v>383</v>
      </c>
    </row>
    <row r="169" spans="1:1" x14ac:dyDescent="0.2">
      <c r="A169" s="47" t="s">
        <v>382</v>
      </c>
    </row>
    <row r="170" spans="1:1" x14ac:dyDescent="0.2">
      <c r="A170" s="47" t="s">
        <v>381</v>
      </c>
    </row>
    <row r="171" spans="1:1" x14ac:dyDescent="0.2">
      <c r="A171" s="47" t="s">
        <v>380</v>
      </c>
    </row>
    <row r="172" spans="1:1" x14ac:dyDescent="0.2">
      <c r="A172" s="47" t="s">
        <v>379</v>
      </c>
    </row>
    <row r="173" spans="1:1" x14ac:dyDescent="0.2">
      <c r="A173" s="47" t="s">
        <v>378</v>
      </c>
    </row>
    <row r="174" spans="1:1" x14ac:dyDescent="0.2">
      <c r="A174" s="47" t="s">
        <v>377</v>
      </c>
    </row>
    <row r="175" spans="1:1" x14ac:dyDescent="0.2">
      <c r="A175" s="47" t="s">
        <v>376</v>
      </c>
    </row>
    <row r="176" spans="1:1" x14ac:dyDescent="0.2">
      <c r="A176" s="47" t="s">
        <v>375</v>
      </c>
    </row>
    <row r="177" spans="1:1" x14ac:dyDescent="0.2">
      <c r="A177" s="47" t="s">
        <v>374</v>
      </c>
    </row>
    <row r="178" spans="1:1" x14ac:dyDescent="0.2">
      <c r="A178" s="47" t="s">
        <v>373</v>
      </c>
    </row>
    <row r="179" spans="1:1" x14ac:dyDescent="0.2">
      <c r="A179" s="47" t="s">
        <v>372</v>
      </c>
    </row>
    <row r="180" spans="1:1" x14ac:dyDescent="0.2">
      <c r="A180" s="47" t="s">
        <v>371</v>
      </c>
    </row>
    <row r="181" spans="1:1" x14ac:dyDescent="0.2">
      <c r="A181" s="47" t="s">
        <v>370</v>
      </c>
    </row>
    <row r="182" spans="1:1" x14ac:dyDescent="0.2">
      <c r="A182" s="47" t="s">
        <v>369</v>
      </c>
    </row>
    <row r="183" spans="1:1" x14ac:dyDescent="0.2">
      <c r="A183" s="47" t="s">
        <v>368</v>
      </c>
    </row>
    <row r="184" spans="1:1" x14ac:dyDescent="0.2">
      <c r="A184" s="47" t="s">
        <v>367</v>
      </c>
    </row>
    <row r="185" spans="1:1" x14ac:dyDescent="0.2">
      <c r="A185" s="47" t="s">
        <v>366</v>
      </c>
    </row>
    <row r="186" spans="1:1" x14ac:dyDescent="0.2">
      <c r="A186" s="47" t="s">
        <v>365</v>
      </c>
    </row>
    <row r="187" spans="1:1" x14ac:dyDescent="0.2">
      <c r="A187" s="47" t="s">
        <v>364</v>
      </c>
    </row>
    <row r="188" spans="1:1" x14ac:dyDescent="0.2">
      <c r="A188" s="47" t="s">
        <v>363</v>
      </c>
    </row>
    <row r="189" spans="1:1" x14ac:dyDescent="0.2">
      <c r="A189" s="47" t="s">
        <v>362</v>
      </c>
    </row>
    <row r="190" spans="1:1" x14ac:dyDescent="0.2">
      <c r="A190" s="47" t="s">
        <v>361</v>
      </c>
    </row>
    <row r="191" spans="1:1" x14ac:dyDescent="0.2">
      <c r="A191" s="47" t="s">
        <v>360</v>
      </c>
    </row>
    <row r="192" spans="1:1" x14ac:dyDescent="0.2">
      <c r="A192" s="47" t="s">
        <v>359</v>
      </c>
    </row>
    <row r="193" spans="1:1" x14ac:dyDescent="0.2">
      <c r="A193" s="47" t="s">
        <v>358</v>
      </c>
    </row>
    <row r="194" spans="1:1" x14ac:dyDescent="0.2">
      <c r="A194" s="47" t="s">
        <v>357</v>
      </c>
    </row>
    <row r="195" spans="1:1" x14ac:dyDescent="0.2">
      <c r="A195" s="47" t="s">
        <v>356</v>
      </c>
    </row>
    <row r="196" spans="1:1" x14ac:dyDescent="0.2">
      <c r="A196" s="47" t="s">
        <v>355</v>
      </c>
    </row>
    <row r="197" spans="1:1" x14ac:dyDescent="0.2">
      <c r="A197" s="47" t="s">
        <v>354</v>
      </c>
    </row>
    <row r="198" spans="1:1" x14ac:dyDescent="0.2">
      <c r="A198" s="47" t="s">
        <v>353</v>
      </c>
    </row>
    <row r="199" spans="1:1" x14ac:dyDescent="0.2">
      <c r="A199" s="47" t="s">
        <v>352</v>
      </c>
    </row>
    <row r="200" spans="1:1" x14ac:dyDescent="0.2">
      <c r="A200" s="47" t="s">
        <v>351</v>
      </c>
    </row>
    <row r="201" spans="1:1" x14ac:dyDescent="0.2">
      <c r="A201" s="47" t="s">
        <v>350</v>
      </c>
    </row>
    <row r="202" spans="1:1" x14ac:dyDescent="0.2">
      <c r="A202" s="47" t="s">
        <v>349</v>
      </c>
    </row>
    <row r="203" spans="1:1" x14ac:dyDescent="0.2">
      <c r="A203" s="47" t="s">
        <v>348</v>
      </c>
    </row>
    <row r="204" spans="1:1" x14ac:dyDescent="0.2">
      <c r="A204" s="47" t="s">
        <v>347</v>
      </c>
    </row>
    <row r="205" spans="1:1" x14ac:dyDescent="0.2">
      <c r="A205" s="47" t="s">
        <v>346</v>
      </c>
    </row>
    <row r="206" spans="1:1" x14ac:dyDescent="0.2">
      <c r="A206" s="50" t="s">
        <v>345</v>
      </c>
    </row>
    <row r="207" spans="1:1" x14ac:dyDescent="0.2">
      <c r="A207" s="50" t="s">
        <v>344</v>
      </c>
    </row>
    <row r="208" spans="1:1" x14ac:dyDescent="0.2">
      <c r="A208" s="50" t="s">
        <v>343</v>
      </c>
    </row>
    <row r="209" spans="1:1" x14ac:dyDescent="0.2">
      <c r="A209" s="50" t="s">
        <v>342</v>
      </c>
    </row>
    <row r="210" spans="1:1" x14ac:dyDescent="0.2">
      <c r="A210" s="50" t="s">
        <v>341</v>
      </c>
    </row>
    <row r="211" spans="1:1" x14ac:dyDescent="0.2">
      <c r="A211" s="50" t="s">
        <v>340</v>
      </c>
    </row>
    <row r="212" spans="1:1" x14ac:dyDescent="0.2">
      <c r="A212" s="50" t="s">
        <v>339</v>
      </c>
    </row>
    <row r="213" spans="1:1" x14ac:dyDescent="0.2">
      <c r="A213" s="50" t="s">
        <v>338</v>
      </c>
    </row>
    <row r="214" spans="1:1" x14ac:dyDescent="0.2">
      <c r="A214" s="50" t="s">
        <v>337</v>
      </c>
    </row>
    <row r="215" spans="1:1" x14ac:dyDescent="0.2">
      <c r="A215" s="50" t="s">
        <v>336</v>
      </c>
    </row>
    <row r="216" spans="1:1" x14ac:dyDescent="0.2">
      <c r="A216" s="50" t="s">
        <v>335</v>
      </c>
    </row>
    <row r="217" spans="1:1" x14ac:dyDescent="0.2">
      <c r="A217" s="50" t="s">
        <v>334</v>
      </c>
    </row>
    <row r="218" spans="1:1" x14ac:dyDescent="0.2">
      <c r="A218" s="50" t="s">
        <v>333</v>
      </c>
    </row>
    <row r="219" spans="1:1" x14ac:dyDescent="0.2">
      <c r="A219" s="50" t="s">
        <v>332</v>
      </c>
    </row>
    <row r="220" spans="1:1" x14ac:dyDescent="0.2">
      <c r="A220" s="50" t="s">
        <v>331</v>
      </c>
    </row>
    <row r="221" spans="1:1" x14ac:dyDescent="0.2">
      <c r="A221" s="50" t="s">
        <v>330</v>
      </c>
    </row>
    <row r="222" spans="1:1" x14ac:dyDescent="0.2">
      <c r="A222" s="50" t="s">
        <v>329</v>
      </c>
    </row>
    <row r="223" spans="1:1" x14ac:dyDescent="0.2">
      <c r="A223" s="50" t="s">
        <v>328</v>
      </c>
    </row>
    <row r="224" spans="1:1" x14ac:dyDescent="0.2">
      <c r="A224" s="50" t="s">
        <v>327</v>
      </c>
    </row>
    <row r="225" spans="1:1" x14ac:dyDescent="0.2">
      <c r="A225" s="50" t="s">
        <v>326</v>
      </c>
    </row>
    <row r="226" spans="1:1" x14ac:dyDescent="0.2">
      <c r="A226" s="50" t="s">
        <v>325</v>
      </c>
    </row>
    <row r="227" spans="1:1" x14ac:dyDescent="0.2">
      <c r="A227" s="50" t="s">
        <v>324</v>
      </c>
    </row>
    <row r="228" spans="1:1" x14ac:dyDescent="0.2">
      <c r="A228" s="50" t="s">
        <v>323</v>
      </c>
    </row>
    <row r="229" spans="1:1" x14ac:dyDescent="0.2">
      <c r="A229" s="50" t="s">
        <v>322</v>
      </c>
    </row>
    <row r="230" spans="1:1" x14ac:dyDescent="0.2">
      <c r="A230" s="50" t="s">
        <v>321</v>
      </c>
    </row>
    <row r="231" spans="1:1" x14ac:dyDescent="0.2">
      <c r="A231" s="50" t="s">
        <v>320</v>
      </c>
    </row>
    <row r="232" spans="1:1" x14ac:dyDescent="0.2">
      <c r="A232" s="50" t="s">
        <v>319</v>
      </c>
    </row>
    <row r="233" spans="1:1" x14ac:dyDescent="0.2">
      <c r="A233" s="50" t="s">
        <v>318</v>
      </c>
    </row>
    <row r="234" spans="1:1" x14ac:dyDescent="0.2">
      <c r="A234" s="50" t="s">
        <v>317</v>
      </c>
    </row>
    <row r="235" spans="1:1" x14ac:dyDescent="0.2">
      <c r="A235" s="50" t="s">
        <v>316</v>
      </c>
    </row>
    <row r="236" spans="1:1" x14ac:dyDescent="0.2">
      <c r="A236" s="50" t="s">
        <v>315</v>
      </c>
    </row>
    <row r="237" spans="1:1" x14ac:dyDescent="0.2">
      <c r="A237" s="50" t="s">
        <v>314</v>
      </c>
    </row>
    <row r="238" spans="1:1" x14ac:dyDescent="0.2">
      <c r="A238" s="50" t="s">
        <v>313</v>
      </c>
    </row>
    <row r="239" spans="1:1" x14ac:dyDescent="0.2">
      <c r="A239" s="50" t="s">
        <v>312</v>
      </c>
    </row>
    <row r="240" spans="1:1" x14ac:dyDescent="0.2">
      <c r="A240" s="50" t="s">
        <v>311</v>
      </c>
    </row>
    <row r="241" spans="1:1" x14ac:dyDescent="0.2">
      <c r="A241" s="50" t="s">
        <v>310</v>
      </c>
    </row>
    <row r="242" spans="1:1" x14ac:dyDescent="0.2">
      <c r="A242" s="50" t="s">
        <v>309</v>
      </c>
    </row>
    <row r="243" spans="1:1" x14ac:dyDescent="0.2">
      <c r="A243" s="50" t="s">
        <v>308</v>
      </c>
    </row>
    <row r="244" spans="1:1" x14ac:dyDescent="0.2">
      <c r="A244" s="50" t="s">
        <v>307</v>
      </c>
    </row>
    <row r="245" spans="1:1" x14ac:dyDescent="0.2">
      <c r="A245" s="50" t="s">
        <v>306</v>
      </c>
    </row>
    <row r="246" spans="1:1" x14ac:dyDescent="0.2">
      <c r="A246" s="50" t="s">
        <v>305</v>
      </c>
    </row>
    <row r="247" spans="1:1" x14ac:dyDescent="0.2">
      <c r="A247" s="50" t="s">
        <v>304</v>
      </c>
    </row>
    <row r="248" spans="1:1" x14ac:dyDescent="0.2">
      <c r="A248" s="50" t="s">
        <v>303</v>
      </c>
    </row>
    <row r="249" spans="1:1" x14ac:dyDescent="0.2">
      <c r="A249" s="50" t="s">
        <v>302</v>
      </c>
    </row>
    <row r="250" spans="1:1" x14ac:dyDescent="0.2">
      <c r="A250" s="50" t="s">
        <v>301</v>
      </c>
    </row>
    <row r="251" spans="1:1" x14ac:dyDescent="0.2">
      <c r="A251" s="50" t="s">
        <v>300</v>
      </c>
    </row>
    <row r="252" spans="1:1" x14ac:dyDescent="0.2">
      <c r="A252" s="50" t="s">
        <v>299</v>
      </c>
    </row>
    <row r="253" spans="1:1" x14ac:dyDescent="0.2">
      <c r="A253" s="50" t="s">
        <v>298</v>
      </c>
    </row>
    <row r="254" spans="1:1" x14ac:dyDescent="0.2">
      <c r="A254" s="50" t="s">
        <v>297</v>
      </c>
    </row>
    <row r="255" spans="1:1" x14ac:dyDescent="0.2">
      <c r="A255" s="50" t="s">
        <v>296</v>
      </c>
    </row>
    <row r="256" spans="1:1" x14ac:dyDescent="0.2">
      <c r="A256" s="50" t="s">
        <v>295</v>
      </c>
    </row>
    <row r="257" spans="1:1" x14ac:dyDescent="0.2">
      <c r="A257" s="50" t="s">
        <v>294</v>
      </c>
    </row>
    <row r="258" spans="1:1" x14ac:dyDescent="0.2">
      <c r="A258" s="50" t="s">
        <v>293</v>
      </c>
    </row>
    <row r="259" spans="1:1" x14ac:dyDescent="0.2">
      <c r="A259" s="50" t="s">
        <v>292</v>
      </c>
    </row>
    <row r="260" spans="1:1" x14ac:dyDescent="0.2">
      <c r="A260" s="50" t="s">
        <v>291</v>
      </c>
    </row>
    <row r="261" spans="1:1" x14ac:dyDescent="0.2">
      <c r="A261" s="50" t="s">
        <v>290</v>
      </c>
    </row>
    <row r="262" spans="1:1" x14ac:dyDescent="0.2">
      <c r="A262" s="50" t="s">
        <v>289</v>
      </c>
    </row>
    <row r="263" spans="1:1" x14ac:dyDescent="0.2">
      <c r="A263" s="50" t="s">
        <v>288</v>
      </c>
    </row>
    <row r="264" spans="1:1" x14ac:dyDescent="0.2">
      <c r="A264" s="50" t="s">
        <v>287</v>
      </c>
    </row>
    <row r="265" spans="1:1" x14ac:dyDescent="0.2">
      <c r="A265" s="50" t="s">
        <v>286</v>
      </c>
    </row>
    <row r="266" spans="1:1" x14ac:dyDescent="0.2">
      <c r="A266" s="50" t="s">
        <v>285</v>
      </c>
    </row>
    <row r="267" spans="1:1" x14ac:dyDescent="0.2">
      <c r="A267" s="50" t="s">
        <v>284</v>
      </c>
    </row>
    <row r="268" spans="1:1" x14ac:dyDescent="0.2">
      <c r="A268" s="50" t="s">
        <v>283</v>
      </c>
    </row>
    <row r="269" spans="1:1" x14ac:dyDescent="0.2">
      <c r="A269" s="50" t="s">
        <v>282</v>
      </c>
    </row>
    <row r="270" spans="1:1" x14ac:dyDescent="0.2">
      <c r="A270" s="50" t="s">
        <v>281</v>
      </c>
    </row>
    <row r="271" spans="1:1" x14ac:dyDescent="0.2">
      <c r="A271" s="50" t="s">
        <v>280</v>
      </c>
    </row>
    <row r="272" spans="1:1" x14ac:dyDescent="0.2">
      <c r="A272" s="50" t="s">
        <v>279</v>
      </c>
    </row>
    <row r="273" spans="1:1" x14ac:dyDescent="0.2">
      <c r="A273" s="50" t="s">
        <v>278</v>
      </c>
    </row>
    <row r="274" spans="1:1" x14ac:dyDescent="0.2">
      <c r="A274" s="50" t="s">
        <v>277</v>
      </c>
    </row>
    <row r="275" spans="1:1" x14ac:dyDescent="0.2">
      <c r="A275" s="50" t="s">
        <v>276</v>
      </c>
    </row>
    <row r="276" spans="1:1" x14ac:dyDescent="0.2">
      <c r="A276" s="50" t="s">
        <v>275</v>
      </c>
    </row>
    <row r="277" spans="1:1" x14ac:dyDescent="0.2">
      <c r="A277" s="50" t="s">
        <v>274</v>
      </c>
    </row>
    <row r="278" spans="1:1" x14ac:dyDescent="0.2">
      <c r="A278" s="50" t="s">
        <v>273</v>
      </c>
    </row>
    <row r="279" spans="1:1" x14ac:dyDescent="0.2">
      <c r="A279" s="50" t="s">
        <v>272</v>
      </c>
    </row>
    <row r="280" spans="1:1" x14ac:dyDescent="0.2">
      <c r="A280" s="50" t="s">
        <v>271</v>
      </c>
    </row>
    <row r="281" spans="1:1" x14ac:dyDescent="0.2">
      <c r="A281" s="50" t="s">
        <v>270</v>
      </c>
    </row>
    <row r="282" spans="1:1" x14ac:dyDescent="0.2">
      <c r="A282" s="50" t="s">
        <v>269</v>
      </c>
    </row>
    <row r="283" spans="1:1" x14ac:dyDescent="0.2">
      <c r="A283" s="50" t="s">
        <v>268</v>
      </c>
    </row>
    <row r="284" spans="1:1" x14ac:dyDescent="0.2">
      <c r="A284" s="50" t="s">
        <v>267</v>
      </c>
    </row>
    <row r="285" spans="1:1" x14ac:dyDescent="0.2">
      <c r="A285" s="50" t="s">
        <v>266</v>
      </c>
    </row>
    <row r="286" spans="1:1" x14ac:dyDescent="0.2">
      <c r="A286" s="50" t="s">
        <v>265</v>
      </c>
    </row>
    <row r="287" spans="1:1" x14ac:dyDescent="0.2">
      <c r="A287" s="50" t="s">
        <v>264</v>
      </c>
    </row>
    <row r="288" spans="1:1" x14ac:dyDescent="0.2">
      <c r="A288" s="50" t="s">
        <v>263</v>
      </c>
    </row>
    <row r="289" spans="1:1" x14ac:dyDescent="0.2">
      <c r="A289" s="50" t="s">
        <v>262</v>
      </c>
    </row>
    <row r="290" spans="1:1" x14ac:dyDescent="0.2">
      <c r="A290" s="50" t="s">
        <v>261</v>
      </c>
    </row>
    <row r="291" spans="1:1" x14ac:dyDescent="0.2">
      <c r="A291" s="50" t="s">
        <v>260</v>
      </c>
    </row>
    <row r="292" spans="1:1" x14ac:dyDescent="0.2">
      <c r="A292" s="50" t="s">
        <v>259</v>
      </c>
    </row>
    <row r="293" spans="1:1" x14ac:dyDescent="0.2">
      <c r="A293" s="50" t="s">
        <v>258</v>
      </c>
    </row>
    <row r="294" spans="1:1" x14ac:dyDescent="0.2">
      <c r="A294" s="50" t="s">
        <v>257</v>
      </c>
    </row>
    <row r="295" spans="1:1" x14ac:dyDescent="0.2">
      <c r="A295" s="50" t="s">
        <v>256</v>
      </c>
    </row>
    <row r="296" spans="1:1" x14ac:dyDescent="0.2">
      <c r="A296" s="50" t="s">
        <v>255</v>
      </c>
    </row>
    <row r="297" spans="1:1" x14ac:dyDescent="0.2">
      <c r="A297" s="50" t="s">
        <v>254</v>
      </c>
    </row>
    <row r="298" spans="1:1" x14ac:dyDescent="0.2">
      <c r="A298" s="50" t="s">
        <v>253</v>
      </c>
    </row>
    <row r="299" spans="1:1" x14ac:dyDescent="0.2">
      <c r="A299" s="50" t="s">
        <v>252</v>
      </c>
    </row>
    <row r="300" spans="1:1" x14ac:dyDescent="0.2">
      <c r="A300" s="50" t="s">
        <v>251</v>
      </c>
    </row>
    <row r="301" spans="1:1" x14ac:dyDescent="0.2">
      <c r="A301" s="50" t="s">
        <v>250</v>
      </c>
    </row>
    <row r="302" spans="1:1" x14ac:dyDescent="0.2">
      <c r="A302" s="50" t="s">
        <v>249</v>
      </c>
    </row>
    <row r="303" spans="1:1" x14ac:dyDescent="0.2">
      <c r="A303" s="50" t="s">
        <v>248</v>
      </c>
    </row>
    <row r="304" spans="1:1" x14ac:dyDescent="0.2">
      <c r="A304" s="50" t="s">
        <v>247</v>
      </c>
    </row>
    <row r="305" spans="1:1" x14ac:dyDescent="0.2">
      <c r="A305" s="50" t="s">
        <v>246</v>
      </c>
    </row>
    <row r="306" spans="1:1" x14ac:dyDescent="0.2">
      <c r="A306" s="50" t="s">
        <v>245</v>
      </c>
    </row>
    <row r="307" spans="1:1" x14ac:dyDescent="0.2">
      <c r="A307" s="50" t="s">
        <v>244</v>
      </c>
    </row>
    <row r="308" spans="1:1" x14ac:dyDescent="0.2">
      <c r="A308" s="50" t="s">
        <v>243</v>
      </c>
    </row>
    <row r="309" spans="1:1" x14ac:dyDescent="0.2">
      <c r="A309" s="50" t="s">
        <v>242</v>
      </c>
    </row>
    <row r="310" spans="1:1" x14ac:dyDescent="0.2">
      <c r="A310" s="50" t="s">
        <v>241</v>
      </c>
    </row>
    <row r="311" spans="1:1" x14ac:dyDescent="0.2">
      <c r="A311" s="50" t="s">
        <v>240</v>
      </c>
    </row>
    <row r="312" spans="1:1" x14ac:dyDescent="0.2">
      <c r="A312" s="50" t="s">
        <v>239</v>
      </c>
    </row>
    <row r="313" spans="1:1" x14ac:dyDescent="0.2">
      <c r="A313" s="50" t="s">
        <v>238</v>
      </c>
    </row>
    <row r="314" spans="1:1" x14ac:dyDescent="0.2">
      <c r="A314" s="50" t="s">
        <v>237</v>
      </c>
    </row>
    <row r="315" spans="1:1" x14ac:dyDescent="0.2">
      <c r="A315" s="50" t="s">
        <v>236</v>
      </c>
    </row>
    <row r="316" spans="1:1" x14ac:dyDescent="0.2">
      <c r="A316" s="50" t="s">
        <v>235</v>
      </c>
    </row>
    <row r="317" spans="1:1" x14ac:dyDescent="0.2">
      <c r="A317" s="50" t="s">
        <v>234</v>
      </c>
    </row>
    <row r="318" spans="1:1" x14ac:dyDescent="0.2">
      <c r="A318" s="50" t="s">
        <v>233</v>
      </c>
    </row>
    <row r="319" spans="1:1" x14ac:dyDescent="0.2">
      <c r="A319" s="50" t="s">
        <v>232</v>
      </c>
    </row>
    <row r="320" spans="1:1" x14ac:dyDescent="0.2">
      <c r="A320" s="50" t="s">
        <v>231</v>
      </c>
    </row>
    <row r="321" spans="1:1" x14ac:dyDescent="0.2">
      <c r="A321" s="50" t="s">
        <v>230</v>
      </c>
    </row>
    <row r="322" spans="1:1" x14ac:dyDescent="0.2">
      <c r="A322" s="50" t="s">
        <v>229</v>
      </c>
    </row>
    <row r="323" spans="1:1" x14ac:dyDescent="0.2">
      <c r="A323" s="50" t="s">
        <v>228</v>
      </c>
    </row>
    <row r="324" spans="1:1" x14ac:dyDescent="0.2">
      <c r="A324" s="50" t="s">
        <v>227</v>
      </c>
    </row>
    <row r="325" spans="1:1" x14ac:dyDescent="0.2">
      <c r="A325" s="50" t="s">
        <v>226</v>
      </c>
    </row>
    <row r="326" spans="1:1" x14ac:dyDescent="0.2">
      <c r="A326" s="50" t="s">
        <v>225</v>
      </c>
    </row>
    <row r="327" spans="1:1" x14ac:dyDescent="0.2">
      <c r="A327" s="50" t="s">
        <v>224</v>
      </c>
    </row>
    <row r="328" spans="1:1" x14ac:dyDescent="0.2">
      <c r="A328" s="50" t="s">
        <v>223</v>
      </c>
    </row>
    <row r="329" spans="1:1" x14ac:dyDescent="0.2">
      <c r="A329" s="50" t="s">
        <v>222</v>
      </c>
    </row>
    <row r="330" spans="1:1" x14ac:dyDescent="0.2">
      <c r="A330" s="47" t="s">
        <v>221</v>
      </c>
    </row>
    <row r="331" spans="1:1" x14ac:dyDescent="0.2">
      <c r="A331" s="47" t="s">
        <v>220</v>
      </c>
    </row>
    <row r="332" spans="1:1" x14ac:dyDescent="0.2">
      <c r="A332" s="47" t="s">
        <v>219</v>
      </c>
    </row>
    <row r="333" spans="1:1" x14ac:dyDescent="0.2">
      <c r="A333" s="47" t="s">
        <v>218</v>
      </c>
    </row>
    <row r="334" spans="1:1" x14ac:dyDescent="0.2">
      <c r="A334" s="47" t="s">
        <v>217</v>
      </c>
    </row>
    <row r="335" spans="1:1" x14ac:dyDescent="0.2">
      <c r="A335" s="47" t="s">
        <v>216</v>
      </c>
    </row>
    <row r="336" spans="1:1" x14ac:dyDescent="0.2">
      <c r="A336" s="47" t="s">
        <v>215</v>
      </c>
    </row>
    <row r="337" spans="1:1" x14ac:dyDescent="0.2">
      <c r="A337" s="47" t="s">
        <v>214</v>
      </c>
    </row>
    <row r="338" spans="1:1" x14ac:dyDescent="0.2">
      <c r="A338" s="47" t="s">
        <v>213</v>
      </c>
    </row>
    <row r="339" spans="1:1" x14ac:dyDescent="0.2">
      <c r="A339" s="47" t="s">
        <v>212</v>
      </c>
    </row>
    <row r="340" spans="1:1" x14ac:dyDescent="0.2">
      <c r="A340" s="47" t="s">
        <v>211</v>
      </c>
    </row>
    <row r="341" spans="1:1" x14ac:dyDescent="0.2">
      <c r="A341" s="47" t="s">
        <v>210</v>
      </c>
    </row>
    <row r="342" spans="1:1" x14ac:dyDescent="0.2">
      <c r="A342" s="47" t="s">
        <v>209</v>
      </c>
    </row>
    <row r="343" spans="1:1" x14ac:dyDescent="0.2">
      <c r="A343" s="47" t="s">
        <v>208</v>
      </c>
    </row>
    <row r="344" spans="1:1" x14ac:dyDescent="0.2">
      <c r="A344" s="47" t="s">
        <v>207</v>
      </c>
    </row>
    <row r="345" spans="1:1" x14ac:dyDescent="0.2">
      <c r="A345" s="47" t="s">
        <v>206</v>
      </c>
    </row>
    <row r="346" spans="1:1" x14ac:dyDescent="0.2">
      <c r="A346" s="47" t="s">
        <v>205</v>
      </c>
    </row>
    <row r="347" spans="1:1" x14ac:dyDescent="0.2">
      <c r="A347" s="47" t="s">
        <v>204</v>
      </c>
    </row>
    <row r="348" spans="1:1" x14ac:dyDescent="0.2">
      <c r="A348" s="47" t="s">
        <v>203</v>
      </c>
    </row>
    <row r="349" spans="1:1" x14ac:dyDescent="0.2">
      <c r="A349" s="47" t="s">
        <v>202</v>
      </c>
    </row>
    <row r="350" spans="1:1" x14ac:dyDescent="0.2">
      <c r="A350" s="47" t="s">
        <v>201</v>
      </c>
    </row>
    <row r="351" spans="1:1" x14ac:dyDescent="0.2">
      <c r="A351" s="47" t="s">
        <v>200</v>
      </c>
    </row>
    <row r="352" spans="1:1" x14ac:dyDescent="0.2">
      <c r="A352" s="47" t="s">
        <v>199</v>
      </c>
    </row>
    <row r="353" spans="1:1" x14ac:dyDescent="0.2">
      <c r="A353" s="47" t="s">
        <v>198</v>
      </c>
    </row>
    <row r="354" spans="1:1" x14ac:dyDescent="0.2">
      <c r="A354" s="47" t="s">
        <v>197</v>
      </c>
    </row>
    <row r="355" spans="1:1" x14ac:dyDescent="0.2">
      <c r="A355" s="47" t="s">
        <v>196</v>
      </c>
    </row>
    <row r="356" spans="1:1" x14ac:dyDescent="0.2">
      <c r="A356" s="47" t="s">
        <v>195</v>
      </c>
    </row>
    <row r="357" spans="1:1" x14ac:dyDescent="0.2">
      <c r="A357" s="47" t="s">
        <v>194</v>
      </c>
    </row>
    <row r="358" spans="1:1" x14ac:dyDescent="0.2">
      <c r="A358" s="47" t="s">
        <v>193</v>
      </c>
    </row>
    <row r="359" spans="1:1" x14ac:dyDescent="0.2">
      <c r="A359" s="47" t="s">
        <v>192</v>
      </c>
    </row>
    <row r="360" spans="1:1" x14ac:dyDescent="0.2">
      <c r="A360" s="47" t="s">
        <v>191</v>
      </c>
    </row>
    <row r="361" spans="1:1" x14ac:dyDescent="0.2">
      <c r="A361" s="47" t="s">
        <v>190</v>
      </c>
    </row>
    <row r="362" spans="1:1" x14ac:dyDescent="0.2">
      <c r="A362" s="47" t="s">
        <v>189</v>
      </c>
    </row>
    <row r="363" spans="1:1" x14ac:dyDescent="0.2">
      <c r="A363" s="47" t="s">
        <v>188</v>
      </c>
    </row>
    <row r="364" spans="1:1" x14ac:dyDescent="0.2">
      <c r="A364" s="47" t="s">
        <v>187</v>
      </c>
    </row>
    <row r="365" spans="1:1" x14ac:dyDescent="0.2">
      <c r="A365" s="47" t="s">
        <v>186</v>
      </c>
    </row>
    <row r="366" spans="1:1" x14ac:dyDescent="0.2">
      <c r="A366" s="47" t="s">
        <v>185</v>
      </c>
    </row>
    <row r="367" spans="1:1" x14ac:dyDescent="0.2">
      <c r="A367" s="47" t="s">
        <v>184</v>
      </c>
    </row>
    <row r="368" spans="1:1" x14ac:dyDescent="0.2">
      <c r="A368" s="47" t="s">
        <v>183</v>
      </c>
    </row>
    <row r="369" spans="1:1" x14ac:dyDescent="0.2">
      <c r="A369" s="47" t="s">
        <v>182</v>
      </c>
    </row>
    <row r="370" spans="1:1" x14ac:dyDescent="0.2">
      <c r="A370" s="47" t="s">
        <v>181</v>
      </c>
    </row>
    <row r="371" spans="1:1" x14ac:dyDescent="0.2">
      <c r="A371" s="47" t="s">
        <v>180</v>
      </c>
    </row>
    <row r="372" spans="1:1" x14ac:dyDescent="0.2">
      <c r="A372" s="47" t="s">
        <v>179</v>
      </c>
    </row>
    <row r="373" spans="1:1" x14ac:dyDescent="0.2">
      <c r="A373" s="47" t="s">
        <v>178</v>
      </c>
    </row>
    <row r="374" spans="1:1" x14ac:dyDescent="0.2">
      <c r="A374" s="47" t="s">
        <v>177</v>
      </c>
    </row>
    <row r="375" spans="1:1" x14ac:dyDescent="0.2">
      <c r="A375" s="47" t="s">
        <v>176</v>
      </c>
    </row>
    <row r="376" spans="1:1" x14ac:dyDescent="0.2">
      <c r="A376" s="47" t="s">
        <v>175</v>
      </c>
    </row>
    <row r="377" spans="1:1" x14ac:dyDescent="0.2">
      <c r="A377" s="47" t="s">
        <v>174</v>
      </c>
    </row>
    <row r="378" spans="1:1" x14ac:dyDescent="0.2">
      <c r="A378" s="47" t="s">
        <v>173</v>
      </c>
    </row>
    <row r="379" spans="1:1" x14ac:dyDescent="0.2">
      <c r="A379" s="47" t="s">
        <v>172</v>
      </c>
    </row>
    <row r="380" spans="1:1" x14ac:dyDescent="0.2">
      <c r="A380" s="47" t="s">
        <v>171</v>
      </c>
    </row>
    <row r="381" spans="1:1" x14ac:dyDescent="0.2">
      <c r="A381" s="47" t="s">
        <v>170</v>
      </c>
    </row>
    <row r="382" spans="1:1" x14ac:dyDescent="0.2">
      <c r="A382" s="47" t="s">
        <v>169</v>
      </c>
    </row>
    <row r="383" spans="1:1" x14ac:dyDescent="0.2">
      <c r="A383" s="47" t="s">
        <v>168</v>
      </c>
    </row>
    <row r="384" spans="1:1" x14ac:dyDescent="0.2">
      <c r="A384" s="47" t="s">
        <v>167</v>
      </c>
    </row>
    <row r="385" spans="1:1" x14ac:dyDescent="0.2">
      <c r="A385" s="47" t="s">
        <v>166</v>
      </c>
    </row>
    <row r="386" spans="1:1" x14ac:dyDescent="0.2">
      <c r="A386" s="47" t="s">
        <v>165</v>
      </c>
    </row>
    <row r="387" spans="1:1" x14ac:dyDescent="0.2">
      <c r="A387" s="47" t="s">
        <v>164</v>
      </c>
    </row>
    <row r="388" spans="1:1" x14ac:dyDescent="0.2">
      <c r="A388" s="47" t="s">
        <v>163</v>
      </c>
    </row>
    <row r="389" spans="1:1" x14ac:dyDescent="0.2">
      <c r="A389" s="47" t="s">
        <v>162</v>
      </c>
    </row>
    <row r="390" spans="1:1" x14ac:dyDescent="0.2">
      <c r="A390" s="47" t="s">
        <v>161</v>
      </c>
    </row>
    <row r="391" spans="1:1" x14ac:dyDescent="0.2">
      <c r="A391" s="47" t="s">
        <v>160</v>
      </c>
    </row>
    <row r="392" spans="1:1" x14ac:dyDescent="0.2">
      <c r="A392" s="47" t="s">
        <v>159</v>
      </c>
    </row>
    <row r="393" spans="1:1" x14ac:dyDescent="0.2">
      <c r="A393" s="47" t="s">
        <v>158</v>
      </c>
    </row>
    <row r="394" spans="1:1" x14ac:dyDescent="0.2">
      <c r="A394" s="47" t="s">
        <v>157</v>
      </c>
    </row>
    <row r="395" spans="1:1" x14ac:dyDescent="0.2">
      <c r="A395" s="47" t="s">
        <v>156</v>
      </c>
    </row>
    <row r="396" spans="1:1" x14ac:dyDescent="0.2">
      <c r="A396" s="47" t="s">
        <v>155</v>
      </c>
    </row>
    <row r="397" spans="1:1" x14ac:dyDescent="0.2">
      <c r="A397" s="47" t="s">
        <v>154</v>
      </c>
    </row>
    <row r="398" spans="1:1" x14ac:dyDescent="0.2">
      <c r="A398" s="47" t="s">
        <v>153</v>
      </c>
    </row>
    <row r="399" spans="1:1" x14ac:dyDescent="0.2">
      <c r="A399" s="47" t="s">
        <v>152</v>
      </c>
    </row>
    <row r="400" spans="1:1" x14ac:dyDescent="0.2">
      <c r="A400" s="47" t="s">
        <v>151</v>
      </c>
    </row>
    <row r="401" spans="1:1" x14ac:dyDescent="0.2">
      <c r="A401" s="47" t="s">
        <v>150</v>
      </c>
    </row>
    <row r="402" spans="1:1" x14ac:dyDescent="0.2">
      <c r="A402" s="47" t="s">
        <v>149</v>
      </c>
    </row>
    <row r="403" spans="1:1" x14ac:dyDescent="0.2">
      <c r="A403" s="47" t="s">
        <v>148</v>
      </c>
    </row>
    <row r="404" spans="1:1" x14ac:dyDescent="0.2">
      <c r="A404" s="47" t="s">
        <v>147</v>
      </c>
    </row>
    <row r="405" spans="1:1" x14ac:dyDescent="0.2">
      <c r="A405" s="47" t="s">
        <v>146</v>
      </c>
    </row>
    <row r="406" spans="1:1" x14ac:dyDescent="0.2">
      <c r="A406" s="47" t="s">
        <v>145</v>
      </c>
    </row>
    <row r="407" spans="1:1" x14ac:dyDescent="0.2">
      <c r="A407" s="47" t="s">
        <v>144</v>
      </c>
    </row>
    <row r="408" spans="1:1" x14ac:dyDescent="0.2">
      <c r="A408" s="47" t="s">
        <v>143</v>
      </c>
    </row>
    <row r="409" spans="1:1" x14ac:dyDescent="0.2">
      <c r="A409" s="47" t="s">
        <v>142</v>
      </c>
    </row>
    <row r="410" spans="1:1" x14ac:dyDescent="0.2">
      <c r="A410" s="47" t="s">
        <v>141</v>
      </c>
    </row>
    <row r="411" spans="1:1" x14ac:dyDescent="0.2">
      <c r="A411" s="47" t="s">
        <v>140</v>
      </c>
    </row>
    <row r="412" spans="1:1" x14ac:dyDescent="0.2">
      <c r="A412" s="47" t="s">
        <v>139</v>
      </c>
    </row>
    <row r="413" spans="1:1" x14ac:dyDescent="0.2">
      <c r="A413" s="47" t="s">
        <v>138</v>
      </c>
    </row>
    <row r="414" spans="1:1" x14ac:dyDescent="0.2">
      <c r="A414" s="47" t="s">
        <v>137</v>
      </c>
    </row>
    <row r="415" spans="1:1" x14ac:dyDescent="0.2">
      <c r="A415" s="47" t="s">
        <v>136</v>
      </c>
    </row>
    <row r="416" spans="1:1" x14ac:dyDescent="0.2">
      <c r="A416" s="47" t="s">
        <v>135</v>
      </c>
    </row>
    <row r="417" spans="1:1" x14ac:dyDescent="0.2">
      <c r="A417" s="47" t="s">
        <v>134</v>
      </c>
    </row>
    <row r="418" spans="1:1" x14ac:dyDescent="0.2">
      <c r="A418" s="47" t="s">
        <v>133</v>
      </c>
    </row>
    <row r="419" spans="1:1" x14ac:dyDescent="0.2">
      <c r="A419" s="47" t="s">
        <v>132</v>
      </c>
    </row>
    <row r="420" spans="1:1" x14ac:dyDescent="0.2">
      <c r="A420" s="47" t="s">
        <v>131</v>
      </c>
    </row>
    <row r="421" spans="1:1" x14ac:dyDescent="0.2">
      <c r="A421" s="47" t="s">
        <v>130</v>
      </c>
    </row>
    <row r="422" spans="1:1" x14ac:dyDescent="0.2">
      <c r="A422" s="47" t="s">
        <v>129</v>
      </c>
    </row>
    <row r="423" spans="1:1" x14ac:dyDescent="0.2">
      <c r="A423" s="47" t="s">
        <v>128</v>
      </c>
    </row>
    <row r="424" spans="1:1" x14ac:dyDescent="0.2">
      <c r="A424" s="47" t="s">
        <v>127</v>
      </c>
    </row>
    <row r="425" spans="1:1" x14ac:dyDescent="0.2">
      <c r="A425" s="47" t="s">
        <v>126</v>
      </c>
    </row>
    <row r="426" spans="1:1" x14ac:dyDescent="0.2">
      <c r="A426" s="47" t="s">
        <v>125</v>
      </c>
    </row>
    <row r="427" spans="1:1" x14ac:dyDescent="0.2">
      <c r="A427" s="47" t="s">
        <v>124</v>
      </c>
    </row>
    <row r="428" spans="1:1" x14ac:dyDescent="0.2">
      <c r="A428" s="47" t="s">
        <v>123</v>
      </c>
    </row>
    <row r="429" spans="1:1" x14ac:dyDescent="0.2">
      <c r="A429" s="47" t="s">
        <v>122</v>
      </c>
    </row>
    <row r="430" spans="1:1" x14ac:dyDescent="0.2">
      <c r="A430" s="47" t="s">
        <v>121</v>
      </c>
    </row>
    <row r="431" spans="1:1" x14ac:dyDescent="0.2">
      <c r="A431" s="47" t="s">
        <v>120</v>
      </c>
    </row>
    <row r="432" spans="1:1" x14ac:dyDescent="0.2">
      <c r="A432" s="47" t="s">
        <v>119</v>
      </c>
    </row>
    <row r="433" spans="1:1" x14ac:dyDescent="0.2">
      <c r="A433" s="47" t="s">
        <v>118</v>
      </c>
    </row>
    <row r="434" spans="1:1" x14ac:dyDescent="0.2">
      <c r="A434" s="47" t="s">
        <v>117</v>
      </c>
    </row>
    <row r="435" spans="1:1" x14ac:dyDescent="0.2">
      <c r="A435" s="47" t="s">
        <v>116</v>
      </c>
    </row>
    <row r="436" spans="1:1" x14ac:dyDescent="0.2">
      <c r="A436" s="47" t="s">
        <v>115</v>
      </c>
    </row>
    <row r="437" spans="1:1" x14ac:dyDescent="0.2">
      <c r="A437" s="47" t="s">
        <v>114</v>
      </c>
    </row>
    <row r="438" spans="1:1" x14ac:dyDescent="0.2">
      <c r="A438" s="47" t="s">
        <v>113</v>
      </c>
    </row>
    <row r="439" spans="1:1" x14ac:dyDescent="0.2">
      <c r="A439" s="47" t="s">
        <v>112</v>
      </c>
    </row>
    <row r="440" spans="1:1" x14ac:dyDescent="0.2">
      <c r="A440" s="47" t="s">
        <v>111</v>
      </c>
    </row>
    <row r="441" spans="1:1" x14ac:dyDescent="0.2">
      <c r="A441" s="47" t="s">
        <v>110</v>
      </c>
    </row>
    <row r="442" spans="1:1" x14ac:dyDescent="0.2">
      <c r="A442" s="47" t="s">
        <v>109</v>
      </c>
    </row>
    <row r="443" spans="1:1" x14ac:dyDescent="0.2">
      <c r="A443" s="47" t="s">
        <v>108</v>
      </c>
    </row>
    <row r="444" spans="1:1" x14ac:dyDescent="0.2">
      <c r="A444" s="47" t="s">
        <v>107</v>
      </c>
    </row>
    <row r="445" spans="1:1" x14ac:dyDescent="0.2">
      <c r="A445" s="47" t="s">
        <v>106</v>
      </c>
    </row>
    <row r="446" spans="1:1" x14ac:dyDescent="0.2">
      <c r="A446" s="47" t="s">
        <v>105</v>
      </c>
    </row>
    <row r="447" spans="1:1" x14ac:dyDescent="0.2">
      <c r="A447" s="47" t="s">
        <v>104</v>
      </c>
    </row>
    <row r="448" spans="1:1" x14ac:dyDescent="0.2">
      <c r="A448" s="47" t="s">
        <v>103</v>
      </c>
    </row>
    <row r="449" spans="1:1" x14ac:dyDescent="0.2">
      <c r="A449" s="47" t="s">
        <v>102</v>
      </c>
    </row>
    <row r="450" spans="1:1" x14ac:dyDescent="0.2">
      <c r="A450" s="47" t="s">
        <v>101</v>
      </c>
    </row>
    <row r="451" spans="1:1" x14ac:dyDescent="0.2">
      <c r="A451" s="47" t="s">
        <v>100</v>
      </c>
    </row>
    <row r="452" spans="1:1" x14ac:dyDescent="0.2">
      <c r="A452" s="47" t="s">
        <v>99</v>
      </c>
    </row>
    <row r="453" spans="1:1" x14ac:dyDescent="0.2">
      <c r="A453" s="47" t="s">
        <v>98</v>
      </c>
    </row>
    <row r="454" spans="1:1" x14ac:dyDescent="0.2">
      <c r="A454" s="47" t="s">
        <v>97</v>
      </c>
    </row>
    <row r="455" spans="1:1" x14ac:dyDescent="0.2">
      <c r="A455" s="47" t="s">
        <v>96</v>
      </c>
    </row>
    <row r="456" spans="1:1" x14ac:dyDescent="0.2">
      <c r="A456" s="47" t="s">
        <v>95</v>
      </c>
    </row>
    <row r="457" spans="1:1" x14ac:dyDescent="0.2">
      <c r="A457" s="47" t="s">
        <v>94</v>
      </c>
    </row>
    <row r="458" spans="1:1" x14ac:dyDescent="0.2">
      <c r="A458" s="47" t="s">
        <v>93</v>
      </c>
    </row>
    <row r="459" spans="1:1" x14ac:dyDescent="0.2">
      <c r="A459" s="47" t="s">
        <v>92</v>
      </c>
    </row>
    <row r="460" spans="1:1" x14ac:dyDescent="0.2">
      <c r="A460" s="47" t="s">
        <v>91</v>
      </c>
    </row>
    <row r="461" spans="1:1" x14ac:dyDescent="0.2">
      <c r="A461" s="47" t="s">
        <v>90</v>
      </c>
    </row>
    <row r="462" spans="1:1" x14ac:dyDescent="0.2">
      <c r="A462" s="47" t="s">
        <v>89</v>
      </c>
    </row>
    <row r="463" spans="1:1" x14ac:dyDescent="0.2">
      <c r="A463" s="47" t="s">
        <v>88</v>
      </c>
    </row>
    <row r="464" spans="1:1" x14ac:dyDescent="0.2">
      <c r="A464" s="47" t="s">
        <v>87</v>
      </c>
    </row>
    <row r="465" spans="1:1" x14ac:dyDescent="0.2">
      <c r="A465" s="47" t="s">
        <v>86</v>
      </c>
    </row>
    <row r="466" spans="1:1" x14ac:dyDescent="0.2">
      <c r="A466" s="47" t="s">
        <v>85</v>
      </c>
    </row>
    <row r="467" spans="1:1" x14ac:dyDescent="0.2">
      <c r="A467" s="47" t="s">
        <v>84</v>
      </c>
    </row>
    <row r="468" spans="1:1" x14ac:dyDescent="0.2">
      <c r="A468" s="47" t="s">
        <v>83</v>
      </c>
    </row>
    <row r="469" spans="1:1" x14ac:dyDescent="0.2">
      <c r="A469" s="47" t="s">
        <v>82</v>
      </c>
    </row>
    <row r="470" spans="1:1" x14ac:dyDescent="0.2">
      <c r="A470" s="47" t="s">
        <v>81</v>
      </c>
    </row>
    <row r="471" spans="1:1" x14ac:dyDescent="0.2">
      <c r="A471" s="47" t="s">
        <v>80</v>
      </c>
    </row>
    <row r="472" spans="1:1" x14ac:dyDescent="0.2">
      <c r="A472" s="47" t="s">
        <v>79</v>
      </c>
    </row>
    <row r="473" spans="1:1" x14ac:dyDescent="0.2">
      <c r="A473" s="47" t="s">
        <v>78</v>
      </c>
    </row>
    <row r="474" spans="1:1" x14ac:dyDescent="0.2">
      <c r="A474" s="47" t="s">
        <v>77</v>
      </c>
    </row>
    <row r="475" spans="1:1" x14ac:dyDescent="0.2">
      <c r="A475" s="47" t="s">
        <v>76</v>
      </c>
    </row>
    <row r="476" spans="1:1" x14ac:dyDescent="0.2">
      <c r="A476" s="47" t="s">
        <v>75</v>
      </c>
    </row>
    <row r="477" spans="1:1" x14ac:dyDescent="0.2">
      <c r="A477" s="47" t="s">
        <v>74</v>
      </c>
    </row>
    <row r="478" spans="1:1" x14ac:dyDescent="0.2">
      <c r="A478" s="47" t="s">
        <v>73</v>
      </c>
    </row>
    <row r="479" spans="1:1" x14ac:dyDescent="0.2">
      <c r="A479" s="47" t="s">
        <v>72</v>
      </c>
    </row>
    <row r="480" spans="1:1" x14ac:dyDescent="0.2">
      <c r="A480" s="47" t="s">
        <v>71</v>
      </c>
    </row>
    <row r="481" spans="1:1" x14ac:dyDescent="0.2">
      <c r="A481" s="47" t="s">
        <v>70</v>
      </c>
    </row>
    <row r="482" spans="1:1" x14ac:dyDescent="0.2">
      <c r="A482" s="47" t="s">
        <v>69</v>
      </c>
    </row>
    <row r="483" spans="1:1" x14ac:dyDescent="0.2">
      <c r="A483" s="47" t="s">
        <v>68</v>
      </c>
    </row>
    <row r="484" spans="1:1" x14ac:dyDescent="0.2">
      <c r="A484" s="47" t="s">
        <v>67</v>
      </c>
    </row>
    <row r="485" spans="1:1" x14ac:dyDescent="0.2">
      <c r="A485" s="47" t="s">
        <v>66</v>
      </c>
    </row>
    <row r="486" spans="1:1" x14ac:dyDescent="0.2">
      <c r="A486" s="47" t="s">
        <v>65</v>
      </c>
    </row>
    <row r="487" spans="1:1" x14ac:dyDescent="0.2">
      <c r="A487" s="47" t="s">
        <v>64</v>
      </c>
    </row>
    <row r="488" spans="1:1" x14ac:dyDescent="0.2">
      <c r="A488" s="47" t="s">
        <v>63</v>
      </c>
    </row>
    <row r="489" spans="1:1" x14ac:dyDescent="0.2">
      <c r="A489" s="47" t="s">
        <v>62</v>
      </c>
    </row>
    <row r="490" spans="1:1" x14ac:dyDescent="0.2">
      <c r="A490" s="47" t="s">
        <v>61</v>
      </c>
    </row>
    <row r="491" spans="1:1" x14ac:dyDescent="0.2">
      <c r="A491" s="47" t="s">
        <v>60</v>
      </c>
    </row>
    <row r="492" spans="1:1" x14ac:dyDescent="0.2">
      <c r="A492" s="47" t="s">
        <v>59</v>
      </c>
    </row>
    <row r="493" spans="1:1" x14ac:dyDescent="0.2">
      <c r="A493" s="47" t="s">
        <v>58</v>
      </c>
    </row>
    <row r="494" spans="1:1" x14ac:dyDescent="0.2">
      <c r="A494" s="47" t="s">
        <v>57</v>
      </c>
    </row>
    <row r="495" spans="1:1" x14ac:dyDescent="0.2">
      <c r="A495" s="47" t="s">
        <v>56</v>
      </c>
    </row>
    <row r="496" spans="1:1" x14ac:dyDescent="0.2">
      <c r="A496" s="47" t="s">
        <v>55</v>
      </c>
    </row>
    <row r="497" spans="1:1" x14ac:dyDescent="0.2">
      <c r="A497" s="47" t="s">
        <v>54</v>
      </c>
    </row>
    <row r="498" spans="1:1" x14ac:dyDescent="0.2">
      <c r="A498" s="47" t="s">
        <v>53</v>
      </c>
    </row>
  </sheetData>
  <sheetProtection sheet="1" objects="1" scenarios="1"/>
  <mergeCells count="3">
    <mergeCell ref="U1:W1"/>
    <mergeCell ref="A1:B1"/>
    <mergeCell ref="E1:F1"/>
  </mergeCells>
  <phoneticPr fontId="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FC2B9-BCE8-4115-878D-0000CE5BB3DC}">
  <sheetPr codeName="Sheet5"/>
  <dimension ref="A1:C492"/>
  <sheetViews>
    <sheetView workbookViewId="0">
      <pane xSplit="1" ySplit="1" topLeftCell="B65" activePane="bottomRight" state="frozen"/>
      <selection pane="topRight" activeCell="B1" sqref="B1"/>
      <selection pane="bottomLeft" activeCell="A2" sqref="A2"/>
      <selection pane="bottomRight" activeCell="E20" sqref="E20"/>
    </sheetView>
  </sheetViews>
  <sheetFormatPr defaultRowHeight="15" x14ac:dyDescent="0.35"/>
  <cols>
    <col min="1" max="1" width="29.640625" bestFit="1" customWidth="1"/>
    <col min="2" max="2" width="11" bestFit="1" customWidth="1"/>
    <col min="3" max="3" width="24.35546875" bestFit="1" customWidth="1"/>
  </cols>
  <sheetData>
    <row r="1" spans="1:3" s="55" customFormat="1" x14ac:dyDescent="0.35">
      <c r="A1" s="55" t="s">
        <v>777</v>
      </c>
      <c r="B1" s="119" t="s">
        <v>761</v>
      </c>
      <c r="C1" s="54" t="s">
        <v>762</v>
      </c>
    </row>
    <row r="2" spans="1:3" s="55" customFormat="1" x14ac:dyDescent="0.35">
      <c r="A2" s="55" t="str">
        <f>B2&amp;"  "&amp;C2</f>
        <v>1001  JAさいたま・さいたま市</v>
      </c>
      <c r="B2" s="119">
        <v>1001</v>
      </c>
      <c r="C2" s="55" t="s">
        <v>1382</v>
      </c>
    </row>
    <row r="3" spans="1:3" s="55" customFormat="1" x14ac:dyDescent="0.35">
      <c r="A3" s="55" t="str">
        <f t="shared" ref="A3:A66" si="0">B3&amp;"  "&amp;C3</f>
        <v>1003  JAほくさい・鴻巣市</v>
      </c>
      <c r="B3" s="119">
        <v>1003</v>
      </c>
      <c r="C3" s="55" t="s">
        <v>1383</v>
      </c>
    </row>
    <row r="4" spans="1:3" s="55" customFormat="1" x14ac:dyDescent="0.35">
      <c r="A4" s="55" t="str">
        <f t="shared" si="0"/>
        <v>1005  JA南彩・さいたま市</v>
      </c>
      <c r="B4" s="119">
        <v>1005</v>
      </c>
      <c r="C4" s="55" t="s">
        <v>1384</v>
      </c>
    </row>
    <row r="5" spans="1:3" s="55" customFormat="1" x14ac:dyDescent="0.35">
      <c r="A5" s="55" t="str">
        <f t="shared" si="0"/>
        <v>1008  JAさいたま・戸田市</v>
      </c>
      <c r="B5" s="119">
        <v>1008</v>
      </c>
      <c r="C5" s="55" t="s">
        <v>1385</v>
      </c>
    </row>
    <row r="6" spans="1:3" s="55" customFormat="1" x14ac:dyDescent="0.35">
      <c r="A6" s="55" t="str">
        <f t="shared" si="0"/>
        <v>1009  JAさいたま・蕨市</v>
      </c>
      <c r="B6" s="119">
        <v>1009</v>
      </c>
      <c r="C6" s="55" t="s">
        <v>1386</v>
      </c>
    </row>
    <row r="7" spans="1:3" s="55" customFormat="1" x14ac:dyDescent="0.35">
      <c r="A7" s="55" t="str">
        <f t="shared" si="0"/>
        <v>1020  JAさいたま・草加市</v>
      </c>
      <c r="B7" s="119">
        <v>1020</v>
      </c>
      <c r="C7" s="55" t="s">
        <v>1387</v>
      </c>
    </row>
    <row r="8" spans="1:3" s="55" customFormat="1" x14ac:dyDescent="0.35">
      <c r="A8" s="55" t="str">
        <f t="shared" si="0"/>
        <v>1035  JAさいたま・鴻巣市</v>
      </c>
      <c r="B8" s="119">
        <v>1035</v>
      </c>
      <c r="C8" s="55" t="s">
        <v>1388</v>
      </c>
    </row>
    <row r="9" spans="1:3" s="55" customFormat="1" x14ac:dyDescent="0.35">
      <c r="A9" s="55" t="str">
        <f t="shared" si="0"/>
        <v>1038  JAさいたま・北本市</v>
      </c>
      <c r="B9" s="119">
        <v>1038</v>
      </c>
      <c r="C9" s="55" t="s">
        <v>1389</v>
      </c>
    </row>
    <row r="10" spans="1:3" s="55" customFormat="1" x14ac:dyDescent="0.35">
      <c r="A10" s="55" t="str">
        <f t="shared" si="0"/>
        <v>1040  JAさいたま・伊奈町</v>
      </c>
      <c r="B10" s="119">
        <v>1040</v>
      </c>
      <c r="C10" s="55" t="s">
        <v>1390</v>
      </c>
    </row>
    <row r="11" spans="1:3" s="55" customFormat="1" x14ac:dyDescent="0.35">
      <c r="A11" s="55" t="str">
        <f t="shared" si="0"/>
        <v>1041  JAさいたま・桶川市</v>
      </c>
      <c r="B11" s="119">
        <v>1041</v>
      </c>
      <c r="C11" s="55" t="s">
        <v>1391</v>
      </c>
    </row>
    <row r="12" spans="1:3" s="55" customFormat="1" x14ac:dyDescent="0.35">
      <c r="A12" s="55" t="str">
        <f t="shared" si="0"/>
        <v>1046  JAさいたま・上尾市</v>
      </c>
      <c r="B12" s="119">
        <v>1046</v>
      </c>
      <c r="C12" s="55" t="s">
        <v>1392</v>
      </c>
    </row>
    <row r="13" spans="1:3" s="55" customFormat="1" x14ac:dyDescent="0.35">
      <c r="A13" s="55" t="str">
        <f t="shared" si="0"/>
        <v>1049  JAあさか野・志木市</v>
      </c>
      <c r="B13" s="119">
        <v>1049</v>
      </c>
      <c r="C13" s="55" t="s">
        <v>1393</v>
      </c>
    </row>
    <row r="14" spans="1:3" s="55" customFormat="1" x14ac:dyDescent="0.35">
      <c r="A14" s="55" t="str">
        <f t="shared" si="0"/>
        <v>1050  JAあさか野・新座市</v>
      </c>
      <c r="B14" s="119">
        <v>1050</v>
      </c>
      <c r="C14" s="55" t="s">
        <v>1394</v>
      </c>
    </row>
    <row r="15" spans="1:3" s="55" customFormat="1" x14ac:dyDescent="0.35">
      <c r="A15" s="55" t="str">
        <f t="shared" si="0"/>
        <v>1053  JAあさか野・朝霞市</v>
      </c>
      <c r="B15" s="119">
        <v>1053</v>
      </c>
      <c r="C15" s="55" t="s">
        <v>1395</v>
      </c>
    </row>
    <row r="16" spans="1:3" s="55" customFormat="1" x14ac:dyDescent="0.35">
      <c r="A16" s="55" t="str">
        <f t="shared" si="0"/>
        <v>1054  JAあさか野・和光市</v>
      </c>
      <c r="B16" s="119">
        <v>1054</v>
      </c>
      <c r="C16" s="55" t="s">
        <v>1396</v>
      </c>
    </row>
    <row r="17" spans="1:3" s="55" customFormat="1" x14ac:dyDescent="0.35">
      <c r="A17" s="55" t="str">
        <f t="shared" si="0"/>
        <v>1056  JAさいたま・川口市</v>
      </c>
      <c r="B17" s="119">
        <v>1056</v>
      </c>
      <c r="C17" s="55" t="s">
        <v>1397</v>
      </c>
    </row>
    <row r="18" spans="1:3" s="55" customFormat="1" x14ac:dyDescent="0.35">
      <c r="A18" s="55" t="str">
        <f t="shared" si="0"/>
        <v>1057  JAさいたま・草加市</v>
      </c>
      <c r="B18" s="119">
        <v>1057</v>
      </c>
      <c r="C18" s="55" t="s">
        <v>1387</v>
      </c>
    </row>
    <row r="19" spans="1:3" s="55" customFormat="1" x14ac:dyDescent="0.35">
      <c r="A19" s="55" t="str">
        <f t="shared" si="0"/>
        <v>1101  JAいるま野・川越市</v>
      </c>
      <c r="B19" s="119">
        <v>1101</v>
      </c>
      <c r="C19" s="55" t="s">
        <v>1398</v>
      </c>
    </row>
    <row r="20" spans="1:3" s="55" customFormat="1" x14ac:dyDescent="0.35">
      <c r="A20" s="55" t="str">
        <f t="shared" si="0"/>
        <v>1115  JAいるま野・所沢市</v>
      </c>
      <c r="B20" s="119">
        <v>1115</v>
      </c>
      <c r="C20" s="55" t="s">
        <v>1399</v>
      </c>
    </row>
    <row r="21" spans="1:3" s="55" customFormat="1" x14ac:dyDescent="0.35">
      <c r="A21" s="55" t="str">
        <f t="shared" si="0"/>
        <v>1124  JAいるま野・入間市</v>
      </c>
      <c r="B21" s="119">
        <v>1124</v>
      </c>
      <c r="C21" s="55" t="s">
        <v>1400</v>
      </c>
    </row>
    <row r="22" spans="1:3" s="55" customFormat="1" x14ac:dyDescent="0.35">
      <c r="A22" s="55" t="str">
        <f t="shared" si="0"/>
        <v>1130  JAいるま野・狭山市</v>
      </c>
      <c r="B22" s="119">
        <v>1130</v>
      </c>
      <c r="C22" s="55" t="s">
        <v>1401</v>
      </c>
    </row>
    <row r="23" spans="1:3" s="55" customFormat="1" x14ac:dyDescent="0.35">
      <c r="A23" s="55" t="str">
        <f t="shared" si="0"/>
        <v>1131  JAいるま野・坂戸市</v>
      </c>
      <c r="B23" s="119">
        <v>1131</v>
      </c>
      <c r="C23" s="55" t="s">
        <v>1402</v>
      </c>
    </row>
    <row r="24" spans="1:3" s="55" customFormat="1" x14ac:dyDescent="0.35">
      <c r="A24" s="55" t="str">
        <f t="shared" si="0"/>
        <v>1136  JAいるま野・鶴ヶ島市</v>
      </c>
      <c r="B24" s="119">
        <v>1136</v>
      </c>
      <c r="C24" s="55" t="s">
        <v>1403</v>
      </c>
    </row>
    <row r="25" spans="1:3" s="55" customFormat="1" x14ac:dyDescent="0.35">
      <c r="A25" s="55" t="str">
        <f t="shared" si="0"/>
        <v>1137  JAいるま野・毛呂山</v>
      </c>
      <c r="B25" s="119">
        <v>1137</v>
      </c>
      <c r="C25" s="55" t="s">
        <v>1404</v>
      </c>
    </row>
    <row r="26" spans="1:3" s="55" customFormat="1" x14ac:dyDescent="0.35">
      <c r="A26" s="55" t="str">
        <f t="shared" si="0"/>
        <v>1138  JAいるま野・越生町</v>
      </c>
      <c r="B26" s="119">
        <v>1138</v>
      </c>
      <c r="C26" s="55" t="s">
        <v>1405</v>
      </c>
    </row>
    <row r="27" spans="1:3" s="55" customFormat="1" x14ac:dyDescent="0.35">
      <c r="A27" s="55" t="str">
        <f t="shared" si="0"/>
        <v>1139  JAいるま野・日高市</v>
      </c>
      <c r="B27" s="119">
        <v>1139</v>
      </c>
      <c r="C27" s="55" t="s">
        <v>1406</v>
      </c>
    </row>
    <row r="28" spans="1:3" s="55" customFormat="1" x14ac:dyDescent="0.35">
      <c r="A28" s="55" t="str">
        <f t="shared" si="0"/>
        <v>1140  JAいるま野・飯能市</v>
      </c>
      <c r="B28" s="119">
        <v>1140</v>
      </c>
      <c r="C28" s="55" t="s">
        <v>1407</v>
      </c>
    </row>
    <row r="29" spans="1:3" s="55" customFormat="1" x14ac:dyDescent="0.35">
      <c r="A29" s="55" t="str">
        <f t="shared" si="0"/>
        <v>1146  JAいるま野・富士見市</v>
      </c>
      <c r="B29" s="119">
        <v>1146</v>
      </c>
      <c r="C29" s="55" t="s">
        <v>1408</v>
      </c>
    </row>
    <row r="30" spans="1:3" s="55" customFormat="1" x14ac:dyDescent="0.35">
      <c r="A30" s="55" t="str">
        <f t="shared" si="0"/>
        <v>1147  JAいるま野・ふじみ野市</v>
      </c>
      <c r="B30" s="119">
        <v>1147</v>
      </c>
      <c r="C30" s="55" t="s">
        <v>1409</v>
      </c>
    </row>
    <row r="31" spans="1:3" s="55" customFormat="1" x14ac:dyDescent="0.35">
      <c r="A31" s="55" t="str">
        <f t="shared" si="0"/>
        <v>1149  JAいるま野・三芳町</v>
      </c>
      <c r="B31" s="119">
        <v>1149</v>
      </c>
      <c r="C31" s="55" t="s">
        <v>1410</v>
      </c>
    </row>
    <row r="32" spans="1:3" s="55" customFormat="1" x14ac:dyDescent="0.35">
      <c r="A32" s="55" t="str">
        <f t="shared" si="0"/>
        <v>1201  JA埼玉中央・東松山市</v>
      </c>
      <c r="B32" s="119">
        <v>1201</v>
      </c>
      <c r="C32" s="55" t="s">
        <v>1411</v>
      </c>
    </row>
    <row r="33" spans="1:3" s="55" customFormat="1" x14ac:dyDescent="0.35">
      <c r="A33" s="55" t="str">
        <f t="shared" si="0"/>
        <v>1202  JA埼玉中央・滑川町</v>
      </c>
      <c r="B33" s="119">
        <v>1202</v>
      </c>
      <c r="C33" s="55" t="s">
        <v>1412</v>
      </c>
    </row>
    <row r="34" spans="1:3" s="55" customFormat="1" x14ac:dyDescent="0.35">
      <c r="A34" s="55" t="str">
        <f t="shared" si="0"/>
        <v>1204  JA埼玉中央・嵐山町</v>
      </c>
      <c r="B34" s="119">
        <v>1204</v>
      </c>
      <c r="C34" s="55" t="s">
        <v>1413</v>
      </c>
    </row>
    <row r="35" spans="1:3" s="55" customFormat="1" x14ac:dyDescent="0.35">
      <c r="A35" s="55" t="str">
        <f t="shared" si="0"/>
        <v>1207  JA埼玉中央・小川町</v>
      </c>
      <c r="B35" s="119">
        <v>1207</v>
      </c>
      <c r="C35" s="55" t="s">
        <v>1414</v>
      </c>
    </row>
    <row r="36" spans="1:3" s="55" customFormat="1" x14ac:dyDescent="0.35">
      <c r="A36" s="55" t="str">
        <f t="shared" si="0"/>
        <v>1209  JA埼玉中央・ときがわ町</v>
      </c>
      <c r="B36" s="119">
        <v>1209</v>
      </c>
      <c r="C36" s="55" t="s">
        <v>1415</v>
      </c>
    </row>
    <row r="37" spans="1:3" s="55" customFormat="1" x14ac:dyDescent="0.35">
      <c r="A37" s="55" t="str">
        <f t="shared" si="0"/>
        <v>1213  JA埼玉中央・鳩山町</v>
      </c>
      <c r="B37" s="119">
        <v>1213</v>
      </c>
      <c r="C37" s="55" t="s">
        <v>1416</v>
      </c>
    </row>
    <row r="38" spans="1:3" s="55" customFormat="1" x14ac:dyDescent="0.35">
      <c r="A38" s="55" t="str">
        <f t="shared" si="0"/>
        <v>1214  JA埼玉中央・川島町</v>
      </c>
      <c r="B38" s="119">
        <v>1214</v>
      </c>
      <c r="C38" s="55" t="s">
        <v>1417</v>
      </c>
    </row>
    <row r="39" spans="1:3" s="55" customFormat="1" x14ac:dyDescent="0.35">
      <c r="A39" s="55" t="str">
        <f t="shared" si="0"/>
        <v>1215  JA埼玉中央・吉見町</v>
      </c>
      <c r="B39" s="119">
        <v>1215</v>
      </c>
      <c r="C39" s="55" t="s">
        <v>1418</v>
      </c>
    </row>
    <row r="40" spans="1:3" s="55" customFormat="1" x14ac:dyDescent="0.35">
      <c r="A40" s="55" t="str">
        <f t="shared" si="0"/>
        <v>1301  JAちちぶ・秩父市</v>
      </c>
      <c r="B40" s="119">
        <v>1301</v>
      </c>
      <c r="C40" s="55" t="s">
        <v>1419</v>
      </c>
    </row>
    <row r="41" spans="1:3" s="55" customFormat="1" x14ac:dyDescent="0.35">
      <c r="A41" s="55" t="str">
        <f t="shared" si="0"/>
        <v>1302  JAちちぶ・横瀬町</v>
      </c>
      <c r="B41" s="119">
        <v>1302</v>
      </c>
      <c r="C41" s="55" t="s">
        <v>1420</v>
      </c>
    </row>
    <row r="42" spans="1:3" s="55" customFormat="1" x14ac:dyDescent="0.35">
      <c r="A42" s="55" t="str">
        <f t="shared" si="0"/>
        <v>1305  JAちちぶ・皆野町</v>
      </c>
      <c r="B42" s="119">
        <v>1305</v>
      </c>
      <c r="C42" s="55" t="s">
        <v>1421</v>
      </c>
    </row>
    <row r="43" spans="1:3" s="55" customFormat="1" x14ac:dyDescent="0.35">
      <c r="A43" s="55" t="str">
        <f t="shared" si="0"/>
        <v>1306  JAちちぶ・長瀞町</v>
      </c>
      <c r="B43" s="119">
        <v>1306</v>
      </c>
      <c r="C43" s="55" t="s">
        <v>1422</v>
      </c>
    </row>
    <row r="44" spans="1:3" s="55" customFormat="1" x14ac:dyDescent="0.35">
      <c r="A44" s="55" t="str">
        <f t="shared" si="0"/>
        <v>1308  JA埼玉中央・東秩父村</v>
      </c>
      <c r="B44" s="119">
        <v>1308</v>
      </c>
      <c r="C44" s="55" t="s">
        <v>1423</v>
      </c>
    </row>
    <row r="45" spans="1:3" s="55" customFormat="1" x14ac:dyDescent="0.35">
      <c r="A45" s="55" t="str">
        <f t="shared" si="0"/>
        <v>1309  JAちちぶ・吉田（秩父市）</v>
      </c>
      <c r="B45" s="119">
        <v>1309</v>
      </c>
      <c r="C45" s="55" t="s">
        <v>1424</v>
      </c>
    </row>
    <row r="46" spans="1:3" s="55" customFormat="1" x14ac:dyDescent="0.35">
      <c r="A46" s="55" t="str">
        <f t="shared" si="0"/>
        <v>1310  JAちちぶ・小鹿野町</v>
      </c>
      <c r="B46" s="119">
        <v>1310</v>
      </c>
      <c r="C46" s="55" t="s">
        <v>1425</v>
      </c>
    </row>
    <row r="47" spans="1:3" s="55" customFormat="1" x14ac:dyDescent="0.35">
      <c r="A47" s="55" t="str">
        <f t="shared" si="0"/>
        <v>1401  JAひびきの・本庄市</v>
      </c>
      <c r="B47" s="119">
        <v>1401</v>
      </c>
      <c r="C47" s="55" t="s">
        <v>1426</v>
      </c>
    </row>
    <row r="48" spans="1:3" s="55" customFormat="1" x14ac:dyDescent="0.35">
      <c r="A48" s="55" t="str">
        <f t="shared" si="0"/>
        <v>1402  JAひびきの・上里町</v>
      </c>
      <c r="B48" s="119">
        <v>1402</v>
      </c>
      <c r="C48" s="55" t="s">
        <v>1427</v>
      </c>
    </row>
    <row r="49" spans="1:3" s="55" customFormat="1" x14ac:dyDescent="0.35">
      <c r="A49" s="55" t="str">
        <f t="shared" si="0"/>
        <v>1403  JAひびきの・美里町</v>
      </c>
      <c r="B49" s="119">
        <v>1403</v>
      </c>
      <c r="C49" s="55" t="s">
        <v>1428</v>
      </c>
    </row>
    <row r="50" spans="1:3" s="55" customFormat="1" x14ac:dyDescent="0.35">
      <c r="A50" s="55" t="str">
        <f t="shared" si="0"/>
        <v>1405  JAひびきの・神川町</v>
      </c>
      <c r="B50" s="119">
        <v>1405</v>
      </c>
      <c r="C50" s="55" t="s">
        <v>1429</v>
      </c>
    </row>
    <row r="51" spans="1:3" s="55" customFormat="1" x14ac:dyDescent="0.35">
      <c r="A51" s="55" t="str">
        <f t="shared" si="0"/>
        <v>1501  JAくまがや</v>
      </c>
      <c r="B51" s="119">
        <v>1501</v>
      </c>
      <c r="C51" s="55" t="s">
        <v>1430</v>
      </c>
    </row>
    <row r="52" spans="1:3" s="55" customFormat="1" x14ac:dyDescent="0.35">
      <c r="A52" s="55" t="str">
        <f t="shared" si="0"/>
        <v>1507  JAふかや・深谷市</v>
      </c>
      <c r="B52" s="119">
        <v>1507</v>
      </c>
      <c r="C52" s="55" t="s">
        <v>1431</v>
      </c>
    </row>
    <row r="53" spans="1:3" s="55" customFormat="1" x14ac:dyDescent="0.35">
      <c r="A53" s="55" t="str">
        <f t="shared" si="0"/>
        <v>1511  JAふかや・寄居町</v>
      </c>
      <c r="B53" s="119">
        <v>1511</v>
      </c>
      <c r="C53" s="55" t="s">
        <v>1432</v>
      </c>
    </row>
    <row r="54" spans="1:3" s="55" customFormat="1" x14ac:dyDescent="0.35">
      <c r="A54" s="55" t="str">
        <f t="shared" si="0"/>
        <v>1514  JA埼玉岡部・深谷市</v>
      </c>
      <c r="B54" s="119">
        <v>1514</v>
      </c>
      <c r="C54" s="55" t="s">
        <v>1433</v>
      </c>
    </row>
    <row r="55" spans="1:3" s="55" customFormat="1" x14ac:dyDescent="0.35">
      <c r="A55" s="55" t="str">
        <f t="shared" si="0"/>
        <v>1515  JAふかや（榛沢）・深谷市</v>
      </c>
      <c r="B55" s="119">
        <v>1515</v>
      </c>
      <c r="C55" s="55" t="s">
        <v>1434</v>
      </c>
    </row>
    <row r="56" spans="1:3" s="55" customFormat="1" x14ac:dyDescent="0.35">
      <c r="A56" s="55" t="str">
        <f t="shared" si="0"/>
        <v>1517  JA花園・深谷市</v>
      </c>
      <c r="B56" s="119">
        <v>1517</v>
      </c>
      <c r="C56" s="55" t="s">
        <v>1435</v>
      </c>
    </row>
    <row r="57" spans="1:3" s="55" customFormat="1" x14ac:dyDescent="0.35">
      <c r="A57" s="55" t="str">
        <f t="shared" si="0"/>
        <v>1601  JAほくさい・行田市</v>
      </c>
      <c r="B57" s="119">
        <v>1601</v>
      </c>
      <c r="C57" s="55" t="s">
        <v>1436</v>
      </c>
    </row>
    <row r="58" spans="1:3" s="55" customFormat="1" x14ac:dyDescent="0.35">
      <c r="A58" s="55" t="str">
        <f t="shared" si="0"/>
        <v>1606  JAほくさい・羽生市</v>
      </c>
      <c r="B58" s="119">
        <v>1606</v>
      </c>
      <c r="C58" s="55" t="s">
        <v>1437</v>
      </c>
    </row>
    <row r="59" spans="1:3" s="55" customFormat="1" x14ac:dyDescent="0.35">
      <c r="A59" s="55" t="str">
        <f t="shared" si="0"/>
        <v>1615  JAほくさい・加須市</v>
      </c>
      <c r="B59" s="119">
        <v>1615</v>
      </c>
      <c r="C59" s="55" t="s">
        <v>1438</v>
      </c>
    </row>
    <row r="60" spans="1:3" s="55" customFormat="1" x14ac:dyDescent="0.35">
      <c r="A60" s="55" t="str">
        <f t="shared" si="0"/>
        <v>1617  JAほくさい・加須市騎西</v>
      </c>
      <c r="B60" s="119">
        <v>1617</v>
      </c>
      <c r="C60" s="55" t="s">
        <v>1439</v>
      </c>
    </row>
    <row r="61" spans="1:3" s="55" customFormat="1" x14ac:dyDescent="0.35">
      <c r="A61" s="55" t="str">
        <f t="shared" si="0"/>
        <v>1618  JAほくさい・加須市北川辺</v>
      </c>
      <c r="B61" s="119">
        <v>1618</v>
      </c>
      <c r="C61" s="55" t="s">
        <v>1440</v>
      </c>
    </row>
    <row r="62" spans="1:3" s="55" customFormat="1" x14ac:dyDescent="0.35">
      <c r="A62" s="55" t="str">
        <f t="shared" si="0"/>
        <v>1619  JAほくさい・加須市大利根</v>
      </c>
      <c r="B62" s="119">
        <v>1619</v>
      </c>
      <c r="C62" s="55" t="s">
        <v>1441</v>
      </c>
    </row>
    <row r="63" spans="1:3" s="55" customFormat="1" x14ac:dyDescent="0.35">
      <c r="A63" s="55" t="str">
        <f t="shared" si="0"/>
        <v>1701  JAさいかつ・八潮市</v>
      </c>
      <c r="B63" s="119">
        <v>1701</v>
      </c>
      <c r="C63" s="55" t="s">
        <v>1442</v>
      </c>
    </row>
    <row r="64" spans="1:3" s="55" customFormat="1" x14ac:dyDescent="0.35">
      <c r="A64" s="55" t="str">
        <f t="shared" si="0"/>
        <v>1703  JA越谷市・草加市</v>
      </c>
      <c r="B64" s="119">
        <v>1703</v>
      </c>
      <c r="C64" s="55" t="s">
        <v>1443</v>
      </c>
    </row>
    <row r="65" spans="1:3" s="55" customFormat="1" x14ac:dyDescent="0.35">
      <c r="A65" s="55" t="str">
        <f t="shared" si="0"/>
        <v>1704  JA越谷市</v>
      </c>
      <c r="B65" s="119">
        <v>1704</v>
      </c>
      <c r="C65" s="55" t="s">
        <v>1444</v>
      </c>
    </row>
    <row r="66" spans="1:3" s="55" customFormat="1" x14ac:dyDescent="0.35">
      <c r="A66" s="55" t="str">
        <f t="shared" si="0"/>
        <v>1706  JA南彩・春日部市</v>
      </c>
      <c r="B66" s="119">
        <v>1706</v>
      </c>
      <c r="C66" s="55" t="s">
        <v>1445</v>
      </c>
    </row>
    <row r="67" spans="1:3" s="55" customFormat="1" x14ac:dyDescent="0.35">
      <c r="A67" s="55" t="str">
        <f t="shared" ref="A67:A130" si="1">B67&amp;"  "&amp;C67</f>
        <v>1707  JA南彩・蓮田市</v>
      </c>
      <c r="B67" s="119">
        <v>1707</v>
      </c>
      <c r="C67" s="55" t="s">
        <v>1446</v>
      </c>
    </row>
    <row r="68" spans="1:3" s="55" customFormat="1" x14ac:dyDescent="0.35">
      <c r="A68" s="55" t="str">
        <f t="shared" si="1"/>
        <v>1708  JA南彩・宮代町</v>
      </c>
      <c r="B68" s="119">
        <v>1708</v>
      </c>
      <c r="C68" s="55" t="s">
        <v>1447</v>
      </c>
    </row>
    <row r="69" spans="1:3" s="55" customFormat="1" x14ac:dyDescent="0.35">
      <c r="A69" s="55" t="str">
        <f t="shared" si="1"/>
        <v>1709  JA南彩・白岡市</v>
      </c>
      <c r="B69" s="119">
        <v>1709</v>
      </c>
      <c r="C69" s="55" t="s">
        <v>1448</v>
      </c>
    </row>
    <row r="70" spans="1:3" s="55" customFormat="1" x14ac:dyDescent="0.35">
      <c r="A70" s="55" t="str">
        <f t="shared" si="1"/>
        <v>1710  JA南彩・久喜市</v>
      </c>
      <c r="B70" s="119">
        <v>1710</v>
      </c>
      <c r="C70" s="55" t="s">
        <v>1449</v>
      </c>
    </row>
    <row r="71" spans="1:3" s="55" customFormat="1" x14ac:dyDescent="0.35">
      <c r="A71" s="55" t="str">
        <f t="shared" si="1"/>
        <v>1711  JA南彩・久喜市菖蒲</v>
      </c>
      <c r="B71" s="119">
        <v>1711</v>
      </c>
      <c r="C71" s="55" t="s">
        <v>1450</v>
      </c>
    </row>
    <row r="72" spans="1:3" s="55" customFormat="1" x14ac:dyDescent="0.35">
      <c r="A72" s="55" t="str">
        <f t="shared" si="1"/>
        <v>1803  JA埼玉みずほ・幸手</v>
      </c>
      <c r="B72" s="119">
        <v>1803</v>
      </c>
      <c r="C72" s="55" t="s">
        <v>1451</v>
      </c>
    </row>
    <row r="73" spans="1:3" s="55" customFormat="1" x14ac:dyDescent="0.35">
      <c r="A73" s="55" t="str">
        <f t="shared" si="1"/>
        <v>1804  JA埼玉みずほ・杉戸</v>
      </c>
      <c r="B73" s="119">
        <v>1804</v>
      </c>
      <c r="C73" s="55" t="s">
        <v>1452</v>
      </c>
    </row>
    <row r="74" spans="1:3" s="55" customFormat="1" x14ac:dyDescent="0.35">
      <c r="A74" s="55" t="str">
        <f t="shared" si="1"/>
        <v>1806  JA埼玉みずほ春日部</v>
      </c>
      <c r="B74" s="119">
        <v>1806</v>
      </c>
      <c r="C74" s="55" t="s">
        <v>1453</v>
      </c>
    </row>
    <row r="75" spans="1:3" s="55" customFormat="1" x14ac:dyDescent="0.35">
      <c r="A75" s="55" t="str">
        <f t="shared" si="1"/>
        <v>1807  JAさいかつ・松伏町</v>
      </c>
      <c r="B75" s="119">
        <v>1807</v>
      </c>
      <c r="C75" s="55" t="s">
        <v>1454</v>
      </c>
    </row>
    <row r="76" spans="1:3" s="55" customFormat="1" x14ac:dyDescent="0.35">
      <c r="A76" s="55" t="str">
        <f t="shared" si="1"/>
        <v>1808  JAさいかつ・吉川市</v>
      </c>
      <c r="B76" s="119">
        <v>1808</v>
      </c>
      <c r="C76" s="55" t="s">
        <v>1455</v>
      </c>
    </row>
    <row r="77" spans="1:3" s="55" customFormat="1" x14ac:dyDescent="0.35">
      <c r="A77" s="55" t="str">
        <f t="shared" si="1"/>
        <v>1809  JAさいかつ・三郷市</v>
      </c>
      <c r="B77" s="119">
        <v>1809</v>
      </c>
      <c r="C77" s="55" t="s">
        <v>1456</v>
      </c>
    </row>
    <row r="78" spans="1:3" s="55" customFormat="1" x14ac:dyDescent="0.35">
      <c r="A78" s="55" t="str">
        <f t="shared" si="1"/>
        <v>1812  JA埼玉みずほ・久喜市鷲宮</v>
      </c>
      <c r="B78" s="119">
        <v>1812</v>
      </c>
      <c r="C78" s="55" t="s">
        <v>1457</v>
      </c>
    </row>
    <row r="79" spans="1:3" s="55" customFormat="1" x14ac:dyDescent="0.35">
      <c r="A79" s="55" t="str">
        <f t="shared" si="1"/>
        <v>2501  JA埼北酪農</v>
      </c>
      <c r="B79" s="119">
        <v>2501</v>
      </c>
      <c r="C79" s="55" t="s">
        <v>1458</v>
      </c>
    </row>
    <row r="80" spans="1:3" s="55" customFormat="1" x14ac:dyDescent="0.35">
      <c r="A80" s="55" t="str">
        <f t="shared" si="1"/>
        <v>2504  JA埼玉酪農</v>
      </c>
      <c r="B80" s="119">
        <v>2504</v>
      </c>
      <c r="C80" s="55" t="s">
        <v>1459</v>
      </c>
    </row>
    <row r="81" spans="1:3" s="55" customFormat="1" x14ac:dyDescent="0.35">
      <c r="A81" s="55" t="str">
        <f t="shared" si="1"/>
        <v>5001  りそな川口支店</v>
      </c>
      <c r="B81" s="119">
        <v>5001</v>
      </c>
      <c r="C81" s="55" t="s">
        <v>815</v>
      </c>
    </row>
    <row r="82" spans="1:3" s="55" customFormat="1" x14ac:dyDescent="0.35">
      <c r="A82" s="55" t="str">
        <f t="shared" si="1"/>
        <v>5002  りそな東岩槻支店（さいたま）</v>
      </c>
      <c r="B82" s="119">
        <v>5002</v>
      </c>
      <c r="C82" s="55" t="s">
        <v>816</v>
      </c>
    </row>
    <row r="83" spans="1:3" s="55" customFormat="1" x14ac:dyDescent="0.35">
      <c r="A83" s="55" t="str">
        <f t="shared" si="1"/>
        <v>5003  りそな西川口支店</v>
      </c>
      <c r="B83" s="119">
        <v>5003</v>
      </c>
      <c r="C83" s="55" t="s">
        <v>817</v>
      </c>
    </row>
    <row r="84" spans="1:3" s="55" customFormat="1" x14ac:dyDescent="0.35">
      <c r="A84" s="55" t="str">
        <f t="shared" si="1"/>
        <v>5004  りそな川口南平支店</v>
      </c>
      <c r="B84" s="119">
        <v>5004</v>
      </c>
      <c r="C84" s="55" t="s">
        <v>818</v>
      </c>
    </row>
    <row r="85" spans="1:3" s="55" customFormat="1" x14ac:dyDescent="0.35">
      <c r="A85" s="55" t="str">
        <f t="shared" si="1"/>
        <v>5005  りそなさいたま営業部</v>
      </c>
      <c r="B85" s="119">
        <v>5005</v>
      </c>
      <c r="C85" s="55" t="s">
        <v>819</v>
      </c>
    </row>
    <row r="86" spans="1:3" s="55" customFormat="1" x14ac:dyDescent="0.35">
      <c r="A86" s="55" t="str">
        <f t="shared" si="1"/>
        <v>5006  りそな県庁支店（さいたま）</v>
      </c>
      <c r="B86" s="119">
        <v>5006</v>
      </c>
      <c r="C86" s="55" t="s">
        <v>820</v>
      </c>
    </row>
    <row r="87" spans="1:3" s="55" customFormat="1" x14ac:dyDescent="0.35">
      <c r="A87" s="55" t="str">
        <f t="shared" si="1"/>
        <v>5007  りそな浦和中央支店</v>
      </c>
      <c r="B87" s="119">
        <v>5007</v>
      </c>
      <c r="C87" s="55" t="s">
        <v>821</v>
      </c>
    </row>
    <row r="88" spans="1:3" s="55" customFormat="1" x14ac:dyDescent="0.35">
      <c r="A88" s="55" t="str">
        <f t="shared" si="1"/>
        <v>5008  りそな浦和東口支店</v>
      </c>
      <c r="B88" s="119">
        <v>5008</v>
      </c>
      <c r="C88" s="55" t="s">
        <v>822</v>
      </c>
    </row>
    <row r="89" spans="1:3" s="55" customFormat="1" x14ac:dyDescent="0.35">
      <c r="A89" s="55" t="str">
        <f t="shared" si="1"/>
        <v>5009  りそな南浦和支店（さいたま）</v>
      </c>
      <c r="B89" s="119">
        <v>5009</v>
      </c>
      <c r="C89" s="55" t="s">
        <v>823</v>
      </c>
    </row>
    <row r="90" spans="1:3" s="55" customFormat="1" x14ac:dyDescent="0.35">
      <c r="A90" s="55" t="str">
        <f t="shared" si="1"/>
        <v>5010  りそな岩槻支店（さいたま）</v>
      </c>
      <c r="B90" s="119">
        <v>5010</v>
      </c>
      <c r="C90" s="55" t="s">
        <v>824</v>
      </c>
    </row>
    <row r="91" spans="1:3" s="55" customFormat="1" x14ac:dyDescent="0.35">
      <c r="A91" s="55" t="str">
        <f t="shared" si="1"/>
        <v>5011  りそな騎西支店（鴻巣）</v>
      </c>
      <c r="B91" s="119">
        <v>5011</v>
      </c>
      <c r="C91" s="55" t="s">
        <v>825</v>
      </c>
    </row>
    <row r="92" spans="1:3" s="55" customFormat="1" x14ac:dyDescent="0.35">
      <c r="A92" s="55" t="str">
        <f t="shared" si="1"/>
        <v>5012  りそな北浦和支店</v>
      </c>
      <c r="B92" s="119">
        <v>5012</v>
      </c>
      <c r="C92" s="55" t="s">
        <v>826</v>
      </c>
    </row>
    <row r="93" spans="1:3" s="55" customFormat="1" x14ac:dyDescent="0.35">
      <c r="A93" s="55" t="str">
        <f t="shared" si="1"/>
        <v>5013  りそな北浦和西口支店</v>
      </c>
      <c r="B93" s="119">
        <v>5013</v>
      </c>
      <c r="C93" s="55" t="s">
        <v>827</v>
      </c>
    </row>
    <row r="94" spans="1:3" s="55" customFormat="1" x14ac:dyDescent="0.35">
      <c r="A94" s="55" t="str">
        <f t="shared" si="1"/>
        <v>5014  りそな大宮支店（さいたま）</v>
      </c>
      <c r="B94" s="119">
        <v>5014</v>
      </c>
      <c r="C94" s="55" t="s">
        <v>828</v>
      </c>
    </row>
    <row r="95" spans="1:3" s="55" customFormat="1" x14ac:dyDescent="0.35">
      <c r="A95" s="55" t="str">
        <f t="shared" si="1"/>
        <v>5016  りそな宮原支店（さいたま）</v>
      </c>
      <c r="B95" s="119">
        <v>5016</v>
      </c>
      <c r="C95" s="55" t="s">
        <v>829</v>
      </c>
    </row>
    <row r="96" spans="1:3" s="55" customFormat="1" x14ac:dyDescent="0.35">
      <c r="A96" s="55" t="str">
        <f t="shared" si="1"/>
        <v>5017  りそな東大宮支店</v>
      </c>
      <c r="B96" s="119">
        <v>5017</v>
      </c>
      <c r="C96" s="55" t="s">
        <v>830</v>
      </c>
    </row>
    <row r="97" spans="1:3" s="55" customFormat="1" x14ac:dyDescent="0.35">
      <c r="A97" s="55" t="str">
        <f t="shared" si="1"/>
        <v>5018  りそな七里支店（さいたま）</v>
      </c>
      <c r="B97" s="119">
        <v>5018</v>
      </c>
      <c r="C97" s="55" t="s">
        <v>831</v>
      </c>
    </row>
    <row r="98" spans="1:3" s="55" customFormat="1" x14ac:dyDescent="0.35">
      <c r="A98" s="55" t="str">
        <f t="shared" si="1"/>
        <v>5019  りそな大宮支店（土呂）</v>
      </c>
      <c r="B98" s="119">
        <v>5019</v>
      </c>
      <c r="C98" s="55" t="s">
        <v>832</v>
      </c>
    </row>
    <row r="99" spans="1:3" s="55" customFormat="1" x14ac:dyDescent="0.35">
      <c r="A99" s="55" t="str">
        <f t="shared" si="1"/>
        <v>5020  りそな大宮西支店（さいたま）</v>
      </c>
      <c r="B99" s="119">
        <v>5020</v>
      </c>
      <c r="C99" s="55" t="s">
        <v>833</v>
      </c>
    </row>
    <row r="100" spans="1:3" s="55" customFormat="1" x14ac:dyDescent="0.35">
      <c r="A100" s="55" t="str">
        <f t="shared" si="1"/>
        <v>5021  りそな日進支店（さいたま）</v>
      </c>
      <c r="B100" s="119">
        <v>5021</v>
      </c>
      <c r="C100" s="55" t="s">
        <v>834</v>
      </c>
    </row>
    <row r="101" spans="1:3" s="55" customFormat="1" x14ac:dyDescent="0.35">
      <c r="A101" s="55" t="str">
        <f t="shared" si="1"/>
        <v>5022  りそな指扇支店（さいたま）</v>
      </c>
      <c r="B101" s="119">
        <v>5022</v>
      </c>
      <c r="C101" s="55" t="s">
        <v>835</v>
      </c>
    </row>
    <row r="102" spans="1:3" s="55" customFormat="1" x14ac:dyDescent="0.35">
      <c r="A102" s="55" t="str">
        <f t="shared" si="1"/>
        <v>5023  りそな鴻巣支店</v>
      </c>
      <c r="B102" s="119">
        <v>5023</v>
      </c>
      <c r="C102" s="55" t="s">
        <v>836</v>
      </c>
    </row>
    <row r="103" spans="1:3" s="55" customFormat="1" x14ac:dyDescent="0.35">
      <c r="A103" s="55" t="str">
        <f t="shared" si="1"/>
        <v>5024  りそな上尾支店</v>
      </c>
      <c r="B103" s="119">
        <v>5024</v>
      </c>
      <c r="C103" s="55" t="s">
        <v>837</v>
      </c>
    </row>
    <row r="104" spans="1:3" s="55" customFormat="1" x14ac:dyDescent="0.35">
      <c r="A104" s="55" t="str">
        <f t="shared" si="1"/>
        <v>5025  りそな上尾西口支店</v>
      </c>
      <c r="B104" s="119">
        <v>5025</v>
      </c>
      <c r="C104" s="55" t="s">
        <v>838</v>
      </c>
    </row>
    <row r="105" spans="1:3" s="55" customFormat="1" x14ac:dyDescent="0.35">
      <c r="A105" s="55" t="str">
        <f t="shared" si="1"/>
        <v>5026  りそな与野支店（さいたま）</v>
      </c>
      <c r="B105" s="119">
        <v>5026</v>
      </c>
      <c r="C105" s="55" t="s">
        <v>839</v>
      </c>
    </row>
    <row r="106" spans="1:3" s="55" customFormat="1" x14ac:dyDescent="0.35">
      <c r="A106" s="55" t="str">
        <f t="shared" si="1"/>
        <v>5027  りそな草加支店</v>
      </c>
      <c r="B106" s="119">
        <v>5027</v>
      </c>
      <c r="C106" s="55" t="s">
        <v>840</v>
      </c>
    </row>
    <row r="107" spans="1:3" s="55" customFormat="1" x14ac:dyDescent="0.35">
      <c r="A107" s="55" t="str">
        <f t="shared" si="1"/>
        <v>5028  りそな松原支店（草加）</v>
      </c>
      <c r="B107" s="119">
        <v>5028</v>
      </c>
      <c r="C107" s="55" t="s">
        <v>841</v>
      </c>
    </row>
    <row r="108" spans="1:3" s="55" customFormat="1" x14ac:dyDescent="0.35">
      <c r="A108" s="55" t="str">
        <f t="shared" si="1"/>
        <v>5029  りそな蕨支店</v>
      </c>
      <c r="B108" s="119">
        <v>5029</v>
      </c>
      <c r="C108" s="55" t="s">
        <v>842</v>
      </c>
    </row>
    <row r="109" spans="1:3" s="55" customFormat="1" x14ac:dyDescent="0.35">
      <c r="A109" s="55" t="str">
        <f t="shared" si="1"/>
        <v>5030  りそな蕨東支店</v>
      </c>
      <c r="B109" s="119">
        <v>5030</v>
      </c>
      <c r="C109" s="55" t="s">
        <v>843</v>
      </c>
    </row>
    <row r="110" spans="1:3" s="55" customFormat="1" x14ac:dyDescent="0.35">
      <c r="A110" s="55" t="str">
        <f t="shared" si="1"/>
        <v>5031  りそな戸田支店</v>
      </c>
      <c r="B110" s="119">
        <v>5031</v>
      </c>
      <c r="C110" s="55" t="s">
        <v>844</v>
      </c>
    </row>
    <row r="111" spans="1:3" s="55" customFormat="1" x14ac:dyDescent="0.35">
      <c r="A111" s="55" t="str">
        <f t="shared" si="1"/>
        <v>5033  りそな鳩ヶ谷支店（川口）</v>
      </c>
      <c r="B111" s="119">
        <v>5033</v>
      </c>
      <c r="C111" s="55" t="s">
        <v>845</v>
      </c>
    </row>
    <row r="112" spans="1:3" s="55" customFormat="1" x14ac:dyDescent="0.35">
      <c r="A112" s="55" t="str">
        <f t="shared" si="1"/>
        <v>5034  りそな朝霞支店</v>
      </c>
      <c r="B112" s="119">
        <v>5034</v>
      </c>
      <c r="C112" s="55" t="s">
        <v>846</v>
      </c>
    </row>
    <row r="113" spans="1:3" s="55" customFormat="1" x14ac:dyDescent="0.35">
      <c r="A113" s="55" t="str">
        <f t="shared" si="1"/>
        <v>5035  りそな志木支店</v>
      </c>
      <c r="B113" s="119">
        <v>5035</v>
      </c>
      <c r="C113" s="55" t="s">
        <v>847</v>
      </c>
    </row>
    <row r="114" spans="1:3" s="55" customFormat="1" x14ac:dyDescent="0.35">
      <c r="A114" s="55" t="str">
        <f t="shared" si="1"/>
        <v>5036  りそな和光支店</v>
      </c>
      <c r="B114" s="119">
        <v>5036</v>
      </c>
      <c r="C114" s="55" t="s">
        <v>848</v>
      </c>
    </row>
    <row r="115" spans="1:3" s="55" customFormat="1" x14ac:dyDescent="0.35">
      <c r="A115" s="55" t="str">
        <f t="shared" si="1"/>
        <v>5037  りそな新座支店</v>
      </c>
      <c r="B115" s="119">
        <v>5037</v>
      </c>
      <c r="C115" s="55" t="s">
        <v>849</v>
      </c>
    </row>
    <row r="116" spans="1:3" s="55" customFormat="1" x14ac:dyDescent="0.35">
      <c r="A116" s="55" t="str">
        <f t="shared" si="1"/>
        <v>5039  りそな桶川支店</v>
      </c>
      <c r="B116" s="119">
        <v>5039</v>
      </c>
      <c r="C116" s="55" t="s">
        <v>850</v>
      </c>
    </row>
    <row r="117" spans="1:3" s="55" customFormat="1" x14ac:dyDescent="0.35">
      <c r="A117" s="55" t="str">
        <f t="shared" si="1"/>
        <v>5040  りそな北本支店</v>
      </c>
      <c r="B117" s="119">
        <v>5040</v>
      </c>
      <c r="C117" s="55" t="s">
        <v>851</v>
      </c>
    </row>
    <row r="118" spans="1:3" s="55" customFormat="1" x14ac:dyDescent="0.35">
      <c r="A118" s="55" t="str">
        <f t="shared" si="1"/>
        <v>5041  りそな伊奈支店</v>
      </c>
      <c r="B118" s="119">
        <v>5041</v>
      </c>
      <c r="C118" s="55" t="s">
        <v>852</v>
      </c>
    </row>
    <row r="119" spans="1:3" s="55" customFormat="1" x14ac:dyDescent="0.35">
      <c r="A119" s="55" t="str">
        <f t="shared" si="1"/>
        <v>5042  りそな吹上支店（鴻巣）</v>
      </c>
      <c r="B119" s="119">
        <v>5042</v>
      </c>
      <c r="C119" s="55" t="s">
        <v>853</v>
      </c>
    </row>
    <row r="120" spans="1:3" s="55" customFormat="1" x14ac:dyDescent="0.35">
      <c r="A120" s="55" t="str">
        <f t="shared" si="1"/>
        <v>5047  りそな武蔵浦和支店（さいたま）</v>
      </c>
      <c r="B120" s="119">
        <v>5047</v>
      </c>
      <c r="C120" s="55" t="s">
        <v>854</v>
      </c>
    </row>
    <row r="121" spans="1:3" s="55" customFormat="1" x14ac:dyDescent="0.35">
      <c r="A121" s="55" t="str">
        <f t="shared" si="1"/>
        <v>5101  りそな川越支店</v>
      </c>
      <c r="B121" s="119">
        <v>5101</v>
      </c>
      <c r="C121" s="55" t="s">
        <v>855</v>
      </c>
    </row>
    <row r="122" spans="1:3" s="55" customFormat="1" x14ac:dyDescent="0.35">
      <c r="A122" s="55" t="str">
        <f t="shared" si="1"/>
        <v>5102  りそな川越南支店</v>
      </c>
      <c r="B122" s="119">
        <v>5102</v>
      </c>
      <c r="C122" s="55" t="s">
        <v>856</v>
      </c>
    </row>
    <row r="123" spans="1:3" s="55" customFormat="1" x14ac:dyDescent="0.35">
      <c r="A123" s="55" t="str">
        <f t="shared" si="1"/>
        <v>5103  りそな本川越支店</v>
      </c>
      <c r="B123" s="119">
        <v>5103</v>
      </c>
      <c r="C123" s="55" t="s">
        <v>857</v>
      </c>
    </row>
    <row r="124" spans="1:3" s="55" customFormat="1" x14ac:dyDescent="0.35">
      <c r="A124" s="55" t="str">
        <f t="shared" si="1"/>
        <v>5104  りそな川越支店・新河岸</v>
      </c>
      <c r="B124" s="119">
        <v>5104</v>
      </c>
      <c r="C124" s="55" t="s">
        <v>858</v>
      </c>
    </row>
    <row r="125" spans="1:3" s="55" customFormat="1" x14ac:dyDescent="0.35">
      <c r="A125" s="55" t="str">
        <f t="shared" si="1"/>
        <v>5105  りそな霞ヶ関支店（川越）</v>
      </c>
      <c r="B125" s="119">
        <v>5105</v>
      </c>
      <c r="C125" s="55" t="s">
        <v>859</v>
      </c>
    </row>
    <row r="126" spans="1:3" s="55" customFormat="1" x14ac:dyDescent="0.35">
      <c r="A126" s="55" t="str">
        <f t="shared" si="1"/>
        <v>5106  りそな所沢支店</v>
      </c>
      <c r="B126" s="119">
        <v>5106</v>
      </c>
      <c r="C126" s="55" t="s">
        <v>860</v>
      </c>
    </row>
    <row r="127" spans="1:3" s="55" customFormat="1" x14ac:dyDescent="0.35">
      <c r="A127" s="55" t="str">
        <f t="shared" si="1"/>
        <v>5108  りそな新所沢支店</v>
      </c>
      <c r="B127" s="119">
        <v>5108</v>
      </c>
      <c r="C127" s="55" t="s">
        <v>861</v>
      </c>
    </row>
    <row r="128" spans="1:3" s="55" customFormat="1" x14ac:dyDescent="0.35">
      <c r="A128" s="55" t="str">
        <f t="shared" si="1"/>
        <v>5109  りそな小手指支店（所沢）</v>
      </c>
      <c r="B128" s="119">
        <v>5109</v>
      </c>
      <c r="C128" s="55" t="s">
        <v>862</v>
      </c>
    </row>
    <row r="129" spans="1:3" s="55" customFormat="1" x14ac:dyDescent="0.35">
      <c r="A129" s="55" t="str">
        <f t="shared" si="1"/>
        <v>5110  りそな飯能支店</v>
      </c>
      <c r="B129" s="119">
        <v>5110</v>
      </c>
      <c r="C129" s="55" t="s">
        <v>863</v>
      </c>
    </row>
    <row r="130" spans="1:3" s="55" customFormat="1" x14ac:dyDescent="0.35">
      <c r="A130" s="55" t="str">
        <f t="shared" si="1"/>
        <v>5111  りそな狭山支店</v>
      </c>
      <c r="B130" s="119">
        <v>5111</v>
      </c>
      <c r="C130" s="55" t="s">
        <v>864</v>
      </c>
    </row>
    <row r="131" spans="1:3" s="55" customFormat="1" x14ac:dyDescent="0.35">
      <c r="A131" s="55" t="str">
        <f t="shared" ref="A131:A194" si="2">B131&amp;"  "&amp;C131</f>
        <v>5112  りそな新狭山支店</v>
      </c>
      <c r="B131" s="119">
        <v>5112</v>
      </c>
      <c r="C131" s="55" t="s">
        <v>865</v>
      </c>
    </row>
    <row r="132" spans="1:3" s="55" customFormat="1" x14ac:dyDescent="0.35">
      <c r="A132" s="55" t="str">
        <f t="shared" si="2"/>
        <v>5114  りそな入間支店</v>
      </c>
      <c r="B132" s="119">
        <v>5114</v>
      </c>
      <c r="C132" s="55" t="s">
        <v>866</v>
      </c>
    </row>
    <row r="133" spans="1:3" s="55" customFormat="1" x14ac:dyDescent="0.35">
      <c r="A133" s="55" t="str">
        <f t="shared" si="2"/>
        <v>5115  りそな武蔵藤沢支店（入間）</v>
      </c>
      <c r="B133" s="119">
        <v>5115</v>
      </c>
      <c r="C133" s="55" t="s">
        <v>867</v>
      </c>
    </row>
    <row r="134" spans="1:3" s="55" customFormat="1" x14ac:dyDescent="0.35">
      <c r="A134" s="55" t="str">
        <f t="shared" si="2"/>
        <v>5116  りそな上福岡支店（ふじみ野）</v>
      </c>
      <c r="B134" s="119">
        <v>5116</v>
      </c>
      <c r="C134" s="55" t="s">
        <v>868</v>
      </c>
    </row>
    <row r="135" spans="1:3" s="55" customFormat="1" x14ac:dyDescent="0.35">
      <c r="A135" s="55" t="str">
        <f t="shared" si="2"/>
        <v>5117  りそな鶴瀬支店（富士見）</v>
      </c>
      <c r="B135" s="119">
        <v>5117</v>
      </c>
      <c r="C135" s="55" t="s">
        <v>869</v>
      </c>
    </row>
    <row r="136" spans="1:3" s="55" customFormat="1" x14ac:dyDescent="0.35">
      <c r="A136" s="55" t="str">
        <f t="shared" si="2"/>
        <v>5118  りそなみずほ台支店（富士見）</v>
      </c>
      <c r="B136" s="119">
        <v>5118</v>
      </c>
      <c r="C136" s="55" t="s">
        <v>870</v>
      </c>
    </row>
    <row r="137" spans="1:3" s="55" customFormat="1" x14ac:dyDescent="0.35">
      <c r="A137" s="55" t="str">
        <f t="shared" si="2"/>
        <v>5119  りそな坂戸支店</v>
      </c>
      <c r="B137" s="119">
        <v>5119</v>
      </c>
      <c r="C137" s="55" t="s">
        <v>871</v>
      </c>
    </row>
    <row r="138" spans="1:3" s="55" customFormat="1" x14ac:dyDescent="0.35">
      <c r="A138" s="55" t="str">
        <f t="shared" si="2"/>
        <v>5121  りそな大井支店（ふじみ野）</v>
      </c>
      <c r="B138" s="119">
        <v>5121</v>
      </c>
      <c r="C138" s="55" t="s">
        <v>872</v>
      </c>
    </row>
    <row r="139" spans="1:3" s="55" customFormat="1" x14ac:dyDescent="0.35">
      <c r="A139" s="55" t="str">
        <f t="shared" si="2"/>
        <v>5122  りそな鶴瀬支店（三芳）</v>
      </c>
      <c r="B139" s="119">
        <v>5122</v>
      </c>
      <c r="C139" s="55" t="s">
        <v>873</v>
      </c>
    </row>
    <row r="140" spans="1:3" s="55" customFormat="1" x14ac:dyDescent="0.35">
      <c r="A140" s="55" t="str">
        <f t="shared" si="2"/>
        <v>5123  りそな越生毛呂山支店（毛呂山）</v>
      </c>
      <c r="B140" s="119">
        <v>5123</v>
      </c>
      <c r="C140" s="55" t="s">
        <v>874</v>
      </c>
    </row>
    <row r="141" spans="1:3" s="55" customFormat="1" x14ac:dyDescent="0.35">
      <c r="A141" s="55" t="str">
        <f t="shared" si="2"/>
        <v>5125  りそな鶴ヶ島支店</v>
      </c>
      <c r="B141" s="119">
        <v>5125</v>
      </c>
      <c r="C141" s="55" t="s">
        <v>875</v>
      </c>
    </row>
    <row r="142" spans="1:3" s="55" customFormat="1" x14ac:dyDescent="0.35">
      <c r="A142" s="55" t="str">
        <f t="shared" si="2"/>
        <v>5126  りそな日高支店</v>
      </c>
      <c r="B142" s="119">
        <v>5126</v>
      </c>
      <c r="C142" s="55" t="s">
        <v>876</v>
      </c>
    </row>
    <row r="143" spans="1:3" s="55" customFormat="1" x14ac:dyDescent="0.35">
      <c r="A143" s="55" t="str">
        <f t="shared" si="2"/>
        <v>5131  りそな所沢支店所沢東口</v>
      </c>
      <c r="B143" s="119">
        <v>5131</v>
      </c>
      <c r="C143" s="55" t="s">
        <v>877</v>
      </c>
    </row>
    <row r="144" spans="1:3" s="55" customFormat="1" x14ac:dyDescent="0.35">
      <c r="A144" s="55" t="str">
        <f t="shared" si="2"/>
        <v>5201  りそな東松山支店（東松山）</v>
      </c>
      <c r="B144" s="119">
        <v>5201</v>
      </c>
      <c r="C144" s="55" t="s">
        <v>878</v>
      </c>
    </row>
    <row r="145" spans="1:3" s="55" customFormat="1" x14ac:dyDescent="0.35">
      <c r="A145" s="55" t="str">
        <f t="shared" si="2"/>
        <v>5202  りそな東松山支店（滑川）</v>
      </c>
      <c r="B145" s="119">
        <v>5202</v>
      </c>
      <c r="C145" s="55" t="s">
        <v>879</v>
      </c>
    </row>
    <row r="146" spans="1:3" s="55" customFormat="1" x14ac:dyDescent="0.35">
      <c r="A146" s="55" t="str">
        <f t="shared" si="2"/>
        <v>5203  りそな東松山支店（嵐山）</v>
      </c>
      <c r="B146" s="119">
        <v>5203</v>
      </c>
      <c r="C146" s="55" t="s">
        <v>880</v>
      </c>
    </row>
    <row r="147" spans="1:3" s="55" customFormat="1" x14ac:dyDescent="0.35">
      <c r="A147" s="55" t="str">
        <f t="shared" si="2"/>
        <v>5204  りそな小川支店</v>
      </c>
      <c r="B147" s="119">
        <v>5204</v>
      </c>
      <c r="C147" s="55" t="s">
        <v>881</v>
      </c>
    </row>
    <row r="148" spans="1:3" s="55" customFormat="1" x14ac:dyDescent="0.35">
      <c r="A148" s="55" t="str">
        <f t="shared" si="2"/>
        <v>5206  りそな東松山（ときがわ）</v>
      </c>
      <c r="B148" s="119">
        <v>5206</v>
      </c>
      <c r="C148" s="55" t="s">
        <v>882</v>
      </c>
    </row>
    <row r="149" spans="1:3" s="55" customFormat="1" x14ac:dyDescent="0.35">
      <c r="A149" s="55" t="str">
        <f t="shared" si="2"/>
        <v>5207  りそな東松山支店（川島）</v>
      </c>
      <c r="B149" s="119">
        <v>5207</v>
      </c>
      <c r="C149" s="55" t="s">
        <v>883</v>
      </c>
    </row>
    <row r="150" spans="1:3" s="55" customFormat="1" x14ac:dyDescent="0.35">
      <c r="A150" s="55" t="str">
        <f t="shared" si="2"/>
        <v>5208  りそな東松山支店（吉見）</v>
      </c>
      <c r="B150" s="119">
        <v>5208</v>
      </c>
      <c r="C150" s="55" t="s">
        <v>884</v>
      </c>
    </row>
    <row r="151" spans="1:3" s="55" customFormat="1" x14ac:dyDescent="0.35">
      <c r="A151" s="55" t="str">
        <f t="shared" si="2"/>
        <v>5301  りそな秩父支店（秩父）</v>
      </c>
      <c r="B151" s="119">
        <v>5301</v>
      </c>
      <c r="C151" s="55" t="s">
        <v>885</v>
      </c>
    </row>
    <row r="152" spans="1:3" s="55" customFormat="1" x14ac:dyDescent="0.35">
      <c r="A152" s="55" t="str">
        <f t="shared" si="2"/>
        <v>5302  りそな秩父支店（横瀬）</v>
      </c>
      <c r="B152" s="119">
        <v>5302</v>
      </c>
      <c r="C152" s="55" t="s">
        <v>886</v>
      </c>
    </row>
    <row r="153" spans="1:3" s="55" customFormat="1" x14ac:dyDescent="0.35">
      <c r="A153" s="55" t="str">
        <f t="shared" si="2"/>
        <v>5303  りそな皆野支店（皆野）</v>
      </c>
      <c r="B153" s="119">
        <v>5303</v>
      </c>
      <c r="C153" s="55" t="s">
        <v>887</v>
      </c>
    </row>
    <row r="154" spans="1:3" s="55" customFormat="1" x14ac:dyDescent="0.35">
      <c r="A154" s="55" t="str">
        <f t="shared" si="2"/>
        <v>5304  りそな皆野支店（長）</v>
      </c>
      <c r="B154" s="119">
        <v>5304</v>
      </c>
      <c r="C154" s="55" t="s">
        <v>888</v>
      </c>
    </row>
    <row r="155" spans="1:3" s="55" customFormat="1" x14ac:dyDescent="0.35">
      <c r="A155" s="55" t="str">
        <f t="shared" si="2"/>
        <v>5305  りそな小鹿野支店（秩父）</v>
      </c>
      <c r="B155" s="119">
        <v>5305</v>
      </c>
      <c r="C155" s="55" t="s">
        <v>889</v>
      </c>
    </row>
    <row r="156" spans="1:3" s="55" customFormat="1" x14ac:dyDescent="0.35">
      <c r="A156" s="55" t="str">
        <f t="shared" si="2"/>
        <v>5306  りそな小鹿野支店（小鹿野）</v>
      </c>
      <c r="B156" s="119">
        <v>5306</v>
      </c>
      <c r="C156" s="55" t="s">
        <v>890</v>
      </c>
    </row>
    <row r="157" spans="1:3" s="55" customFormat="1" x14ac:dyDescent="0.35">
      <c r="A157" s="55" t="str">
        <f t="shared" si="2"/>
        <v>5310  りそな小鹿野支店（東秩父）</v>
      </c>
      <c r="B157" s="119">
        <v>5310</v>
      </c>
      <c r="C157" s="55" t="s">
        <v>891</v>
      </c>
    </row>
    <row r="158" spans="1:3" s="55" customFormat="1" x14ac:dyDescent="0.35">
      <c r="A158" s="55" t="str">
        <f t="shared" si="2"/>
        <v>5401  りそな本庄支店（本庄）</v>
      </c>
      <c r="B158" s="119">
        <v>5401</v>
      </c>
      <c r="C158" s="55" t="s">
        <v>892</v>
      </c>
    </row>
    <row r="159" spans="1:3" s="55" customFormat="1" x14ac:dyDescent="0.35">
      <c r="A159" s="55" t="str">
        <f t="shared" si="2"/>
        <v>5402  りそな本庄支店（美里）</v>
      </c>
      <c r="B159" s="119">
        <v>5402</v>
      </c>
      <c r="C159" s="55" t="s">
        <v>893</v>
      </c>
    </row>
    <row r="160" spans="1:3" s="55" customFormat="1" x14ac:dyDescent="0.35">
      <c r="A160" s="55" t="str">
        <f t="shared" si="2"/>
        <v>5403  りそな児玉支店（本庄）</v>
      </c>
      <c r="B160" s="119">
        <v>5403</v>
      </c>
      <c r="C160" s="55" t="s">
        <v>894</v>
      </c>
    </row>
    <row r="161" spans="1:3" s="55" customFormat="1" x14ac:dyDescent="0.35">
      <c r="A161" s="55" t="str">
        <f t="shared" si="2"/>
        <v>5404  りそな児玉支店（神川）</v>
      </c>
      <c r="B161" s="119">
        <v>5404</v>
      </c>
      <c r="C161" s="55" t="s">
        <v>895</v>
      </c>
    </row>
    <row r="162" spans="1:3" s="55" customFormat="1" x14ac:dyDescent="0.35">
      <c r="A162" s="55" t="str">
        <f t="shared" si="2"/>
        <v>5405  りそな本庄支店（神川）</v>
      </c>
      <c r="B162" s="119">
        <v>5405</v>
      </c>
      <c r="C162" s="55" t="s">
        <v>896</v>
      </c>
    </row>
    <row r="163" spans="1:3" s="55" customFormat="1" x14ac:dyDescent="0.35">
      <c r="A163" s="55" t="str">
        <f t="shared" si="2"/>
        <v>5406  りそな本庄支店（上里）</v>
      </c>
      <c r="B163" s="119">
        <v>5406</v>
      </c>
      <c r="C163" s="55" t="s">
        <v>897</v>
      </c>
    </row>
    <row r="164" spans="1:3" s="55" customFormat="1" x14ac:dyDescent="0.35">
      <c r="A164" s="55" t="str">
        <f t="shared" si="2"/>
        <v>5501  りそな熊谷支店（熊谷）</v>
      </c>
      <c r="B164" s="119">
        <v>5501</v>
      </c>
      <c r="C164" s="55" t="s">
        <v>898</v>
      </c>
    </row>
    <row r="165" spans="1:3" s="55" customFormat="1" x14ac:dyDescent="0.35">
      <c r="A165" s="55" t="str">
        <f t="shared" si="2"/>
        <v>5503  りそな熊谷駅前支店</v>
      </c>
      <c r="B165" s="119">
        <v>5503</v>
      </c>
      <c r="C165" s="55" t="s">
        <v>899</v>
      </c>
    </row>
    <row r="166" spans="1:3" s="55" customFormat="1" x14ac:dyDescent="0.35">
      <c r="A166" s="55" t="str">
        <f t="shared" si="2"/>
        <v>5504  りそな深谷支店</v>
      </c>
      <c r="B166" s="119">
        <v>5504</v>
      </c>
      <c r="C166" s="55" t="s">
        <v>900</v>
      </c>
    </row>
    <row r="167" spans="1:3" s="55" customFormat="1" x14ac:dyDescent="0.35">
      <c r="A167" s="55" t="str">
        <f t="shared" si="2"/>
        <v>5507  りそな妻沼支店（熊谷）</v>
      </c>
      <c r="B167" s="119">
        <v>5507</v>
      </c>
      <c r="C167" s="55" t="s">
        <v>901</v>
      </c>
    </row>
    <row r="168" spans="1:3" s="55" customFormat="1" x14ac:dyDescent="0.35">
      <c r="A168" s="55" t="str">
        <f t="shared" si="2"/>
        <v>5508  りそな岡部支店（深谷）</v>
      </c>
      <c r="B168" s="119">
        <v>5508</v>
      </c>
      <c r="C168" s="55" t="s">
        <v>902</v>
      </c>
    </row>
    <row r="169" spans="1:3" s="55" customFormat="1" x14ac:dyDescent="0.35">
      <c r="A169" s="55" t="str">
        <f t="shared" si="2"/>
        <v>5509  りそな熊谷支店（深谷）</v>
      </c>
      <c r="B169" s="119">
        <v>5509</v>
      </c>
      <c r="C169" s="55" t="s">
        <v>903</v>
      </c>
    </row>
    <row r="170" spans="1:3" s="55" customFormat="1" x14ac:dyDescent="0.35">
      <c r="A170" s="55" t="str">
        <f t="shared" si="2"/>
        <v>5510  りそな寄居支店（深谷）</v>
      </c>
      <c r="B170" s="119">
        <v>5510</v>
      </c>
      <c r="C170" s="55" t="s">
        <v>904</v>
      </c>
    </row>
    <row r="171" spans="1:3" s="55" customFormat="1" x14ac:dyDescent="0.35">
      <c r="A171" s="55" t="str">
        <f t="shared" si="2"/>
        <v>5511  りそな寄居支店（寄居）</v>
      </c>
      <c r="B171" s="119">
        <v>5511</v>
      </c>
      <c r="C171" s="55" t="s">
        <v>905</v>
      </c>
    </row>
    <row r="172" spans="1:3" s="55" customFormat="1" x14ac:dyDescent="0.35">
      <c r="A172" s="55" t="str">
        <f t="shared" si="2"/>
        <v>5512  りそな籠原支店（熊谷）</v>
      </c>
      <c r="B172" s="119">
        <v>5512</v>
      </c>
      <c r="C172" s="55" t="s">
        <v>906</v>
      </c>
    </row>
    <row r="173" spans="1:3" s="55" customFormat="1" x14ac:dyDescent="0.35">
      <c r="A173" s="55" t="str">
        <f t="shared" si="2"/>
        <v>5601  りそな行田支店</v>
      </c>
      <c r="B173" s="119">
        <v>5601</v>
      </c>
      <c r="C173" s="55" t="s">
        <v>907</v>
      </c>
    </row>
    <row r="174" spans="1:3" s="55" customFormat="1" x14ac:dyDescent="0.35">
      <c r="A174" s="55" t="str">
        <f t="shared" si="2"/>
        <v>5602  りそな加須支店</v>
      </c>
      <c r="B174" s="119">
        <v>5602</v>
      </c>
      <c r="C174" s="55" t="s">
        <v>908</v>
      </c>
    </row>
    <row r="175" spans="1:3" s="55" customFormat="1" x14ac:dyDescent="0.35">
      <c r="A175" s="55" t="str">
        <f t="shared" si="2"/>
        <v>5603  りそな羽生支店</v>
      </c>
      <c r="B175" s="119">
        <v>5603</v>
      </c>
      <c r="C175" s="55" t="s">
        <v>909</v>
      </c>
    </row>
    <row r="176" spans="1:3" s="55" customFormat="1" x14ac:dyDescent="0.35">
      <c r="A176" s="55" t="str">
        <f t="shared" si="2"/>
        <v>5604  りそな騎西支店（加須）</v>
      </c>
      <c r="B176" s="119">
        <v>5604</v>
      </c>
      <c r="C176" s="55" t="s">
        <v>910</v>
      </c>
    </row>
    <row r="177" spans="1:3" s="55" customFormat="1" x14ac:dyDescent="0.35">
      <c r="A177" s="55" t="str">
        <f t="shared" si="2"/>
        <v>5607  りそな栗橋支店（加須市北川辺）</v>
      </c>
      <c r="B177" s="119">
        <v>5607</v>
      </c>
      <c r="C177" s="55" t="s">
        <v>911</v>
      </c>
    </row>
    <row r="178" spans="1:3" s="55" customFormat="1" x14ac:dyDescent="0.35">
      <c r="A178" s="55" t="str">
        <f t="shared" si="2"/>
        <v>5608  りそな栗橋支店（加須市大利根）</v>
      </c>
      <c r="B178" s="119">
        <v>5608</v>
      </c>
      <c r="C178" s="55" t="s">
        <v>912</v>
      </c>
    </row>
    <row r="179" spans="1:3" s="55" customFormat="1" x14ac:dyDescent="0.35">
      <c r="A179" s="55" t="str">
        <f t="shared" si="2"/>
        <v>5703  りそな春日部支店</v>
      </c>
      <c r="B179" s="119">
        <v>5703</v>
      </c>
      <c r="C179" s="55" t="s">
        <v>913</v>
      </c>
    </row>
    <row r="180" spans="1:3" s="55" customFormat="1" x14ac:dyDescent="0.35">
      <c r="A180" s="55" t="str">
        <f t="shared" si="2"/>
        <v>5704  りそな武里支店（春日部）</v>
      </c>
      <c r="B180" s="119">
        <v>5704</v>
      </c>
      <c r="C180" s="55" t="s">
        <v>914</v>
      </c>
    </row>
    <row r="181" spans="1:3" s="55" customFormat="1" x14ac:dyDescent="0.35">
      <c r="A181" s="55" t="str">
        <f t="shared" si="2"/>
        <v>5705  りそな春日部西口支店</v>
      </c>
      <c r="B181" s="119">
        <v>5705</v>
      </c>
      <c r="C181" s="55" t="s">
        <v>915</v>
      </c>
    </row>
    <row r="182" spans="1:3" s="55" customFormat="1" x14ac:dyDescent="0.35">
      <c r="A182" s="55" t="str">
        <f t="shared" si="2"/>
        <v>5706  りそな越谷支店（越谷）</v>
      </c>
      <c r="B182" s="119">
        <v>5706</v>
      </c>
      <c r="C182" s="55" t="s">
        <v>916</v>
      </c>
    </row>
    <row r="183" spans="1:3" s="55" customFormat="1" x14ac:dyDescent="0.35">
      <c r="A183" s="55" t="str">
        <f t="shared" si="2"/>
        <v>5707  りそな久喜支店</v>
      </c>
      <c r="B183" s="119">
        <v>5707</v>
      </c>
      <c r="C183" s="55" t="s">
        <v>917</v>
      </c>
    </row>
    <row r="184" spans="1:3" s="55" customFormat="1" x14ac:dyDescent="0.35">
      <c r="A184" s="55" t="str">
        <f t="shared" si="2"/>
        <v>5708  りそな八潮支店</v>
      </c>
      <c r="B184" s="119">
        <v>5708</v>
      </c>
      <c r="C184" s="55" t="s">
        <v>918</v>
      </c>
    </row>
    <row r="185" spans="1:3" s="55" customFormat="1" x14ac:dyDescent="0.35">
      <c r="A185" s="55" t="str">
        <f t="shared" si="2"/>
        <v>5709  りそな蓮田支店</v>
      </c>
      <c r="B185" s="119">
        <v>5709</v>
      </c>
      <c r="C185" s="55" t="s">
        <v>919</v>
      </c>
    </row>
    <row r="186" spans="1:3" s="55" customFormat="1" x14ac:dyDescent="0.35">
      <c r="A186" s="55" t="str">
        <f t="shared" si="2"/>
        <v>5710  りそな白岡支店</v>
      </c>
      <c r="B186" s="119">
        <v>5710</v>
      </c>
      <c r="C186" s="55" t="s">
        <v>920</v>
      </c>
    </row>
    <row r="187" spans="1:3" s="55" customFormat="1" x14ac:dyDescent="0.35">
      <c r="A187" s="55" t="str">
        <f t="shared" si="2"/>
        <v>5712  りそな菖蒲支店（久喜）</v>
      </c>
      <c r="B187" s="119">
        <v>5712</v>
      </c>
      <c r="C187" s="55" t="s">
        <v>921</v>
      </c>
    </row>
    <row r="188" spans="1:3" s="55" customFormat="1" x14ac:dyDescent="0.35">
      <c r="A188" s="55" t="str">
        <f t="shared" si="2"/>
        <v>5714  りそな宮代支店</v>
      </c>
      <c r="B188" s="119">
        <v>5714</v>
      </c>
      <c r="C188" s="55" t="s">
        <v>922</v>
      </c>
    </row>
    <row r="189" spans="1:3" s="55" customFormat="1" x14ac:dyDescent="0.35">
      <c r="A189" s="55" t="str">
        <f t="shared" si="2"/>
        <v>5715  りそな南越谷支店</v>
      </c>
      <c r="B189" s="119">
        <v>5715</v>
      </c>
      <c r="C189" s="55" t="s">
        <v>923</v>
      </c>
    </row>
    <row r="190" spans="1:3" s="55" customFormat="1" x14ac:dyDescent="0.35">
      <c r="A190" s="55" t="str">
        <f t="shared" si="2"/>
        <v>5716  りそな北越谷支店</v>
      </c>
      <c r="B190" s="119">
        <v>5716</v>
      </c>
      <c r="C190" s="55" t="s">
        <v>924</v>
      </c>
    </row>
    <row r="191" spans="1:3" s="55" customFormat="1" x14ac:dyDescent="0.35">
      <c r="A191" s="55" t="str">
        <f t="shared" si="2"/>
        <v>5801  りそな三郷支店</v>
      </c>
      <c r="B191" s="119">
        <v>5801</v>
      </c>
      <c r="C191" s="55" t="s">
        <v>925</v>
      </c>
    </row>
    <row r="192" spans="1:3" s="55" customFormat="1" x14ac:dyDescent="0.35">
      <c r="A192" s="55" t="str">
        <f t="shared" si="2"/>
        <v>5802  りそな幸手支店</v>
      </c>
      <c r="B192" s="119">
        <v>5802</v>
      </c>
      <c r="C192" s="55" t="s">
        <v>926</v>
      </c>
    </row>
    <row r="193" spans="1:3" s="55" customFormat="1" x14ac:dyDescent="0.35">
      <c r="A193" s="55" t="str">
        <f t="shared" si="2"/>
        <v>5803  りそな栗橋支店（久喜）</v>
      </c>
      <c r="B193" s="119">
        <v>5803</v>
      </c>
      <c r="C193" s="55" t="s">
        <v>927</v>
      </c>
    </row>
    <row r="194" spans="1:3" s="55" customFormat="1" x14ac:dyDescent="0.35">
      <c r="A194" s="55" t="str">
        <f t="shared" si="2"/>
        <v>5804  りそな鷲宮支店（久喜）</v>
      </c>
      <c r="B194" s="119">
        <v>5804</v>
      </c>
      <c r="C194" s="55" t="s">
        <v>928</v>
      </c>
    </row>
    <row r="195" spans="1:3" s="55" customFormat="1" x14ac:dyDescent="0.35">
      <c r="A195" s="55" t="str">
        <f t="shared" ref="A195:A258" si="3">B195&amp;"  "&amp;C195</f>
        <v>5805  りそな杉戸支店</v>
      </c>
      <c r="B195" s="119">
        <v>5805</v>
      </c>
      <c r="C195" s="55" t="s">
        <v>929</v>
      </c>
    </row>
    <row r="196" spans="1:3" s="55" customFormat="1" x14ac:dyDescent="0.35">
      <c r="A196" s="55" t="str">
        <f t="shared" si="3"/>
        <v>5806  りそな越谷支店（松伏）</v>
      </c>
      <c r="B196" s="119">
        <v>5806</v>
      </c>
      <c r="C196" s="55" t="s">
        <v>930</v>
      </c>
    </row>
    <row r="197" spans="1:3" s="55" customFormat="1" x14ac:dyDescent="0.35">
      <c r="A197" s="55" t="str">
        <f t="shared" si="3"/>
        <v>5807  りそな吉川支店</v>
      </c>
      <c r="B197" s="119">
        <v>5807</v>
      </c>
      <c r="C197" s="55" t="s">
        <v>931</v>
      </c>
    </row>
    <row r="198" spans="1:3" s="55" customFormat="1" x14ac:dyDescent="0.35">
      <c r="A198" s="55" t="str">
        <f t="shared" si="3"/>
        <v>5808  りそな庄和支店（春日部）</v>
      </c>
      <c r="B198" s="119">
        <v>5808</v>
      </c>
      <c r="C198" s="55" t="s">
        <v>932</v>
      </c>
    </row>
    <row r="199" spans="1:3" s="55" customFormat="1" x14ac:dyDescent="0.35">
      <c r="A199" s="55" t="str">
        <f t="shared" si="3"/>
        <v>6001  武銀本店営業部（さいたま）</v>
      </c>
      <c r="B199" s="119">
        <v>6001</v>
      </c>
      <c r="C199" s="55" t="s">
        <v>933</v>
      </c>
    </row>
    <row r="200" spans="1:3" s="55" customFormat="1" x14ac:dyDescent="0.35">
      <c r="A200" s="55" t="str">
        <f t="shared" si="3"/>
        <v>6002  武銀浦和支店</v>
      </c>
      <c r="B200" s="119">
        <v>6002</v>
      </c>
      <c r="C200" s="55" t="s">
        <v>934</v>
      </c>
    </row>
    <row r="201" spans="1:3" s="55" customFormat="1" x14ac:dyDescent="0.35">
      <c r="A201" s="55" t="str">
        <f t="shared" si="3"/>
        <v>6003  武銀蕨支店</v>
      </c>
      <c r="B201" s="119">
        <v>6003</v>
      </c>
      <c r="C201" s="55" t="s">
        <v>935</v>
      </c>
    </row>
    <row r="202" spans="1:3" s="55" customFormat="1" x14ac:dyDescent="0.35">
      <c r="A202" s="55" t="str">
        <f t="shared" si="3"/>
        <v>6004  武銀川口支店</v>
      </c>
      <c r="B202" s="119">
        <v>6004</v>
      </c>
      <c r="C202" s="55" t="s">
        <v>936</v>
      </c>
    </row>
    <row r="203" spans="1:3" s="55" customFormat="1" x14ac:dyDescent="0.35">
      <c r="A203" s="55" t="str">
        <f t="shared" si="3"/>
        <v>6018  武銀草加支店</v>
      </c>
      <c r="B203" s="119">
        <v>6018</v>
      </c>
      <c r="C203" s="55" t="s">
        <v>937</v>
      </c>
    </row>
    <row r="204" spans="1:3" s="55" customFormat="1" x14ac:dyDescent="0.35">
      <c r="A204" s="55" t="str">
        <f t="shared" si="3"/>
        <v>6020  武銀鴻巣支店</v>
      </c>
      <c r="B204" s="119">
        <v>6020</v>
      </c>
      <c r="C204" s="55" t="s">
        <v>938</v>
      </c>
    </row>
    <row r="205" spans="1:3" s="55" customFormat="1" x14ac:dyDescent="0.35">
      <c r="A205" s="55" t="str">
        <f t="shared" si="3"/>
        <v>6021  武銀北浦和支店</v>
      </c>
      <c r="B205" s="119">
        <v>6021</v>
      </c>
      <c r="C205" s="55" t="s">
        <v>939</v>
      </c>
    </row>
    <row r="206" spans="1:3" s="55" customFormat="1" x14ac:dyDescent="0.35">
      <c r="A206" s="55" t="str">
        <f t="shared" si="3"/>
        <v>6022  武銀志木支店</v>
      </c>
      <c r="B206" s="119">
        <v>6022</v>
      </c>
      <c r="C206" s="55" t="s">
        <v>940</v>
      </c>
    </row>
    <row r="207" spans="1:3" s="55" customFormat="1" x14ac:dyDescent="0.35">
      <c r="A207" s="55" t="str">
        <f t="shared" si="3"/>
        <v>6024  武銀上尾支店</v>
      </c>
      <c r="B207" s="119">
        <v>6024</v>
      </c>
      <c r="C207" s="55" t="s">
        <v>941</v>
      </c>
    </row>
    <row r="208" spans="1:3" s="55" customFormat="1" x14ac:dyDescent="0.35">
      <c r="A208" s="55" t="str">
        <f t="shared" si="3"/>
        <v>6025  武銀宮原支店（さいたま）</v>
      </c>
      <c r="B208" s="119">
        <v>6025</v>
      </c>
      <c r="C208" s="55" t="s">
        <v>942</v>
      </c>
    </row>
    <row r="209" spans="1:3" s="55" customFormat="1" x14ac:dyDescent="0.35">
      <c r="A209" s="55" t="str">
        <f t="shared" si="3"/>
        <v>6027  武銀戸田支店</v>
      </c>
      <c r="B209" s="119">
        <v>6027</v>
      </c>
      <c r="C209" s="55" t="s">
        <v>943</v>
      </c>
    </row>
    <row r="210" spans="1:3" s="55" customFormat="1" x14ac:dyDescent="0.35">
      <c r="A210" s="55" t="str">
        <f t="shared" si="3"/>
        <v>6028  武銀朝霞支店</v>
      </c>
      <c r="B210" s="119">
        <v>6028</v>
      </c>
      <c r="C210" s="55" t="s">
        <v>944</v>
      </c>
    </row>
    <row r="211" spans="1:3" s="55" customFormat="1" x14ac:dyDescent="0.35">
      <c r="A211" s="55" t="str">
        <f t="shared" si="3"/>
        <v>6030  武銀岩槻支店（さいたま）</v>
      </c>
      <c r="B211" s="119">
        <v>6030</v>
      </c>
      <c r="C211" s="55" t="s">
        <v>945</v>
      </c>
    </row>
    <row r="212" spans="1:3" s="55" customFormat="1" x14ac:dyDescent="0.35">
      <c r="A212" s="55" t="str">
        <f t="shared" si="3"/>
        <v>6032  武銀東大宮支店（さいたま）</v>
      </c>
      <c r="B212" s="119">
        <v>6032</v>
      </c>
      <c r="C212" s="55" t="s">
        <v>946</v>
      </c>
    </row>
    <row r="213" spans="1:3" s="55" customFormat="1" x14ac:dyDescent="0.35">
      <c r="A213" s="55" t="str">
        <f t="shared" si="3"/>
        <v>6033  武銀南浦和支店</v>
      </c>
      <c r="B213" s="119">
        <v>6033</v>
      </c>
      <c r="C213" s="55" t="s">
        <v>947</v>
      </c>
    </row>
    <row r="214" spans="1:3" s="55" customFormat="1" x14ac:dyDescent="0.35">
      <c r="A214" s="55" t="str">
        <f t="shared" si="3"/>
        <v>6034  武銀大宮支店</v>
      </c>
      <c r="B214" s="119">
        <v>6034</v>
      </c>
      <c r="C214" s="55" t="s">
        <v>948</v>
      </c>
    </row>
    <row r="215" spans="1:3" s="55" customFormat="1" x14ac:dyDescent="0.35">
      <c r="A215" s="55" t="str">
        <f t="shared" si="3"/>
        <v>6035  武銀西上尾支店</v>
      </c>
      <c r="B215" s="119">
        <v>6035</v>
      </c>
      <c r="C215" s="55" t="s">
        <v>949</v>
      </c>
    </row>
    <row r="216" spans="1:3" s="55" customFormat="1" x14ac:dyDescent="0.35">
      <c r="A216" s="55" t="str">
        <f t="shared" si="3"/>
        <v>6036  武銀西川口支店</v>
      </c>
      <c r="B216" s="119">
        <v>6036</v>
      </c>
      <c r="C216" s="55" t="s">
        <v>950</v>
      </c>
    </row>
    <row r="217" spans="1:3" s="55" customFormat="1" x14ac:dyDescent="0.35">
      <c r="A217" s="55" t="str">
        <f t="shared" si="3"/>
        <v>6037  武銀新座支店</v>
      </c>
      <c r="B217" s="119">
        <v>6037</v>
      </c>
      <c r="C217" s="55" t="s">
        <v>951</v>
      </c>
    </row>
    <row r="218" spans="1:3" s="55" customFormat="1" x14ac:dyDescent="0.35">
      <c r="A218" s="55" t="str">
        <f t="shared" si="3"/>
        <v>6038  武銀与野支店（さいたま）</v>
      </c>
      <c r="B218" s="119">
        <v>6038</v>
      </c>
      <c r="C218" s="55" t="s">
        <v>952</v>
      </c>
    </row>
    <row r="219" spans="1:3" s="55" customFormat="1" x14ac:dyDescent="0.35">
      <c r="A219" s="55" t="str">
        <f t="shared" si="3"/>
        <v>6039  武銀北本支店</v>
      </c>
      <c r="B219" s="119">
        <v>6039</v>
      </c>
      <c r="C219" s="55" t="s">
        <v>953</v>
      </c>
    </row>
    <row r="220" spans="1:3" s="55" customFormat="1" x14ac:dyDescent="0.35">
      <c r="A220" s="55" t="str">
        <f t="shared" si="3"/>
        <v>6044  武銀七里支店（さいたま）</v>
      </c>
      <c r="B220" s="119">
        <v>6044</v>
      </c>
      <c r="C220" s="55" t="s">
        <v>954</v>
      </c>
    </row>
    <row r="221" spans="1:3" s="55" customFormat="1" x14ac:dyDescent="0.35">
      <c r="A221" s="55" t="str">
        <f t="shared" si="3"/>
        <v>6045  武銀指扇支店（さいたま）</v>
      </c>
      <c r="B221" s="119">
        <v>6045</v>
      </c>
      <c r="C221" s="55" t="s">
        <v>955</v>
      </c>
    </row>
    <row r="222" spans="1:3" s="55" customFormat="1" x14ac:dyDescent="0.35">
      <c r="A222" s="55" t="str">
        <f t="shared" si="3"/>
        <v>6049  武銀東浦和支店（さいたま）</v>
      </c>
      <c r="B222" s="119">
        <v>6049</v>
      </c>
      <c r="C222" s="55" t="s">
        <v>956</v>
      </c>
    </row>
    <row r="223" spans="1:3" s="55" customFormat="1" x14ac:dyDescent="0.35">
      <c r="A223" s="55" t="str">
        <f t="shared" si="3"/>
        <v>6056  武銀松原支店（草加）</v>
      </c>
      <c r="B223" s="119">
        <v>6056</v>
      </c>
      <c r="C223" s="55" t="s">
        <v>957</v>
      </c>
    </row>
    <row r="224" spans="1:3" s="55" customFormat="1" x14ac:dyDescent="0.35">
      <c r="A224" s="55" t="str">
        <f t="shared" si="3"/>
        <v>6057  武銀県庁前支店（さいたま）</v>
      </c>
      <c r="B224" s="119">
        <v>6057</v>
      </c>
      <c r="C224" s="55" t="s">
        <v>958</v>
      </c>
    </row>
    <row r="225" spans="1:3" s="55" customFormat="1" x14ac:dyDescent="0.35">
      <c r="A225" s="55" t="str">
        <f t="shared" si="3"/>
        <v>6059  武銀大宮北支店</v>
      </c>
      <c r="B225" s="119">
        <v>6059</v>
      </c>
      <c r="C225" s="55" t="s">
        <v>959</v>
      </c>
    </row>
    <row r="226" spans="1:3" s="55" customFormat="1" x14ac:dyDescent="0.35">
      <c r="A226" s="55" t="str">
        <f t="shared" si="3"/>
        <v>6061  武銀伊奈支店</v>
      </c>
      <c r="B226" s="119">
        <v>6061</v>
      </c>
      <c r="C226" s="55" t="s">
        <v>960</v>
      </c>
    </row>
    <row r="227" spans="1:3" s="55" customFormat="1" x14ac:dyDescent="0.35">
      <c r="A227" s="55" t="str">
        <f t="shared" si="3"/>
        <v>6036  武銀武蔵浦和支店（さいたま）</v>
      </c>
      <c r="B227" s="119">
        <v>6036</v>
      </c>
      <c r="C227" s="55" t="s">
        <v>961</v>
      </c>
    </row>
    <row r="228" spans="1:3" s="55" customFormat="1" x14ac:dyDescent="0.35">
      <c r="A228" s="55" t="str">
        <f t="shared" si="3"/>
        <v>6065  武銀桶川支店</v>
      </c>
      <c r="B228" s="119">
        <v>6065</v>
      </c>
      <c r="C228" s="55" t="s">
        <v>962</v>
      </c>
    </row>
    <row r="229" spans="1:3" s="55" customFormat="1" x14ac:dyDescent="0.35">
      <c r="A229" s="55" t="str">
        <f t="shared" si="3"/>
        <v>6068  武銀新座南支店</v>
      </c>
      <c r="B229" s="119">
        <v>6068</v>
      </c>
      <c r="C229" s="55" t="s">
        <v>963</v>
      </c>
    </row>
    <row r="230" spans="1:3" s="55" customFormat="1" x14ac:dyDescent="0.35">
      <c r="A230" s="55" t="str">
        <f t="shared" si="3"/>
        <v>6077  武銀白鍬支店（さいたま）</v>
      </c>
      <c r="B230" s="119">
        <v>6077</v>
      </c>
      <c r="C230" s="55" t="s">
        <v>964</v>
      </c>
    </row>
    <row r="231" spans="1:3" s="55" customFormat="1" x14ac:dyDescent="0.35">
      <c r="A231" s="55" t="str">
        <f t="shared" si="3"/>
        <v>6082  武銀北浦和西口支店</v>
      </c>
      <c r="B231" s="119">
        <v>6082</v>
      </c>
      <c r="C231" s="55" t="s">
        <v>965</v>
      </c>
    </row>
    <row r="232" spans="1:3" s="55" customFormat="1" x14ac:dyDescent="0.35">
      <c r="A232" s="55" t="str">
        <f t="shared" si="3"/>
        <v>6090  武銀東川口支店</v>
      </c>
      <c r="B232" s="119">
        <v>6090</v>
      </c>
      <c r="C232" s="55" t="s">
        <v>966</v>
      </c>
    </row>
    <row r="233" spans="1:3" s="55" customFormat="1" x14ac:dyDescent="0.35">
      <c r="A233" s="55" t="str">
        <f t="shared" si="3"/>
        <v>6091  武銀和光支店</v>
      </c>
      <c r="B233" s="119">
        <v>6091</v>
      </c>
      <c r="C233" s="55" t="s">
        <v>967</v>
      </c>
    </row>
    <row r="234" spans="1:3" s="55" customFormat="1" x14ac:dyDescent="0.35">
      <c r="A234" s="55" t="str">
        <f t="shared" si="3"/>
        <v>6092  武銀行田支店（鴻巣）</v>
      </c>
      <c r="B234" s="119">
        <v>6092</v>
      </c>
      <c r="C234" s="55" t="s">
        <v>968</v>
      </c>
    </row>
    <row r="235" spans="1:3" s="55" customFormat="1" x14ac:dyDescent="0.35">
      <c r="A235" s="55" t="str">
        <f t="shared" si="3"/>
        <v>6093  武銀片柳支店（さいたま）</v>
      </c>
      <c r="B235" s="119">
        <v>6093</v>
      </c>
      <c r="C235" s="55" t="s">
        <v>969</v>
      </c>
    </row>
    <row r="236" spans="1:3" s="55" customFormat="1" x14ac:dyDescent="0.35">
      <c r="A236" s="55" t="str">
        <f t="shared" si="3"/>
        <v>6094  武銀深作支店（さいたま）</v>
      </c>
      <c r="B236" s="119">
        <v>6094</v>
      </c>
      <c r="C236" s="55" t="s">
        <v>970</v>
      </c>
    </row>
    <row r="237" spans="1:3" s="55" customFormat="1" x14ac:dyDescent="0.35">
      <c r="A237" s="55" t="str">
        <f t="shared" si="3"/>
        <v>6095  武銀天沼支店（さいたま）</v>
      </c>
      <c r="B237" s="119">
        <v>6095</v>
      </c>
      <c r="C237" s="55" t="s">
        <v>971</v>
      </c>
    </row>
    <row r="238" spans="1:3" s="55" customFormat="1" x14ac:dyDescent="0.35">
      <c r="A238" s="55" t="str">
        <f t="shared" si="3"/>
        <v>6096  武銀宮原西口支店（さいたま）</v>
      </c>
      <c r="B238" s="119">
        <v>6096</v>
      </c>
      <c r="C238" s="55" t="s">
        <v>972</v>
      </c>
    </row>
    <row r="239" spans="1:3" s="55" customFormat="1" x14ac:dyDescent="0.35">
      <c r="A239" s="55" t="str">
        <f t="shared" si="3"/>
        <v>6097  武銀鳩ヶ谷支店（川口）</v>
      </c>
      <c r="B239" s="119">
        <v>6097</v>
      </c>
      <c r="C239" s="55" t="s">
        <v>973</v>
      </c>
    </row>
    <row r="240" spans="1:3" s="55" customFormat="1" x14ac:dyDescent="0.35">
      <c r="A240" s="55" t="str">
        <f t="shared" si="3"/>
        <v>6098  武銀戸田西支店</v>
      </c>
      <c r="B240" s="119">
        <v>6098</v>
      </c>
      <c r="C240" s="55" t="s">
        <v>974</v>
      </c>
    </row>
    <row r="241" spans="1:3" s="55" customFormat="1" x14ac:dyDescent="0.35">
      <c r="A241" s="55" t="str">
        <f t="shared" si="3"/>
        <v>6105  武銀狭山支店</v>
      </c>
      <c r="B241" s="119">
        <v>6105</v>
      </c>
      <c r="C241" s="55" t="s">
        <v>975</v>
      </c>
    </row>
    <row r="242" spans="1:3" s="55" customFormat="1" x14ac:dyDescent="0.35">
      <c r="A242" s="55" t="str">
        <f t="shared" si="3"/>
        <v>6116  武銀飯能支店</v>
      </c>
      <c r="B242" s="119">
        <v>6116</v>
      </c>
      <c r="C242" s="55" t="s">
        <v>976</v>
      </c>
    </row>
    <row r="243" spans="1:3" s="55" customFormat="1" x14ac:dyDescent="0.35">
      <c r="A243" s="55" t="str">
        <f t="shared" si="3"/>
        <v>6117  武銀川越支店</v>
      </c>
      <c r="B243" s="119">
        <v>6117</v>
      </c>
      <c r="C243" s="55" t="s">
        <v>977</v>
      </c>
    </row>
    <row r="244" spans="1:3" s="55" customFormat="1" x14ac:dyDescent="0.35">
      <c r="A244" s="55" t="str">
        <f t="shared" si="3"/>
        <v>6119  武銀所沢支店</v>
      </c>
      <c r="B244" s="119">
        <v>6119</v>
      </c>
      <c r="C244" s="55" t="s">
        <v>978</v>
      </c>
    </row>
    <row r="245" spans="1:3" s="55" customFormat="1" x14ac:dyDescent="0.35">
      <c r="A245" s="55" t="str">
        <f t="shared" si="3"/>
        <v>6131  武銀大井支店（ふじみ野）</v>
      </c>
      <c r="B245" s="119">
        <v>6131</v>
      </c>
      <c r="C245" s="55" t="s">
        <v>979</v>
      </c>
    </row>
    <row r="246" spans="1:3" s="55" customFormat="1" x14ac:dyDescent="0.35">
      <c r="A246" s="55" t="str">
        <f t="shared" si="3"/>
        <v>6140  武銀新所沢支店</v>
      </c>
      <c r="B246" s="119">
        <v>6140</v>
      </c>
      <c r="C246" s="55" t="s">
        <v>980</v>
      </c>
    </row>
    <row r="247" spans="1:3" s="55" customFormat="1" x14ac:dyDescent="0.35">
      <c r="A247" s="55" t="str">
        <f t="shared" si="3"/>
        <v>6141  武銀坂戸支店</v>
      </c>
      <c r="B247" s="119">
        <v>6141</v>
      </c>
      <c r="C247" s="55" t="s">
        <v>981</v>
      </c>
    </row>
    <row r="248" spans="1:3" s="55" customFormat="1" x14ac:dyDescent="0.35">
      <c r="A248" s="55" t="str">
        <f t="shared" si="3"/>
        <v>6142  武銀日高支店</v>
      </c>
      <c r="B248" s="119">
        <v>6142</v>
      </c>
      <c r="C248" s="55" t="s">
        <v>982</v>
      </c>
    </row>
    <row r="249" spans="1:3" s="55" customFormat="1" x14ac:dyDescent="0.35">
      <c r="A249" s="55" t="str">
        <f t="shared" si="3"/>
        <v>6146  武銀新河岸支店（川越）</v>
      </c>
      <c r="B249" s="119">
        <v>6146</v>
      </c>
      <c r="C249" s="55" t="s">
        <v>983</v>
      </c>
    </row>
    <row r="250" spans="1:3" s="55" customFormat="1" x14ac:dyDescent="0.35">
      <c r="A250" s="55" t="str">
        <f t="shared" si="3"/>
        <v>6148  武銀狭山東支店</v>
      </c>
      <c r="B250" s="119">
        <v>6148</v>
      </c>
      <c r="C250" s="55" t="s">
        <v>984</v>
      </c>
    </row>
    <row r="251" spans="1:3" s="55" customFormat="1" x14ac:dyDescent="0.35">
      <c r="A251" s="55" t="str">
        <f t="shared" si="3"/>
        <v>6153  武銀霞ヶ関支店（川越）</v>
      </c>
      <c r="B251" s="119">
        <v>6153</v>
      </c>
      <c r="C251" s="55" t="s">
        <v>985</v>
      </c>
    </row>
    <row r="252" spans="1:3" s="55" customFormat="1" x14ac:dyDescent="0.35">
      <c r="A252" s="55" t="str">
        <f t="shared" si="3"/>
        <v>6154  武銀川越南支店</v>
      </c>
      <c r="B252" s="119">
        <v>6154</v>
      </c>
      <c r="C252" s="55" t="s">
        <v>986</v>
      </c>
    </row>
    <row r="253" spans="1:3" s="55" customFormat="1" x14ac:dyDescent="0.35">
      <c r="A253" s="55" t="str">
        <f t="shared" si="3"/>
        <v>6164  武銀入曽支店（狭山）</v>
      </c>
      <c r="B253" s="119">
        <v>6164</v>
      </c>
      <c r="C253" s="55" t="s">
        <v>987</v>
      </c>
    </row>
    <row r="254" spans="1:3" s="55" customFormat="1" x14ac:dyDescent="0.35">
      <c r="A254" s="55" t="str">
        <f t="shared" si="3"/>
        <v>6166  武銀下山口支店（所沢）</v>
      </c>
      <c r="B254" s="119">
        <v>6166</v>
      </c>
      <c r="C254" s="55" t="s">
        <v>988</v>
      </c>
    </row>
    <row r="255" spans="1:3" s="55" customFormat="1" x14ac:dyDescent="0.35">
      <c r="A255" s="55" t="str">
        <f t="shared" si="3"/>
        <v>6169  武銀所沢駅前支店</v>
      </c>
      <c r="B255" s="119">
        <v>6169</v>
      </c>
      <c r="C255" s="55" t="s">
        <v>989</v>
      </c>
    </row>
    <row r="256" spans="1:3" s="55" customFormat="1" x14ac:dyDescent="0.35">
      <c r="A256" s="55" t="str">
        <f t="shared" si="3"/>
        <v>6170  武銀入間支店</v>
      </c>
      <c r="B256" s="119">
        <v>6170</v>
      </c>
      <c r="C256" s="55" t="s">
        <v>990</v>
      </c>
    </row>
    <row r="257" spans="1:3" s="55" customFormat="1" x14ac:dyDescent="0.35">
      <c r="A257" s="55" t="str">
        <f t="shared" si="3"/>
        <v>6171  武銀入間支店（東松山）</v>
      </c>
      <c r="B257" s="119">
        <v>6171</v>
      </c>
      <c r="C257" s="55" t="s">
        <v>991</v>
      </c>
    </row>
    <row r="258" spans="1:3" s="55" customFormat="1" x14ac:dyDescent="0.35">
      <c r="A258" s="55" t="str">
        <f t="shared" si="3"/>
        <v>6174  武銀狭山西支店</v>
      </c>
      <c r="B258" s="119">
        <v>6174</v>
      </c>
      <c r="C258" s="55" t="s">
        <v>992</v>
      </c>
    </row>
    <row r="259" spans="1:3" s="55" customFormat="1" x14ac:dyDescent="0.35">
      <c r="A259" s="55" t="str">
        <f t="shared" ref="A259:A322" si="4">B259&amp;"  "&amp;C259</f>
        <v>6176  武銀みずほ台支店（富士見）</v>
      </c>
      <c r="B259" s="119">
        <v>6176</v>
      </c>
      <c r="C259" s="55" t="s">
        <v>993</v>
      </c>
    </row>
    <row r="260" spans="1:3" s="55" customFormat="1" x14ac:dyDescent="0.35">
      <c r="A260" s="55" t="str">
        <f t="shared" si="4"/>
        <v>6180  武銀東所沢支店</v>
      </c>
      <c r="B260" s="119">
        <v>6180</v>
      </c>
      <c r="C260" s="55" t="s">
        <v>994</v>
      </c>
    </row>
    <row r="261" spans="1:3" s="55" customFormat="1" x14ac:dyDescent="0.35">
      <c r="A261" s="55" t="str">
        <f t="shared" si="4"/>
        <v>6183  武銀鶴ケ島支店（川越）</v>
      </c>
      <c r="B261" s="119">
        <v>6183</v>
      </c>
      <c r="C261" s="55" t="s">
        <v>995</v>
      </c>
    </row>
    <row r="262" spans="1:3" s="55" customFormat="1" x14ac:dyDescent="0.35">
      <c r="A262" s="55" t="str">
        <f t="shared" si="4"/>
        <v>6192  武銀大井支店（三芳）</v>
      </c>
      <c r="B262" s="119">
        <v>6192</v>
      </c>
      <c r="C262" s="55" t="s">
        <v>996</v>
      </c>
    </row>
    <row r="263" spans="1:3" s="55" customFormat="1" x14ac:dyDescent="0.35">
      <c r="A263" s="55" t="str">
        <f t="shared" si="4"/>
        <v>6193  武銀坂戸支店（毛呂山）</v>
      </c>
      <c r="B263" s="119">
        <v>6193</v>
      </c>
      <c r="C263" s="55" t="s">
        <v>997</v>
      </c>
    </row>
    <row r="264" spans="1:3" s="55" customFormat="1" x14ac:dyDescent="0.35">
      <c r="A264" s="55" t="str">
        <f t="shared" si="4"/>
        <v>6194  武銀坂戸支店（越生）</v>
      </c>
      <c r="B264" s="119">
        <v>6194</v>
      </c>
      <c r="C264" s="55" t="s">
        <v>998</v>
      </c>
    </row>
    <row r="265" spans="1:3" s="55" customFormat="1" x14ac:dyDescent="0.35">
      <c r="A265" s="55" t="str">
        <f t="shared" si="4"/>
        <v>6195  武銀坂戸支店（鶴ヶ島）</v>
      </c>
      <c r="B265" s="119">
        <v>6195</v>
      </c>
      <c r="C265" s="55" t="s">
        <v>999</v>
      </c>
    </row>
    <row r="266" spans="1:3" s="55" customFormat="1" x14ac:dyDescent="0.35">
      <c r="A266" s="55" t="str">
        <f t="shared" si="4"/>
        <v>6197  武銀ふじみ野支店（ふじみ野）</v>
      </c>
      <c r="B266" s="119">
        <v>6197</v>
      </c>
      <c r="C266" s="55" t="s">
        <v>1000</v>
      </c>
    </row>
    <row r="267" spans="1:3" s="55" customFormat="1" x14ac:dyDescent="0.35">
      <c r="A267" s="55" t="str">
        <f t="shared" si="4"/>
        <v>6211  武銀東松山（東松山）</v>
      </c>
      <c r="B267" s="119">
        <v>6211</v>
      </c>
      <c r="C267" s="55" t="s">
        <v>1001</v>
      </c>
    </row>
    <row r="268" spans="1:3" s="55" customFormat="1" x14ac:dyDescent="0.35">
      <c r="A268" s="55" t="str">
        <f t="shared" si="4"/>
        <v>6212  武銀小川支店（小川）</v>
      </c>
      <c r="B268" s="119">
        <v>6212</v>
      </c>
      <c r="C268" s="55" t="s">
        <v>1002</v>
      </c>
    </row>
    <row r="269" spans="1:3" s="55" customFormat="1" x14ac:dyDescent="0.35">
      <c r="A269" s="55" t="str">
        <f t="shared" si="4"/>
        <v>6275  武銀高坂支店</v>
      </c>
      <c r="B269" s="119">
        <v>6275</v>
      </c>
      <c r="C269" s="55" t="s">
        <v>1003</v>
      </c>
    </row>
    <row r="270" spans="1:3" s="55" customFormat="1" x14ac:dyDescent="0.35">
      <c r="A270" s="55" t="str">
        <f t="shared" si="4"/>
        <v>6290  武銀東松山（滑川）</v>
      </c>
      <c r="B270" s="119">
        <v>6290</v>
      </c>
      <c r="C270" s="55" t="s">
        <v>1004</v>
      </c>
    </row>
    <row r="271" spans="1:3" s="55" customFormat="1" x14ac:dyDescent="0.35">
      <c r="A271" s="55" t="str">
        <f t="shared" si="4"/>
        <v>6291  武銀小川支店（嵐山）</v>
      </c>
      <c r="B271" s="119">
        <v>6291</v>
      </c>
      <c r="C271" s="55" t="s">
        <v>1005</v>
      </c>
    </row>
    <row r="272" spans="1:3" s="55" customFormat="1" x14ac:dyDescent="0.35">
      <c r="A272" s="55" t="str">
        <f t="shared" si="4"/>
        <v>6292  武銀小川支店（ときがわ）</v>
      </c>
      <c r="B272" s="119">
        <v>6292</v>
      </c>
      <c r="C272" s="55" t="s">
        <v>1006</v>
      </c>
    </row>
    <row r="273" spans="1:3" s="55" customFormat="1" x14ac:dyDescent="0.35">
      <c r="A273" s="55" t="str">
        <f t="shared" si="4"/>
        <v>6294  武銀川越支店（川島）</v>
      </c>
      <c r="B273" s="119">
        <v>6294</v>
      </c>
      <c r="C273" s="55" t="s">
        <v>1007</v>
      </c>
    </row>
    <row r="274" spans="1:3" s="55" customFormat="1" x14ac:dyDescent="0.35">
      <c r="A274" s="55" t="str">
        <f t="shared" si="4"/>
        <v>6295  武銀東松山（吉見）</v>
      </c>
      <c r="B274" s="119">
        <v>6295</v>
      </c>
      <c r="C274" s="55" t="s">
        <v>1008</v>
      </c>
    </row>
    <row r="275" spans="1:3" s="55" customFormat="1" x14ac:dyDescent="0.35">
      <c r="A275" s="55" t="str">
        <f t="shared" si="4"/>
        <v>6296  武銀坂戸支店（鳩山）</v>
      </c>
      <c r="B275" s="119">
        <v>6296</v>
      </c>
      <c r="C275" s="55" t="s">
        <v>1009</v>
      </c>
    </row>
    <row r="276" spans="1:3" s="55" customFormat="1" x14ac:dyDescent="0.35">
      <c r="A276" s="55" t="str">
        <f t="shared" si="4"/>
        <v>6306  武銀秩父支店（秩父）</v>
      </c>
      <c r="B276" s="119">
        <v>6306</v>
      </c>
      <c r="C276" s="55" t="s">
        <v>1010</v>
      </c>
    </row>
    <row r="277" spans="1:3" s="55" customFormat="1" x14ac:dyDescent="0.35">
      <c r="A277" s="55" t="str">
        <f t="shared" si="4"/>
        <v>6307  武銀秩父支店（横瀬）</v>
      </c>
      <c r="B277" s="119">
        <v>6307</v>
      </c>
      <c r="C277" s="55" t="s">
        <v>1011</v>
      </c>
    </row>
    <row r="278" spans="1:3" s="55" customFormat="1" x14ac:dyDescent="0.35">
      <c r="A278" s="55" t="str">
        <f t="shared" si="4"/>
        <v>6378  武銀横瀬支店</v>
      </c>
      <c r="B278" s="119">
        <v>6378</v>
      </c>
      <c r="C278" s="55" t="s">
        <v>1012</v>
      </c>
    </row>
    <row r="279" spans="1:3" s="55" customFormat="1" x14ac:dyDescent="0.35">
      <c r="A279" s="55" t="str">
        <f t="shared" si="4"/>
        <v>6391  武銀秩父支店（皆野）</v>
      </c>
      <c r="B279" s="119">
        <v>6391</v>
      </c>
      <c r="C279" s="55" t="s">
        <v>1013</v>
      </c>
    </row>
    <row r="280" spans="1:3" s="55" customFormat="1" x14ac:dyDescent="0.35">
      <c r="A280" s="55" t="str">
        <f t="shared" si="4"/>
        <v>6392  武銀寄居支店（長瀞）</v>
      </c>
      <c r="B280" s="119">
        <v>6392</v>
      </c>
      <c r="C280" s="55" t="s">
        <v>1014</v>
      </c>
    </row>
    <row r="281" spans="1:3" s="55" customFormat="1" x14ac:dyDescent="0.35">
      <c r="A281" s="55" t="str">
        <f t="shared" si="4"/>
        <v>6394  武銀秩父支店（小鹿野）</v>
      </c>
      <c r="B281" s="119">
        <v>6394</v>
      </c>
      <c r="C281" s="55" t="s">
        <v>1015</v>
      </c>
    </row>
    <row r="282" spans="1:3" s="55" customFormat="1" x14ac:dyDescent="0.35">
      <c r="A282" s="55" t="str">
        <f t="shared" si="4"/>
        <v>6398  武銀小川支店（東秩父）</v>
      </c>
      <c r="B282" s="119">
        <v>6398</v>
      </c>
      <c r="C282" s="55" t="s">
        <v>1016</v>
      </c>
    </row>
    <row r="283" spans="1:3" s="55" customFormat="1" x14ac:dyDescent="0.35">
      <c r="A283" s="55" t="str">
        <f t="shared" si="4"/>
        <v>6415  武銀本庄支店（本庄）</v>
      </c>
      <c r="B283" s="119">
        <v>6415</v>
      </c>
      <c r="C283" s="55" t="s">
        <v>1017</v>
      </c>
    </row>
    <row r="284" spans="1:3" s="55" customFormat="1" x14ac:dyDescent="0.35">
      <c r="A284" s="55" t="str">
        <f t="shared" si="4"/>
        <v>6467  武銀本庄南支店</v>
      </c>
      <c r="B284" s="119">
        <v>6467</v>
      </c>
      <c r="C284" s="55" t="s">
        <v>1018</v>
      </c>
    </row>
    <row r="285" spans="1:3" s="55" customFormat="1" x14ac:dyDescent="0.35">
      <c r="A285" s="55" t="str">
        <f t="shared" si="4"/>
        <v>6490  武銀本庄支店（美里）</v>
      </c>
      <c r="B285" s="119">
        <v>6490</v>
      </c>
      <c r="C285" s="55" t="s">
        <v>1019</v>
      </c>
    </row>
    <row r="286" spans="1:3" s="55" customFormat="1" x14ac:dyDescent="0.35">
      <c r="A286" s="55" t="str">
        <f t="shared" si="4"/>
        <v>6492  武銀本庄支店（神川）</v>
      </c>
      <c r="B286" s="119">
        <v>6492</v>
      </c>
      <c r="C286" s="55" t="s">
        <v>1020</v>
      </c>
    </row>
    <row r="287" spans="1:3" s="55" customFormat="1" x14ac:dyDescent="0.35">
      <c r="A287" s="55" t="str">
        <f t="shared" si="4"/>
        <v>6494  武銀本庄支店（上里）</v>
      </c>
      <c r="B287" s="119">
        <v>6494</v>
      </c>
      <c r="C287" s="55" t="s">
        <v>1021</v>
      </c>
    </row>
    <row r="288" spans="1:3" s="55" customFormat="1" x14ac:dyDescent="0.35">
      <c r="A288" s="55" t="str">
        <f t="shared" si="4"/>
        <v>6507  武銀寄居支店（寄居）</v>
      </c>
      <c r="B288" s="119">
        <v>6507</v>
      </c>
      <c r="C288" s="55" t="s">
        <v>1022</v>
      </c>
    </row>
    <row r="289" spans="1:3" s="55" customFormat="1" x14ac:dyDescent="0.35">
      <c r="A289" s="55" t="str">
        <f t="shared" si="4"/>
        <v>6508  武銀熊谷支店（熊谷）</v>
      </c>
      <c r="B289" s="119">
        <v>6508</v>
      </c>
      <c r="C289" s="55" t="s">
        <v>1023</v>
      </c>
    </row>
    <row r="290" spans="1:3" s="55" customFormat="1" x14ac:dyDescent="0.35">
      <c r="A290" s="55" t="str">
        <f t="shared" si="4"/>
        <v>6562  武銀深谷支店</v>
      </c>
      <c r="B290" s="119">
        <v>6562</v>
      </c>
      <c r="C290" s="55" t="s">
        <v>1024</v>
      </c>
    </row>
    <row r="291" spans="1:3" s="55" customFormat="1" x14ac:dyDescent="0.35">
      <c r="A291" s="55" t="str">
        <f t="shared" si="4"/>
        <v>6573  武銀川本支店（深谷）</v>
      </c>
      <c r="B291" s="119">
        <v>6573</v>
      </c>
      <c r="C291" s="55" t="s">
        <v>1025</v>
      </c>
    </row>
    <row r="292" spans="1:3" s="55" customFormat="1" x14ac:dyDescent="0.35">
      <c r="A292" s="55" t="str">
        <f t="shared" si="4"/>
        <v>6594  武銀寄居支店（深谷）</v>
      </c>
      <c r="B292" s="119">
        <v>6594</v>
      </c>
      <c r="C292" s="55" t="s">
        <v>1026</v>
      </c>
    </row>
    <row r="293" spans="1:3" s="55" customFormat="1" x14ac:dyDescent="0.35">
      <c r="A293" s="55" t="str">
        <f t="shared" si="4"/>
        <v>6595  武銀熊谷東支店</v>
      </c>
      <c r="B293" s="119">
        <v>6595</v>
      </c>
      <c r="C293" s="55" t="s">
        <v>1027</v>
      </c>
    </row>
    <row r="294" spans="1:3" s="55" customFormat="1" x14ac:dyDescent="0.35">
      <c r="A294" s="55" t="str">
        <f t="shared" si="4"/>
        <v>6609  武銀羽生支店（羽生）</v>
      </c>
      <c r="B294" s="119">
        <v>6609</v>
      </c>
      <c r="C294" s="55" t="s">
        <v>1028</v>
      </c>
    </row>
    <row r="295" spans="1:3" s="55" customFormat="1" x14ac:dyDescent="0.35">
      <c r="A295" s="55" t="str">
        <f t="shared" si="4"/>
        <v>6613  武銀行田支店（行田）</v>
      </c>
      <c r="B295" s="119">
        <v>6613</v>
      </c>
      <c r="C295" s="55" t="s">
        <v>1029</v>
      </c>
    </row>
    <row r="296" spans="1:3" s="55" customFormat="1" x14ac:dyDescent="0.35">
      <c r="A296" s="55" t="str">
        <f t="shared" si="4"/>
        <v>6690  武銀加須支店</v>
      </c>
      <c r="B296" s="119">
        <v>6690</v>
      </c>
      <c r="C296" s="55" t="s">
        <v>1030</v>
      </c>
    </row>
    <row r="297" spans="1:3" s="55" customFormat="1" x14ac:dyDescent="0.35">
      <c r="A297" s="55" t="str">
        <f t="shared" si="4"/>
        <v>6691  武銀羽生支店（加須市騎西）</v>
      </c>
      <c r="B297" s="119">
        <v>6691</v>
      </c>
      <c r="C297" s="55" t="s">
        <v>1031</v>
      </c>
    </row>
    <row r="298" spans="1:3" s="55" customFormat="1" x14ac:dyDescent="0.35">
      <c r="A298" s="55" t="str">
        <f t="shared" si="4"/>
        <v>6694  武銀幸手支店（加須市北川辺）</v>
      </c>
      <c r="B298" s="119">
        <v>6694</v>
      </c>
      <c r="C298" s="55" t="s">
        <v>1032</v>
      </c>
    </row>
    <row r="299" spans="1:3" s="55" customFormat="1" x14ac:dyDescent="0.35">
      <c r="A299" s="55" t="str">
        <f t="shared" si="4"/>
        <v>6695  武銀幸手支店（加須市大利根）</v>
      </c>
      <c r="B299" s="119">
        <v>6695</v>
      </c>
      <c r="C299" s="55" t="s">
        <v>1033</v>
      </c>
    </row>
    <row r="300" spans="1:3" s="55" customFormat="1" x14ac:dyDescent="0.35">
      <c r="A300" s="55" t="str">
        <f t="shared" si="4"/>
        <v>6696  武銀久喜支店（加須）</v>
      </c>
      <c r="B300" s="119">
        <v>6696</v>
      </c>
      <c r="C300" s="55" t="s">
        <v>1034</v>
      </c>
    </row>
    <row r="301" spans="1:3" s="55" customFormat="1" x14ac:dyDescent="0.35">
      <c r="A301" s="55" t="str">
        <f t="shared" si="4"/>
        <v>6714  武銀春日部支店（春日部）</v>
      </c>
      <c r="B301" s="119">
        <v>6714</v>
      </c>
      <c r="C301" s="55" t="s">
        <v>1035</v>
      </c>
    </row>
    <row r="302" spans="1:3" s="55" customFormat="1" x14ac:dyDescent="0.35">
      <c r="A302" s="55" t="str">
        <f t="shared" si="4"/>
        <v>6723  武銀久喜支店（久喜）</v>
      </c>
      <c r="B302" s="119">
        <v>6723</v>
      </c>
      <c r="C302" s="55" t="s">
        <v>1036</v>
      </c>
    </row>
    <row r="303" spans="1:3" s="55" customFormat="1" x14ac:dyDescent="0.35">
      <c r="A303" s="55" t="str">
        <f t="shared" si="4"/>
        <v>6726  武銀越谷支店（越谷）</v>
      </c>
      <c r="B303" s="119">
        <v>6726</v>
      </c>
      <c r="C303" s="55" t="s">
        <v>1037</v>
      </c>
    </row>
    <row r="304" spans="1:3" s="55" customFormat="1" x14ac:dyDescent="0.35">
      <c r="A304" s="55" t="str">
        <f t="shared" si="4"/>
        <v>6747  武銀蓮田支店（蓮田）</v>
      </c>
      <c r="B304" s="119">
        <v>6747</v>
      </c>
      <c r="C304" s="55" t="s">
        <v>1038</v>
      </c>
    </row>
    <row r="305" spans="1:3" s="55" customFormat="1" x14ac:dyDescent="0.35">
      <c r="A305" s="55" t="str">
        <f t="shared" si="4"/>
        <v>6750  武銀武里支店（春日部）</v>
      </c>
      <c r="B305" s="119">
        <v>6750</v>
      </c>
      <c r="C305" s="55" t="s">
        <v>1039</v>
      </c>
    </row>
    <row r="306" spans="1:3" s="55" customFormat="1" x14ac:dyDescent="0.35">
      <c r="A306" s="55" t="str">
        <f t="shared" si="4"/>
        <v>6751  武銀藤ヶ丘支店（春日部）</v>
      </c>
      <c r="B306" s="119">
        <v>6751</v>
      </c>
      <c r="C306" s="55" t="s">
        <v>1040</v>
      </c>
    </row>
    <row r="307" spans="1:3" s="55" customFormat="1" x14ac:dyDescent="0.35">
      <c r="A307" s="55" t="str">
        <f t="shared" si="4"/>
        <v>6755  武銀大袋支店（越谷）</v>
      </c>
      <c r="B307" s="119">
        <v>6755</v>
      </c>
      <c r="C307" s="55" t="s">
        <v>1041</v>
      </c>
    </row>
    <row r="308" spans="1:3" s="55" customFormat="1" x14ac:dyDescent="0.35">
      <c r="A308" s="55" t="str">
        <f t="shared" si="4"/>
        <v>6790  武銀八潮支店</v>
      </c>
      <c r="B308" s="119">
        <v>6790</v>
      </c>
      <c r="C308" s="55" t="s">
        <v>1042</v>
      </c>
    </row>
    <row r="309" spans="1:3" s="55" customFormat="1" x14ac:dyDescent="0.35">
      <c r="A309" s="55" t="str">
        <f t="shared" si="4"/>
        <v>6791  武銀春日部支店（宮代）</v>
      </c>
      <c r="B309" s="119">
        <v>6791</v>
      </c>
      <c r="C309" s="55" t="s">
        <v>1043</v>
      </c>
    </row>
    <row r="310" spans="1:3" s="55" customFormat="1" x14ac:dyDescent="0.35">
      <c r="A310" s="55" t="str">
        <f t="shared" si="4"/>
        <v>6792  武銀蓮田支店（白岡）</v>
      </c>
      <c r="B310" s="119">
        <v>6792</v>
      </c>
      <c r="C310" s="55" t="s">
        <v>1044</v>
      </c>
    </row>
    <row r="311" spans="1:3" s="55" customFormat="1" x14ac:dyDescent="0.35">
      <c r="A311" s="55" t="str">
        <f t="shared" si="4"/>
        <v>6793  武銀久喜支店（久喜市菖蒲）</v>
      </c>
      <c r="B311" s="119">
        <v>6793</v>
      </c>
      <c r="C311" s="55" t="s">
        <v>1045</v>
      </c>
    </row>
    <row r="312" spans="1:3" s="55" customFormat="1" x14ac:dyDescent="0.35">
      <c r="A312" s="55" t="str">
        <f t="shared" si="4"/>
        <v>6794  武銀新白岡支店</v>
      </c>
      <c r="B312" s="119">
        <v>6794</v>
      </c>
      <c r="C312" s="55" t="s">
        <v>1046</v>
      </c>
    </row>
    <row r="313" spans="1:3" s="55" customFormat="1" x14ac:dyDescent="0.35">
      <c r="A313" s="55" t="str">
        <f t="shared" si="4"/>
        <v>6795  武銀伊奈支店（蓮田）</v>
      </c>
      <c r="B313" s="119">
        <v>6795</v>
      </c>
      <c r="C313" s="55" t="s">
        <v>1047</v>
      </c>
    </row>
    <row r="314" spans="1:3" s="55" customFormat="1" x14ac:dyDescent="0.35">
      <c r="A314" s="55" t="str">
        <f t="shared" si="4"/>
        <v>6810  武銀幸手支店（幸手）</v>
      </c>
      <c r="B314" s="119">
        <v>6810</v>
      </c>
      <c r="C314" s="55" t="s">
        <v>1048</v>
      </c>
    </row>
    <row r="315" spans="1:3" s="55" customFormat="1" x14ac:dyDescent="0.35">
      <c r="A315" s="55" t="str">
        <f t="shared" si="4"/>
        <v>6858  武銀三郷支店</v>
      </c>
      <c r="B315" s="119">
        <v>6858</v>
      </c>
      <c r="C315" s="55" t="s">
        <v>1049</v>
      </c>
    </row>
    <row r="316" spans="1:3" s="55" customFormat="1" x14ac:dyDescent="0.35">
      <c r="A316" s="55" t="str">
        <f t="shared" si="4"/>
        <v>6860  武銀松伏支店</v>
      </c>
      <c r="B316" s="119">
        <v>6860</v>
      </c>
      <c r="C316" s="55" t="s">
        <v>1050</v>
      </c>
    </row>
    <row r="317" spans="1:3" s="55" customFormat="1" x14ac:dyDescent="0.35">
      <c r="A317" s="55" t="str">
        <f t="shared" si="4"/>
        <v>6871  武銀庄和支店（宮代）</v>
      </c>
      <c r="B317" s="119">
        <v>6871</v>
      </c>
      <c r="C317" s="55" t="s">
        <v>1051</v>
      </c>
    </row>
    <row r="318" spans="1:3" s="55" customFormat="1" x14ac:dyDescent="0.35">
      <c r="A318" s="55" t="str">
        <f t="shared" si="4"/>
        <v>6884  武銀杉戸高野台支店</v>
      </c>
      <c r="B318" s="119">
        <v>6884</v>
      </c>
      <c r="C318" s="55" t="s">
        <v>1052</v>
      </c>
    </row>
    <row r="319" spans="1:3" s="55" customFormat="1" x14ac:dyDescent="0.35">
      <c r="A319" s="55" t="str">
        <f t="shared" si="4"/>
        <v>6890  武銀幸手支店（久喜）</v>
      </c>
      <c r="B319" s="119">
        <v>6890</v>
      </c>
      <c r="C319" s="55" t="s">
        <v>1053</v>
      </c>
    </row>
    <row r="320" spans="1:3" s="55" customFormat="1" x14ac:dyDescent="0.35">
      <c r="A320" s="55" t="str">
        <f t="shared" si="4"/>
        <v>6891  武銀久喜支店（久喜市鷲宮）</v>
      </c>
      <c r="B320" s="119">
        <v>6891</v>
      </c>
      <c r="C320" s="55" t="s">
        <v>1054</v>
      </c>
    </row>
    <row r="321" spans="1:3" s="55" customFormat="1" x14ac:dyDescent="0.35">
      <c r="A321" s="55" t="str">
        <f t="shared" si="4"/>
        <v>6892  武銀幸手支店（杉戸）</v>
      </c>
      <c r="B321" s="119">
        <v>6892</v>
      </c>
      <c r="C321" s="55" t="s">
        <v>1055</v>
      </c>
    </row>
    <row r="322" spans="1:3" s="55" customFormat="1" x14ac:dyDescent="0.35">
      <c r="A322" s="55" t="str">
        <f t="shared" si="4"/>
        <v>6893  武銀越谷支店（吉川）</v>
      </c>
      <c r="B322" s="119">
        <v>6893</v>
      </c>
      <c r="C322" s="55" t="s">
        <v>1056</v>
      </c>
    </row>
    <row r="323" spans="1:3" s="55" customFormat="1" x14ac:dyDescent="0.35">
      <c r="A323" s="55" t="str">
        <f t="shared" ref="A323:A386" si="5">B323&amp;"  "&amp;C323</f>
        <v>6894  武銀吉川支店</v>
      </c>
      <c r="B323" s="119">
        <v>6894</v>
      </c>
      <c r="C323" s="55" t="s">
        <v>1057</v>
      </c>
    </row>
    <row r="324" spans="1:3" s="55" customFormat="1" x14ac:dyDescent="0.35">
      <c r="A324" s="55" t="str">
        <f t="shared" si="5"/>
        <v>7002  埼信浦和支店</v>
      </c>
      <c r="B324" s="119">
        <v>7002</v>
      </c>
      <c r="C324" s="55" t="s">
        <v>1058</v>
      </c>
    </row>
    <row r="325" spans="1:3" s="55" customFormat="1" x14ac:dyDescent="0.35">
      <c r="A325" s="55" t="str">
        <f t="shared" si="5"/>
        <v>7003  埼信大宮支店</v>
      </c>
      <c r="B325" s="119">
        <v>7003</v>
      </c>
      <c r="C325" s="55" t="s">
        <v>1059</v>
      </c>
    </row>
    <row r="326" spans="1:3" s="55" customFormat="1" x14ac:dyDescent="0.35">
      <c r="A326" s="55" t="str">
        <f t="shared" si="5"/>
        <v>7010  埼信鴻巣支店（鴻巣）</v>
      </c>
      <c r="B326" s="119">
        <v>7010</v>
      </c>
      <c r="C326" s="55" t="s">
        <v>1060</v>
      </c>
    </row>
    <row r="327" spans="1:3" s="55" customFormat="1" x14ac:dyDescent="0.35">
      <c r="A327" s="55" t="str">
        <f t="shared" si="5"/>
        <v>7013  埼信桶川支店（桶川）</v>
      </c>
      <c r="B327" s="119">
        <v>7013</v>
      </c>
      <c r="C327" s="55" t="s">
        <v>1061</v>
      </c>
    </row>
    <row r="328" spans="1:3" s="55" customFormat="1" x14ac:dyDescent="0.35">
      <c r="A328" s="55" t="str">
        <f t="shared" si="5"/>
        <v>7016  埼信上尾支店</v>
      </c>
      <c r="B328" s="119">
        <v>7016</v>
      </c>
      <c r="C328" s="55" t="s">
        <v>1062</v>
      </c>
    </row>
    <row r="329" spans="1:3" s="55" customFormat="1" x14ac:dyDescent="0.35">
      <c r="A329" s="55" t="str">
        <f t="shared" si="5"/>
        <v>7017  埼信草加支店</v>
      </c>
      <c r="B329" s="119">
        <v>7017</v>
      </c>
      <c r="C329" s="55" t="s">
        <v>1063</v>
      </c>
    </row>
    <row r="330" spans="1:3" s="55" customFormat="1" x14ac:dyDescent="0.35">
      <c r="A330" s="55" t="str">
        <f t="shared" si="5"/>
        <v>7018  埼信岩槻支店（さいたま）</v>
      </c>
      <c r="B330" s="119">
        <v>7018</v>
      </c>
      <c r="C330" s="55" t="s">
        <v>1064</v>
      </c>
    </row>
    <row r="331" spans="1:3" s="55" customFormat="1" x14ac:dyDescent="0.35">
      <c r="A331" s="55" t="str">
        <f t="shared" si="5"/>
        <v>7019  埼信北浦和支店</v>
      </c>
      <c r="B331" s="119">
        <v>7019</v>
      </c>
      <c r="C331" s="55" t="s">
        <v>1065</v>
      </c>
    </row>
    <row r="332" spans="1:3" s="55" customFormat="1" x14ac:dyDescent="0.35">
      <c r="A332" s="55" t="str">
        <f t="shared" si="5"/>
        <v>7020  埼信大宮西支店</v>
      </c>
      <c r="B332" s="119">
        <v>7020</v>
      </c>
      <c r="C332" s="55" t="s">
        <v>1066</v>
      </c>
    </row>
    <row r="333" spans="1:3" s="55" customFormat="1" x14ac:dyDescent="0.35">
      <c r="A333" s="55" t="str">
        <f t="shared" si="5"/>
        <v>7021  埼信北本支店</v>
      </c>
      <c r="B333" s="119">
        <v>7021</v>
      </c>
      <c r="C333" s="55" t="s">
        <v>1067</v>
      </c>
    </row>
    <row r="334" spans="1:3" s="55" customFormat="1" x14ac:dyDescent="0.35">
      <c r="A334" s="55" t="str">
        <f t="shared" si="5"/>
        <v>7023  埼信与野支店（さいたま）</v>
      </c>
      <c r="B334" s="119">
        <v>7023</v>
      </c>
      <c r="C334" s="55" t="s">
        <v>1068</v>
      </c>
    </row>
    <row r="335" spans="1:3" s="55" customFormat="1" x14ac:dyDescent="0.35">
      <c r="A335" s="55" t="str">
        <f t="shared" si="5"/>
        <v>7025  埼信南浦和支店</v>
      </c>
      <c r="B335" s="119">
        <v>7025</v>
      </c>
      <c r="C335" s="55" t="s">
        <v>1069</v>
      </c>
    </row>
    <row r="336" spans="1:3" s="55" customFormat="1" x14ac:dyDescent="0.35">
      <c r="A336" s="55" t="str">
        <f t="shared" si="5"/>
        <v>7030  埼信大和田支店（さいたま）</v>
      </c>
      <c r="B336" s="119">
        <v>7030</v>
      </c>
      <c r="C336" s="55" t="s">
        <v>1070</v>
      </c>
    </row>
    <row r="337" spans="1:3" s="55" customFormat="1" x14ac:dyDescent="0.35">
      <c r="A337" s="55" t="str">
        <f t="shared" si="5"/>
        <v>7035  埼信吹上支店（鴻巣）</v>
      </c>
      <c r="B337" s="119">
        <v>7035</v>
      </c>
      <c r="C337" s="55" t="s">
        <v>1071</v>
      </c>
    </row>
    <row r="338" spans="1:3" s="55" customFormat="1" x14ac:dyDescent="0.35">
      <c r="A338" s="55" t="str">
        <f t="shared" si="5"/>
        <v>7036  埼信三橋支店（さいたま）</v>
      </c>
      <c r="B338" s="119">
        <v>7036</v>
      </c>
      <c r="C338" s="55" t="s">
        <v>1072</v>
      </c>
    </row>
    <row r="339" spans="1:3" s="55" customFormat="1" x14ac:dyDescent="0.35">
      <c r="A339" s="55" t="str">
        <f t="shared" si="5"/>
        <v>7038  埼信大東支店（さいたま）</v>
      </c>
      <c r="B339" s="119">
        <v>7038</v>
      </c>
      <c r="C339" s="55" t="s">
        <v>1073</v>
      </c>
    </row>
    <row r="340" spans="1:3" s="55" customFormat="1" x14ac:dyDescent="0.35">
      <c r="A340" s="55" t="str">
        <f t="shared" si="5"/>
        <v>7040  埼信片柳支店（さいたま）</v>
      </c>
      <c r="B340" s="119">
        <v>7040</v>
      </c>
      <c r="C340" s="55" t="s">
        <v>1074</v>
      </c>
    </row>
    <row r="341" spans="1:3" s="55" customFormat="1" x14ac:dyDescent="0.35">
      <c r="A341" s="55" t="str">
        <f t="shared" si="5"/>
        <v>7041  埼信宮原東支店（さいたま）</v>
      </c>
      <c r="B341" s="119">
        <v>7041</v>
      </c>
      <c r="C341" s="55" t="s">
        <v>1075</v>
      </c>
    </row>
    <row r="342" spans="1:3" s="55" customFormat="1" x14ac:dyDescent="0.35">
      <c r="A342" s="55" t="str">
        <f t="shared" si="5"/>
        <v>7043  埼信宮原支店（さいたま）</v>
      </c>
      <c r="B342" s="119">
        <v>7043</v>
      </c>
      <c r="C342" s="55" t="s">
        <v>1076</v>
      </c>
    </row>
    <row r="343" spans="1:3" s="55" customFormat="1" x14ac:dyDescent="0.35">
      <c r="A343" s="55" t="str">
        <f t="shared" si="5"/>
        <v>7044  埼信西堀支店（さいたま）</v>
      </c>
      <c r="B343" s="119">
        <v>7044</v>
      </c>
      <c r="C343" s="55" t="s">
        <v>1077</v>
      </c>
    </row>
    <row r="344" spans="1:3" s="55" customFormat="1" x14ac:dyDescent="0.35">
      <c r="A344" s="55" t="str">
        <f t="shared" si="5"/>
        <v>7046  埼信浦和東支店</v>
      </c>
      <c r="B344" s="119">
        <v>7046</v>
      </c>
      <c r="C344" s="55" t="s">
        <v>1078</v>
      </c>
    </row>
    <row r="345" spans="1:3" s="55" customFormat="1" x14ac:dyDescent="0.35">
      <c r="A345" s="55" t="str">
        <f t="shared" si="5"/>
        <v>7047  埼信上尾柏座支店</v>
      </c>
      <c r="B345" s="119">
        <v>7047</v>
      </c>
      <c r="C345" s="55" t="s">
        <v>1079</v>
      </c>
    </row>
    <row r="346" spans="1:3" s="55" customFormat="1" x14ac:dyDescent="0.35">
      <c r="A346" s="55" t="str">
        <f t="shared" si="5"/>
        <v>7048  埼信上尾西支店</v>
      </c>
      <c r="B346" s="119">
        <v>7048</v>
      </c>
      <c r="C346" s="55" t="s">
        <v>1080</v>
      </c>
    </row>
    <row r="347" spans="1:3" s="55" customFormat="1" x14ac:dyDescent="0.35">
      <c r="A347" s="55" t="str">
        <f t="shared" si="5"/>
        <v>7049  埼信大間木支店（さいたま）</v>
      </c>
      <c r="B347" s="119">
        <v>7049</v>
      </c>
      <c r="C347" s="55" t="s">
        <v>1081</v>
      </c>
    </row>
    <row r="348" spans="1:3" s="55" customFormat="1" x14ac:dyDescent="0.35">
      <c r="A348" s="55" t="str">
        <f t="shared" si="5"/>
        <v>7050  埼信原市支店（上尾）</v>
      </c>
      <c r="B348" s="119">
        <v>7050</v>
      </c>
      <c r="C348" s="55" t="s">
        <v>1082</v>
      </c>
    </row>
    <row r="349" spans="1:3" s="55" customFormat="1" x14ac:dyDescent="0.35">
      <c r="A349" s="55" t="str">
        <f t="shared" si="5"/>
        <v>7051  埼信伊奈支店</v>
      </c>
      <c r="B349" s="119">
        <v>7051</v>
      </c>
      <c r="C349" s="55" t="s">
        <v>1083</v>
      </c>
    </row>
    <row r="350" spans="1:3" s="55" customFormat="1" x14ac:dyDescent="0.35">
      <c r="A350" s="55" t="str">
        <f t="shared" si="5"/>
        <v>7058  埼信七里支店（さいたま）</v>
      </c>
      <c r="B350" s="119">
        <v>7058</v>
      </c>
      <c r="C350" s="55" t="s">
        <v>1084</v>
      </c>
    </row>
    <row r="351" spans="1:3" s="55" customFormat="1" x14ac:dyDescent="0.35">
      <c r="A351" s="55" t="str">
        <f t="shared" si="5"/>
        <v>7061  埼信東岩槻支店（さいたま）</v>
      </c>
      <c r="B351" s="119">
        <v>7061</v>
      </c>
      <c r="C351" s="55" t="s">
        <v>1085</v>
      </c>
    </row>
    <row r="352" spans="1:3" s="55" customFormat="1" x14ac:dyDescent="0.35">
      <c r="A352" s="55" t="str">
        <f t="shared" si="5"/>
        <v>7063  埼信鴻巣西口支店</v>
      </c>
      <c r="B352" s="119">
        <v>7063</v>
      </c>
      <c r="C352" s="55" t="s">
        <v>1086</v>
      </c>
    </row>
    <row r="353" spans="1:3" s="55" customFormat="1" x14ac:dyDescent="0.35">
      <c r="A353" s="55" t="str">
        <f t="shared" si="5"/>
        <v>7064  埼信桶川西口支店</v>
      </c>
      <c r="B353" s="119">
        <v>7064</v>
      </c>
      <c r="C353" s="55" t="s">
        <v>1087</v>
      </c>
    </row>
    <row r="354" spans="1:3" s="55" customFormat="1" x14ac:dyDescent="0.35">
      <c r="A354" s="55" t="str">
        <f t="shared" si="5"/>
        <v>7065  埼信北本西口支店</v>
      </c>
      <c r="B354" s="119">
        <v>7065</v>
      </c>
      <c r="C354" s="55" t="s">
        <v>1088</v>
      </c>
    </row>
    <row r="355" spans="1:3" s="55" customFormat="1" x14ac:dyDescent="0.35">
      <c r="A355" s="55" t="str">
        <f t="shared" si="5"/>
        <v>7066  埼信新座支店</v>
      </c>
      <c r="B355" s="119">
        <v>7066</v>
      </c>
      <c r="C355" s="55" t="s">
        <v>1089</v>
      </c>
    </row>
    <row r="356" spans="1:3" s="55" customFormat="1" x14ac:dyDescent="0.35">
      <c r="A356" s="55" t="str">
        <f t="shared" si="5"/>
        <v>7067  埼信野火止支店（新座）</v>
      </c>
      <c r="B356" s="119">
        <v>7067</v>
      </c>
      <c r="C356" s="55" t="s">
        <v>1090</v>
      </c>
    </row>
    <row r="357" spans="1:3" s="55" customFormat="1" x14ac:dyDescent="0.35">
      <c r="A357" s="55" t="str">
        <f t="shared" si="5"/>
        <v>7068  埼信朝霞支店</v>
      </c>
      <c r="B357" s="119">
        <v>7068</v>
      </c>
      <c r="C357" s="55" t="s">
        <v>1091</v>
      </c>
    </row>
    <row r="358" spans="1:3" s="55" customFormat="1" x14ac:dyDescent="0.35">
      <c r="A358" s="55" t="str">
        <f t="shared" si="5"/>
        <v>7073  埼信大久保支店（さいたま）</v>
      </c>
      <c r="B358" s="119">
        <v>7073</v>
      </c>
      <c r="C358" s="55" t="s">
        <v>1092</v>
      </c>
    </row>
    <row r="359" spans="1:3" s="55" customFormat="1" x14ac:dyDescent="0.35">
      <c r="A359" s="55" t="str">
        <f t="shared" si="5"/>
        <v>7074  埼信東大宮支店（さいたま）</v>
      </c>
      <c r="B359" s="119">
        <v>7074</v>
      </c>
      <c r="C359" s="55" t="s">
        <v>1093</v>
      </c>
    </row>
    <row r="360" spans="1:3" s="55" customFormat="1" x14ac:dyDescent="0.35">
      <c r="A360" s="55" t="str">
        <f t="shared" si="5"/>
        <v>7088  埼信原市支店（伊奈）</v>
      </c>
      <c r="B360" s="119">
        <v>7088</v>
      </c>
      <c r="C360" s="55" t="s">
        <v>1094</v>
      </c>
    </row>
    <row r="361" spans="1:3" s="55" customFormat="1" x14ac:dyDescent="0.35">
      <c r="A361" s="55" t="str">
        <f t="shared" si="5"/>
        <v>7089  埼信熊谷東支店（鴻巣）</v>
      </c>
      <c r="B361" s="119">
        <v>7089</v>
      </c>
      <c r="C361" s="55" t="s">
        <v>1095</v>
      </c>
    </row>
    <row r="362" spans="1:3" s="55" customFormat="1" x14ac:dyDescent="0.35">
      <c r="A362" s="55" t="str">
        <f t="shared" si="5"/>
        <v>7092  埼信西草加支店（草加）</v>
      </c>
      <c r="B362" s="119">
        <v>7092</v>
      </c>
      <c r="C362" s="55" t="s">
        <v>1096</v>
      </c>
    </row>
    <row r="363" spans="1:3" s="55" customFormat="1" x14ac:dyDescent="0.35">
      <c r="A363" s="55" t="str">
        <f t="shared" si="5"/>
        <v>7093  埼信北草加支店（草加）</v>
      </c>
      <c r="B363" s="119">
        <v>7093</v>
      </c>
      <c r="C363" s="55" t="s">
        <v>1097</v>
      </c>
    </row>
    <row r="364" spans="1:3" s="55" customFormat="1" x14ac:dyDescent="0.35">
      <c r="A364" s="55" t="str">
        <f t="shared" si="5"/>
        <v>7104  埼信川越支店</v>
      </c>
      <c r="B364" s="119">
        <v>7104</v>
      </c>
      <c r="C364" s="55" t="s">
        <v>1098</v>
      </c>
    </row>
    <row r="365" spans="1:3" s="55" customFormat="1" x14ac:dyDescent="0.35">
      <c r="A365" s="55" t="str">
        <f t="shared" si="5"/>
        <v>7105  埼信新河岸東支店（川越）</v>
      </c>
      <c r="B365" s="119">
        <v>7105</v>
      </c>
      <c r="C365" s="55" t="s">
        <v>1099</v>
      </c>
    </row>
    <row r="366" spans="1:3" s="55" customFormat="1" x14ac:dyDescent="0.35">
      <c r="A366" s="55" t="str">
        <f t="shared" si="5"/>
        <v>7106  埼信川越南支店</v>
      </c>
      <c r="B366" s="119">
        <v>7106</v>
      </c>
      <c r="C366" s="55" t="s">
        <v>1100</v>
      </c>
    </row>
    <row r="367" spans="1:3" s="55" customFormat="1" x14ac:dyDescent="0.35">
      <c r="A367" s="55" t="str">
        <f t="shared" si="5"/>
        <v>7107  埼信川越西支店</v>
      </c>
      <c r="B367" s="119">
        <v>7107</v>
      </c>
      <c r="C367" s="55" t="s">
        <v>1101</v>
      </c>
    </row>
    <row r="368" spans="1:3" s="55" customFormat="1" x14ac:dyDescent="0.35">
      <c r="A368" s="55" t="str">
        <f t="shared" si="5"/>
        <v>7108  埼信南古谷支店（川越）</v>
      </c>
      <c r="B368" s="119">
        <v>7108</v>
      </c>
      <c r="C368" s="55" t="s">
        <v>1102</v>
      </c>
    </row>
    <row r="369" spans="1:3" s="55" customFormat="1" x14ac:dyDescent="0.35">
      <c r="A369" s="55" t="str">
        <f t="shared" si="5"/>
        <v>7110  埼信越生支店</v>
      </c>
      <c r="B369" s="119">
        <v>7110</v>
      </c>
      <c r="C369" s="55" t="s">
        <v>1103</v>
      </c>
    </row>
    <row r="370" spans="1:3" s="55" customFormat="1" x14ac:dyDescent="0.35">
      <c r="A370" s="55" t="str">
        <f t="shared" si="5"/>
        <v>7111  埼信毛呂山支店</v>
      </c>
      <c r="B370" s="119">
        <v>7111</v>
      </c>
      <c r="C370" s="55" t="s">
        <v>1104</v>
      </c>
    </row>
    <row r="371" spans="1:3" s="55" customFormat="1" x14ac:dyDescent="0.35">
      <c r="A371" s="55" t="str">
        <f t="shared" si="5"/>
        <v>7112  埼信狭山支店</v>
      </c>
      <c r="B371" s="119">
        <v>7112</v>
      </c>
      <c r="C371" s="55" t="s">
        <v>1105</v>
      </c>
    </row>
    <row r="372" spans="1:3" s="55" customFormat="1" x14ac:dyDescent="0.35">
      <c r="A372" s="55" t="str">
        <f t="shared" si="5"/>
        <v>7113  埼信上福岡支店（ふじみ野）</v>
      </c>
      <c r="B372" s="119">
        <v>7113</v>
      </c>
      <c r="C372" s="55" t="s">
        <v>1106</v>
      </c>
    </row>
    <row r="373" spans="1:3" s="55" customFormat="1" x14ac:dyDescent="0.35">
      <c r="A373" s="55" t="str">
        <f t="shared" si="5"/>
        <v>7114  埼信鶴瀬支店（富士見）</v>
      </c>
      <c r="B373" s="119">
        <v>7114</v>
      </c>
      <c r="C373" s="55" t="s">
        <v>1107</v>
      </c>
    </row>
    <row r="374" spans="1:3" s="55" customFormat="1" x14ac:dyDescent="0.35">
      <c r="A374" s="55" t="str">
        <f t="shared" si="5"/>
        <v>7115  埼信鶴ヶ島支店</v>
      </c>
      <c r="B374" s="119">
        <v>7115</v>
      </c>
      <c r="C374" s="55" t="s">
        <v>1108</v>
      </c>
    </row>
    <row r="375" spans="1:3" s="55" customFormat="1" x14ac:dyDescent="0.35">
      <c r="A375" s="55" t="str">
        <f t="shared" si="5"/>
        <v>7116  埼信武蔵藤沢支店（入間）</v>
      </c>
      <c r="B375" s="119">
        <v>7116</v>
      </c>
      <c r="C375" s="55" t="s">
        <v>1109</v>
      </c>
    </row>
    <row r="376" spans="1:3" s="55" customFormat="1" x14ac:dyDescent="0.35">
      <c r="A376" s="55" t="str">
        <f t="shared" si="5"/>
        <v>7117  埼信三芳支店</v>
      </c>
      <c r="B376" s="119">
        <v>7117</v>
      </c>
      <c r="C376" s="55" t="s">
        <v>1110</v>
      </c>
    </row>
    <row r="377" spans="1:3" s="55" customFormat="1" x14ac:dyDescent="0.35">
      <c r="A377" s="55" t="str">
        <f t="shared" si="5"/>
        <v>7120  埼信長瀬支店（毛呂山）</v>
      </c>
      <c r="B377" s="119">
        <v>7120</v>
      </c>
      <c r="C377" s="55" t="s">
        <v>1111</v>
      </c>
    </row>
    <row r="378" spans="1:3" s="55" customFormat="1" x14ac:dyDescent="0.35">
      <c r="A378" s="55" t="str">
        <f t="shared" si="5"/>
        <v>7145  埼信新河岸支店（川越）</v>
      </c>
      <c r="B378" s="119">
        <v>7145</v>
      </c>
      <c r="C378" s="55" t="s">
        <v>1112</v>
      </c>
    </row>
    <row r="379" spans="1:3" s="55" customFormat="1" x14ac:dyDescent="0.35">
      <c r="A379" s="55" t="str">
        <f t="shared" si="5"/>
        <v>7147  埼信ふじみ野支店（ふじみ野）</v>
      </c>
      <c r="B379" s="119">
        <v>7147</v>
      </c>
      <c r="C379" s="55" t="s">
        <v>1113</v>
      </c>
    </row>
    <row r="380" spans="1:3" s="55" customFormat="1" x14ac:dyDescent="0.35">
      <c r="A380" s="55" t="str">
        <f t="shared" si="5"/>
        <v>7153  埼信所沢東支店</v>
      </c>
      <c r="B380" s="119">
        <v>7153</v>
      </c>
      <c r="C380" s="55" t="s">
        <v>1114</v>
      </c>
    </row>
    <row r="381" spans="1:3" s="55" customFormat="1" x14ac:dyDescent="0.35">
      <c r="A381" s="55" t="str">
        <f t="shared" si="5"/>
        <v>7154  埼信坂戸支店（坂戸）</v>
      </c>
      <c r="B381" s="119">
        <v>7154</v>
      </c>
      <c r="C381" s="55" t="s">
        <v>1115</v>
      </c>
    </row>
    <row r="382" spans="1:3" s="55" customFormat="1" x14ac:dyDescent="0.35">
      <c r="A382" s="55" t="str">
        <f t="shared" si="5"/>
        <v>7156  埼信霞ヶ関支店（川越）</v>
      </c>
      <c r="B382" s="119">
        <v>7156</v>
      </c>
      <c r="C382" s="55" t="s">
        <v>1116</v>
      </c>
    </row>
    <row r="383" spans="1:3" s="55" customFormat="1" x14ac:dyDescent="0.35">
      <c r="A383" s="55" t="str">
        <f t="shared" si="5"/>
        <v>7166  埼信鶴ヶ島北支店</v>
      </c>
      <c r="B383" s="119">
        <v>7166</v>
      </c>
      <c r="C383" s="55" t="s">
        <v>1117</v>
      </c>
    </row>
    <row r="384" spans="1:3" s="55" customFormat="1" x14ac:dyDescent="0.35">
      <c r="A384" s="55" t="str">
        <f t="shared" si="5"/>
        <v>7188  埼信新河岸支店（ふじみ野）</v>
      </c>
      <c r="B384" s="119">
        <v>7188</v>
      </c>
      <c r="C384" s="55" t="s">
        <v>1118</v>
      </c>
    </row>
    <row r="385" spans="1:3" s="55" customFormat="1" x14ac:dyDescent="0.35">
      <c r="A385" s="55" t="str">
        <f t="shared" si="5"/>
        <v>7260  埼信高坂支店</v>
      </c>
      <c r="B385" s="119">
        <v>7260</v>
      </c>
      <c r="C385" s="55" t="s">
        <v>1119</v>
      </c>
    </row>
    <row r="386" spans="1:3" s="55" customFormat="1" x14ac:dyDescent="0.35">
      <c r="A386" s="55" t="str">
        <f t="shared" si="5"/>
        <v>7262  埼信東松山支店</v>
      </c>
      <c r="B386" s="119">
        <v>7262</v>
      </c>
      <c r="C386" s="55" t="s">
        <v>1120</v>
      </c>
    </row>
    <row r="387" spans="1:3" s="55" customFormat="1" x14ac:dyDescent="0.35">
      <c r="A387" s="55" t="str">
        <f t="shared" ref="A387:A450" si="6">B387&amp;"  "&amp;C387</f>
        <v>7270  埼信森林公園支店（滑川）</v>
      </c>
      <c r="B387" s="119">
        <v>7270</v>
      </c>
      <c r="C387" s="55" t="s">
        <v>1121</v>
      </c>
    </row>
    <row r="388" spans="1:3" s="55" customFormat="1" x14ac:dyDescent="0.35">
      <c r="A388" s="55" t="str">
        <f t="shared" si="6"/>
        <v>7271  埼信小川支店</v>
      </c>
      <c r="B388" s="119">
        <v>7271</v>
      </c>
      <c r="C388" s="55" t="s">
        <v>1122</v>
      </c>
    </row>
    <row r="389" spans="1:3" s="55" customFormat="1" x14ac:dyDescent="0.35">
      <c r="A389" s="55" t="str">
        <f t="shared" si="6"/>
        <v>7272  埼信嵐山支店</v>
      </c>
      <c r="B389" s="119">
        <v>7272</v>
      </c>
      <c r="C389" s="55" t="s">
        <v>1123</v>
      </c>
    </row>
    <row r="390" spans="1:3" s="55" customFormat="1" x14ac:dyDescent="0.35">
      <c r="A390" s="55" t="str">
        <f t="shared" si="6"/>
        <v>7273  埼信川島支店</v>
      </c>
      <c r="B390" s="119">
        <v>7273</v>
      </c>
      <c r="C390" s="55" t="s">
        <v>1124</v>
      </c>
    </row>
    <row r="391" spans="1:3" s="55" customFormat="1" x14ac:dyDescent="0.35">
      <c r="A391" s="55" t="str">
        <f t="shared" si="6"/>
        <v>7274  埼信吉見支店</v>
      </c>
      <c r="B391" s="119">
        <v>7274</v>
      </c>
      <c r="C391" s="55" t="s">
        <v>1125</v>
      </c>
    </row>
    <row r="392" spans="1:3" s="55" customFormat="1" x14ac:dyDescent="0.35">
      <c r="A392" s="55" t="str">
        <f t="shared" si="6"/>
        <v>7277  埼信都幾川支店（ときがわ）</v>
      </c>
      <c r="B392" s="119">
        <v>7277</v>
      </c>
      <c r="C392" s="55" t="s">
        <v>1126</v>
      </c>
    </row>
    <row r="393" spans="1:3" s="55" customFormat="1" x14ac:dyDescent="0.35">
      <c r="A393" s="55" t="str">
        <f t="shared" si="6"/>
        <v>7288  埼信鴻巣支店（滑川）</v>
      </c>
      <c r="B393" s="119">
        <v>7288</v>
      </c>
      <c r="C393" s="55" t="s">
        <v>1127</v>
      </c>
    </row>
    <row r="394" spans="1:3" s="55" customFormat="1" x14ac:dyDescent="0.35">
      <c r="A394" s="55" t="str">
        <f t="shared" si="6"/>
        <v>7289  埼信坂戸支店（川島）</v>
      </c>
      <c r="B394" s="119">
        <v>7289</v>
      </c>
      <c r="C394" s="55" t="s">
        <v>1128</v>
      </c>
    </row>
    <row r="395" spans="1:3" s="55" customFormat="1" x14ac:dyDescent="0.35">
      <c r="A395" s="55" t="str">
        <f t="shared" si="6"/>
        <v>7290  埼信鴻巣支店（吉見）</v>
      </c>
      <c r="B395" s="119">
        <v>7290</v>
      </c>
      <c r="C395" s="55" t="s">
        <v>1129</v>
      </c>
    </row>
    <row r="396" spans="1:3" s="55" customFormat="1" x14ac:dyDescent="0.35">
      <c r="A396" s="55" t="str">
        <f t="shared" si="6"/>
        <v>7305  埼信秩父支店（秩父）</v>
      </c>
      <c r="B396" s="119">
        <v>7305</v>
      </c>
      <c r="C396" s="55" t="s">
        <v>1130</v>
      </c>
    </row>
    <row r="397" spans="1:3" s="55" customFormat="1" x14ac:dyDescent="0.35">
      <c r="A397" s="55" t="str">
        <f t="shared" si="6"/>
        <v>7388  埼信秩父支店（横瀬）</v>
      </c>
      <c r="B397" s="119">
        <v>7388</v>
      </c>
      <c r="C397" s="55" t="s">
        <v>1131</v>
      </c>
    </row>
    <row r="398" spans="1:3" s="55" customFormat="1" x14ac:dyDescent="0.35">
      <c r="A398" s="55" t="str">
        <f t="shared" si="6"/>
        <v>7389  埼信秩父支店（皆野）</v>
      </c>
      <c r="B398" s="119">
        <v>7389</v>
      </c>
      <c r="C398" s="55" t="s">
        <v>1132</v>
      </c>
    </row>
    <row r="399" spans="1:3" s="55" customFormat="1" x14ac:dyDescent="0.35">
      <c r="A399" s="55" t="str">
        <f t="shared" si="6"/>
        <v>7390  埼信秩父支店（長瀞）</v>
      </c>
      <c r="B399" s="119">
        <v>7390</v>
      </c>
      <c r="C399" s="55" t="s">
        <v>1133</v>
      </c>
    </row>
    <row r="400" spans="1:3" s="55" customFormat="1" x14ac:dyDescent="0.35">
      <c r="A400" s="55" t="str">
        <f t="shared" si="6"/>
        <v>7392  埼信秩父支店（小鹿野）</v>
      </c>
      <c r="B400" s="119">
        <v>7392</v>
      </c>
      <c r="C400" s="55" t="s">
        <v>1134</v>
      </c>
    </row>
    <row r="401" spans="1:3" s="55" customFormat="1" x14ac:dyDescent="0.35">
      <c r="A401" s="55" t="str">
        <f t="shared" si="6"/>
        <v>7406  埼信本庄支店（本庄）</v>
      </c>
      <c r="B401" s="119">
        <v>7406</v>
      </c>
      <c r="C401" s="55" t="s">
        <v>1135</v>
      </c>
    </row>
    <row r="402" spans="1:3" s="55" customFormat="1" x14ac:dyDescent="0.35">
      <c r="A402" s="55" t="str">
        <f t="shared" si="6"/>
        <v>7488  埼信本庄支店（美里）</v>
      </c>
      <c r="B402" s="119">
        <v>7488</v>
      </c>
      <c r="C402" s="55" t="s">
        <v>1136</v>
      </c>
    </row>
    <row r="403" spans="1:3" s="55" customFormat="1" x14ac:dyDescent="0.35">
      <c r="A403" s="55" t="str">
        <f t="shared" si="6"/>
        <v>7490  埼信本庄支店（神川）</v>
      </c>
      <c r="B403" s="119">
        <v>7490</v>
      </c>
      <c r="C403" s="55" t="s">
        <v>1137</v>
      </c>
    </row>
    <row r="404" spans="1:3" s="55" customFormat="1" x14ac:dyDescent="0.35">
      <c r="A404" s="55" t="str">
        <f t="shared" si="6"/>
        <v>7491  埼信本庄支店（上里）</v>
      </c>
      <c r="B404" s="119">
        <v>7491</v>
      </c>
      <c r="C404" s="55" t="s">
        <v>1138</v>
      </c>
    </row>
    <row r="405" spans="1:3" s="55" customFormat="1" x14ac:dyDescent="0.35">
      <c r="A405" s="55" t="str">
        <f t="shared" si="6"/>
        <v>7501  埼信本店営業部（熊谷）</v>
      </c>
      <c r="B405" s="119">
        <v>7501</v>
      </c>
      <c r="C405" s="55" t="s">
        <v>1139</v>
      </c>
    </row>
    <row r="406" spans="1:3" s="55" customFormat="1" x14ac:dyDescent="0.35">
      <c r="A406" s="55" t="str">
        <f t="shared" si="6"/>
        <v>7514  埼信深谷支店</v>
      </c>
      <c r="B406" s="119">
        <v>7514</v>
      </c>
      <c r="C406" s="55" t="s">
        <v>1140</v>
      </c>
    </row>
    <row r="407" spans="1:3" s="55" customFormat="1" x14ac:dyDescent="0.35">
      <c r="A407" s="55" t="str">
        <f t="shared" si="6"/>
        <v>7515  埼信寄居支店（寄居）</v>
      </c>
      <c r="B407" s="119">
        <v>7515</v>
      </c>
      <c r="C407" s="55" t="s">
        <v>1141</v>
      </c>
    </row>
    <row r="408" spans="1:3" s="55" customFormat="1" x14ac:dyDescent="0.35">
      <c r="A408" s="55" t="str">
        <f t="shared" si="6"/>
        <v>7531  埼信籠原支店（熊谷）</v>
      </c>
      <c r="B408" s="119">
        <v>7531</v>
      </c>
      <c r="C408" s="55" t="s">
        <v>1142</v>
      </c>
    </row>
    <row r="409" spans="1:3" s="55" customFormat="1" x14ac:dyDescent="0.35">
      <c r="A409" s="55" t="str">
        <f t="shared" si="6"/>
        <v>7539  埼信上之支店（熊谷）</v>
      </c>
      <c r="B409" s="119">
        <v>7539</v>
      </c>
      <c r="C409" s="55" t="s">
        <v>1143</v>
      </c>
    </row>
    <row r="410" spans="1:3" s="55" customFormat="1" x14ac:dyDescent="0.35">
      <c r="A410" s="55" t="str">
        <f t="shared" si="6"/>
        <v>7557  埼信籠原南支店（熊谷）</v>
      </c>
      <c r="B410" s="119">
        <v>7557</v>
      </c>
      <c r="C410" s="55" t="s">
        <v>1144</v>
      </c>
    </row>
    <row r="411" spans="1:3" s="55" customFormat="1" x14ac:dyDescent="0.35">
      <c r="A411" s="55" t="str">
        <f t="shared" si="6"/>
        <v>7559  埼信江南支店（熊谷）</v>
      </c>
      <c r="B411" s="119">
        <v>7559</v>
      </c>
      <c r="C411" s="55" t="s">
        <v>1145</v>
      </c>
    </row>
    <row r="412" spans="1:3" s="55" customFormat="1" x14ac:dyDescent="0.35">
      <c r="A412" s="55" t="str">
        <f t="shared" si="6"/>
        <v>7591  埼信寄居支店（深谷）</v>
      </c>
      <c r="B412" s="119">
        <v>7591</v>
      </c>
      <c r="C412" s="55" t="s">
        <v>1146</v>
      </c>
    </row>
    <row r="413" spans="1:3" s="55" customFormat="1" x14ac:dyDescent="0.35">
      <c r="A413" s="55" t="str">
        <f t="shared" si="6"/>
        <v>7593  埼信本部・熊谷東支店</v>
      </c>
      <c r="B413" s="119">
        <v>7593</v>
      </c>
      <c r="C413" s="55" t="s">
        <v>1147</v>
      </c>
    </row>
    <row r="414" spans="1:3" s="55" customFormat="1" x14ac:dyDescent="0.35">
      <c r="A414" s="55" t="str">
        <f t="shared" si="6"/>
        <v>7594  埼信江南支店（深谷）</v>
      </c>
      <c r="B414" s="119">
        <v>7594</v>
      </c>
      <c r="C414" s="55" t="s">
        <v>1148</v>
      </c>
    </row>
    <row r="415" spans="1:3" s="55" customFormat="1" x14ac:dyDescent="0.35">
      <c r="A415" s="55" t="str">
        <f t="shared" si="6"/>
        <v>7607  埼信行田支店</v>
      </c>
      <c r="B415" s="119">
        <v>7607</v>
      </c>
      <c r="C415" s="55" t="s">
        <v>1149</v>
      </c>
    </row>
    <row r="416" spans="1:3" s="55" customFormat="1" x14ac:dyDescent="0.35">
      <c r="A416" s="55" t="str">
        <f t="shared" si="6"/>
        <v>7608  埼信花崎支店（加須）</v>
      </c>
      <c r="B416" s="119">
        <v>7608</v>
      </c>
      <c r="C416" s="55" t="s">
        <v>1150</v>
      </c>
    </row>
    <row r="417" spans="1:3" s="55" customFormat="1" x14ac:dyDescent="0.35">
      <c r="A417" s="55" t="str">
        <f t="shared" si="6"/>
        <v>7609  埼信加須支店（加須）</v>
      </c>
      <c r="B417" s="119">
        <v>7609</v>
      </c>
      <c r="C417" s="55" t="s">
        <v>1151</v>
      </c>
    </row>
    <row r="418" spans="1:3" s="55" customFormat="1" x14ac:dyDescent="0.35">
      <c r="A418" s="55" t="str">
        <f t="shared" si="6"/>
        <v>7618  埼信羽生支店</v>
      </c>
      <c r="B418" s="119">
        <v>7618</v>
      </c>
      <c r="C418" s="55" t="s">
        <v>1152</v>
      </c>
    </row>
    <row r="419" spans="1:3" s="55" customFormat="1" x14ac:dyDescent="0.35">
      <c r="A419" s="55" t="str">
        <f t="shared" si="6"/>
        <v>7664  埼信騎西支店（加須）</v>
      </c>
      <c r="B419" s="119">
        <v>7664</v>
      </c>
      <c r="C419" s="55" t="s">
        <v>1153</v>
      </c>
    </row>
    <row r="420" spans="1:3" s="55" customFormat="1" x14ac:dyDescent="0.35">
      <c r="A420" s="55" t="str">
        <f t="shared" si="6"/>
        <v>7688  埼信加須支店（加須市騎西）</v>
      </c>
      <c r="B420" s="119">
        <v>7688</v>
      </c>
      <c r="C420" s="55" t="s">
        <v>1154</v>
      </c>
    </row>
    <row r="421" spans="1:3" s="55" customFormat="1" x14ac:dyDescent="0.35">
      <c r="A421" s="55" t="str">
        <f t="shared" si="6"/>
        <v>7689  埼信加須支店（加須市北川辺）</v>
      </c>
      <c r="B421" s="119">
        <v>7689</v>
      </c>
      <c r="C421" s="55" t="s">
        <v>1155</v>
      </c>
    </row>
    <row r="422" spans="1:3" s="55" customFormat="1" x14ac:dyDescent="0.35">
      <c r="A422" s="55" t="str">
        <f t="shared" si="6"/>
        <v>7690  埼信加須支店（加須市大利根）</v>
      </c>
      <c r="B422" s="119">
        <v>7690</v>
      </c>
      <c r="C422" s="55" t="s">
        <v>1156</v>
      </c>
    </row>
    <row r="423" spans="1:3" s="55" customFormat="1" x14ac:dyDescent="0.35">
      <c r="A423" s="55" t="str">
        <f t="shared" si="6"/>
        <v>7693  埼信熊谷東支店（行田）</v>
      </c>
      <c r="B423" s="119">
        <v>7693</v>
      </c>
      <c r="C423" s="55" t="s">
        <v>1157</v>
      </c>
    </row>
    <row r="424" spans="1:3" s="55" customFormat="1" x14ac:dyDescent="0.35">
      <c r="A424" s="55" t="str">
        <f t="shared" si="6"/>
        <v>7711  埼信春日部（春日部）</v>
      </c>
      <c r="B424" s="119">
        <v>7711</v>
      </c>
      <c r="C424" s="55" t="s">
        <v>1158</v>
      </c>
    </row>
    <row r="425" spans="1:3" s="55" customFormat="1" x14ac:dyDescent="0.35">
      <c r="A425" s="55" t="str">
        <f t="shared" si="6"/>
        <v>7712  埼信越谷支店（越谷）</v>
      </c>
      <c r="B425" s="119">
        <v>7712</v>
      </c>
      <c r="C425" s="55" t="s">
        <v>1159</v>
      </c>
    </row>
    <row r="426" spans="1:3" s="55" customFormat="1" x14ac:dyDescent="0.35">
      <c r="A426" s="55" t="str">
        <f t="shared" si="6"/>
        <v>7727  埼信蓮田支店</v>
      </c>
      <c r="B426" s="119">
        <v>7727</v>
      </c>
      <c r="C426" s="55" t="s">
        <v>1160</v>
      </c>
    </row>
    <row r="427" spans="1:3" s="55" customFormat="1" x14ac:dyDescent="0.35">
      <c r="A427" s="55" t="str">
        <f t="shared" si="6"/>
        <v>7728  埼信大袋支店（越谷）</v>
      </c>
      <c r="B427" s="119">
        <v>7728</v>
      </c>
      <c r="C427" s="55" t="s">
        <v>1161</v>
      </c>
    </row>
    <row r="428" spans="1:3" s="55" customFormat="1" x14ac:dyDescent="0.35">
      <c r="A428" s="55" t="str">
        <f t="shared" si="6"/>
        <v>7729  埼信八潮支店</v>
      </c>
      <c r="B428" s="119">
        <v>7729</v>
      </c>
      <c r="C428" s="55" t="s">
        <v>1162</v>
      </c>
    </row>
    <row r="429" spans="1:3" s="55" customFormat="1" x14ac:dyDescent="0.35">
      <c r="A429" s="55" t="str">
        <f t="shared" si="6"/>
        <v>7730  埼信越谷平方支店</v>
      </c>
      <c r="B429" s="119">
        <v>7730</v>
      </c>
      <c r="C429" s="55" t="s">
        <v>1163</v>
      </c>
    </row>
    <row r="430" spans="1:3" s="55" customFormat="1" x14ac:dyDescent="0.35">
      <c r="A430" s="55" t="str">
        <f t="shared" si="6"/>
        <v>7731  埼信宮代支店</v>
      </c>
      <c r="B430" s="119">
        <v>7731</v>
      </c>
      <c r="C430" s="55" t="s">
        <v>1164</v>
      </c>
    </row>
    <row r="431" spans="1:3" s="55" customFormat="1" x14ac:dyDescent="0.35">
      <c r="A431" s="55" t="str">
        <f t="shared" si="6"/>
        <v>7732  埼信白岡支店</v>
      </c>
      <c r="B431" s="119">
        <v>7732</v>
      </c>
      <c r="C431" s="55" t="s">
        <v>1165</v>
      </c>
    </row>
    <row r="432" spans="1:3" s="55" customFormat="1" x14ac:dyDescent="0.35">
      <c r="A432" s="55" t="str">
        <f t="shared" si="6"/>
        <v>7733  埼信久喜支店</v>
      </c>
      <c r="B432" s="119">
        <v>7733</v>
      </c>
      <c r="C432" s="55" t="s">
        <v>1166</v>
      </c>
    </row>
    <row r="433" spans="1:3" s="55" customFormat="1" x14ac:dyDescent="0.35">
      <c r="A433" s="55" t="str">
        <f t="shared" si="6"/>
        <v>7734  埼信豊春支店（春日部）</v>
      </c>
      <c r="B433" s="119">
        <v>7734</v>
      </c>
      <c r="C433" s="55" t="s">
        <v>1167</v>
      </c>
    </row>
    <row r="434" spans="1:3" s="55" customFormat="1" x14ac:dyDescent="0.35">
      <c r="A434" s="55" t="str">
        <f t="shared" si="6"/>
        <v>7750  埼信春日部西口支店</v>
      </c>
      <c r="B434" s="119">
        <v>7750</v>
      </c>
      <c r="C434" s="55" t="s">
        <v>1168</v>
      </c>
    </row>
    <row r="435" spans="1:3" s="55" customFormat="1" x14ac:dyDescent="0.35">
      <c r="A435" s="55" t="str">
        <f t="shared" si="6"/>
        <v>7752  埼信八潮南支店</v>
      </c>
      <c r="B435" s="119">
        <v>7752</v>
      </c>
      <c r="C435" s="55" t="s">
        <v>1169</v>
      </c>
    </row>
    <row r="436" spans="1:3" s="55" customFormat="1" x14ac:dyDescent="0.35">
      <c r="A436" s="55" t="str">
        <f t="shared" si="6"/>
        <v>7767  埼信東八潮支店</v>
      </c>
      <c r="B436" s="119">
        <v>7767</v>
      </c>
      <c r="C436" s="55" t="s">
        <v>1170</v>
      </c>
    </row>
    <row r="437" spans="1:3" s="55" customFormat="1" x14ac:dyDescent="0.35">
      <c r="A437" s="55" t="str">
        <f t="shared" si="6"/>
        <v>7788  埼信杉戸支店（宮代）</v>
      </c>
      <c r="B437" s="119">
        <v>7788</v>
      </c>
      <c r="C437" s="55" t="s">
        <v>1171</v>
      </c>
    </row>
    <row r="438" spans="1:3" s="55" customFormat="1" x14ac:dyDescent="0.35">
      <c r="A438" s="55" t="str">
        <f t="shared" si="6"/>
        <v>7789  埼信桶川支店（久喜）</v>
      </c>
      <c r="B438" s="119">
        <v>7789</v>
      </c>
      <c r="C438" s="55" t="s">
        <v>1172</v>
      </c>
    </row>
    <row r="439" spans="1:3" s="55" customFormat="1" x14ac:dyDescent="0.35">
      <c r="A439" s="55" t="str">
        <f t="shared" si="6"/>
        <v>7826  埼信杉戸支店（杉戸）</v>
      </c>
      <c r="B439" s="119">
        <v>7826</v>
      </c>
      <c r="C439" s="55" t="s">
        <v>1173</v>
      </c>
    </row>
    <row r="440" spans="1:3" s="55" customFormat="1" x14ac:dyDescent="0.35">
      <c r="A440" s="55" t="str">
        <f t="shared" si="6"/>
        <v>7888  埼信杉戸支店（幸手）</v>
      </c>
      <c r="B440" s="119">
        <v>7888</v>
      </c>
      <c r="C440" s="55" t="s">
        <v>1174</v>
      </c>
    </row>
    <row r="441" spans="1:3" s="55" customFormat="1" x14ac:dyDescent="0.35">
      <c r="A441" s="55" t="str">
        <f t="shared" si="6"/>
        <v>7889  埼信杉戸支店（久喜）</v>
      </c>
      <c r="B441" s="119">
        <v>7889</v>
      </c>
      <c r="C441" s="55" t="s">
        <v>1175</v>
      </c>
    </row>
    <row r="442" spans="1:3" s="55" customFormat="1" x14ac:dyDescent="0.35">
      <c r="A442" s="55" t="str">
        <f t="shared" si="6"/>
        <v>7890  埼信越谷支店（松伏）</v>
      </c>
      <c r="B442" s="119">
        <v>7890</v>
      </c>
      <c r="C442" s="55" t="s">
        <v>1176</v>
      </c>
    </row>
    <row r="443" spans="1:3" s="55" customFormat="1" x14ac:dyDescent="0.35">
      <c r="A443" s="55" t="str">
        <f t="shared" si="6"/>
        <v>7891  埼信草加支店（吉川）</v>
      </c>
      <c r="B443" s="119">
        <v>7891</v>
      </c>
      <c r="C443" s="55" t="s">
        <v>1177</v>
      </c>
    </row>
    <row r="444" spans="1:3" s="55" customFormat="1" x14ac:dyDescent="0.35">
      <c r="A444" s="55" t="str">
        <f t="shared" si="6"/>
        <v>7893  埼信幸手支店</v>
      </c>
      <c r="B444" s="119">
        <v>7893</v>
      </c>
      <c r="C444" s="55" t="s">
        <v>1178</v>
      </c>
    </row>
    <row r="445" spans="1:3" s="55" customFormat="1" x14ac:dyDescent="0.35">
      <c r="A445" s="55" t="str">
        <f t="shared" si="6"/>
        <v>7894  埼信西草加支店（吉川）</v>
      </c>
      <c r="B445" s="119">
        <v>7894</v>
      </c>
      <c r="C445" s="55" t="s">
        <v>1179</v>
      </c>
    </row>
    <row r="446" spans="1:3" s="55" customFormat="1" x14ac:dyDescent="0.35">
      <c r="A446" s="55" t="str">
        <f t="shared" si="6"/>
        <v>7895  埼信北草加支店（吉川）</v>
      </c>
      <c r="B446" s="119">
        <v>7895</v>
      </c>
      <c r="C446" s="55" t="s">
        <v>1180</v>
      </c>
    </row>
    <row r="447" spans="1:3" s="55" customFormat="1" x14ac:dyDescent="0.35">
      <c r="A447" s="55" t="str">
        <f t="shared" si="6"/>
        <v>8001  川信本部（川口）</v>
      </c>
      <c r="B447" s="119">
        <v>8001</v>
      </c>
      <c r="C447" s="55" t="s">
        <v>1181</v>
      </c>
    </row>
    <row r="448" spans="1:3" s="55" customFormat="1" x14ac:dyDescent="0.35">
      <c r="A448" s="55" t="str">
        <f t="shared" si="6"/>
        <v>8002  川信本店営業部（川口）</v>
      </c>
      <c r="B448" s="119">
        <v>8002</v>
      </c>
      <c r="C448" s="55" t="s">
        <v>1182</v>
      </c>
    </row>
    <row r="449" spans="1:3" s="55" customFormat="1" x14ac:dyDescent="0.35">
      <c r="A449" s="55" t="str">
        <f t="shared" si="6"/>
        <v>8003  川信仲町支店（川口）</v>
      </c>
      <c r="B449" s="119">
        <v>8003</v>
      </c>
      <c r="C449" s="55" t="s">
        <v>1183</v>
      </c>
    </row>
    <row r="450" spans="1:3" s="55" customFormat="1" x14ac:dyDescent="0.35">
      <c r="A450" s="55" t="str">
        <f t="shared" si="6"/>
        <v>8004  川信飯塚支店（川口）</v>
      </c>
      <c r="B450" s="119">
        <v>8004</v>
      </c>
      <c r="C450" s="55" t="s">
        <v>1184</v>
      </c>
    </row>
    <row r="451" spans="1:3" s="55" customFormat="1" x14ac:dyDescent="0.35">
      <c r="A451" s="55" t="str">
        <f t="shared" ref="A451:A492" si="7">B451&amp;"  "&amp;C451</f>
        <v>8005  川信本町東支店（川口）</v>
      </c>
      <c r="B451" s="119">
        <v>8005</v>
      </c>
      <c r="C451" s="55" t="s">
        <v>1185</v>
      </c>
    </row>
    <row r="452" spans="1:3" s="55" customFormat="1" x14ac:dyDescent="0.35">
      <c r="A452" s="55" t="str">
        <f t="shared" si="7"/>
        <v>8006  川信芝支店（川口）</v>
      </c>
      <c r="B452" s="119">
        <v>8006</v>
      </c>
      <c r="C452" s="55" t="s">
        <v>1186</v>
      </c>
    </row>
    <row r="453" spans="1:3" s="55" customFormat="1" x14ac:dyDescent="0.35">
      <c r="A453" s="55" t="str">
        <f t="shared" si="7"/>
        <v>8007  川信柳崎支店（川口）</v>
      </c>
      <c r="B453" s="119">
        <v>8007</v>
      </c>
      <c r="C453" s="55" t="s">
        <v>1187</v>
      </c>
    </row>
    <row r="454" spans="1:3" s="55" customFormat="1" x14ac:dyDescent="0.35">
      <c r="A454" s="55" t="str">
        <f t="shared" si="7"/>
        <v>8008  川信鳩ヶ谷支店（川口）</v>
      </c>
      <c r="B454" s="119">
        <v>8008</v>
      </c>
      <c r="C454" s="55" t="s">
        <v>1188</v>
      </c>
    </row>
    <row r="455" spans="1:3" s="55" customFormat="1" x14ac:dyDescent="0.35">
      <c r="A455" s="55" t="str">
        <f t="shared" si="7"/>
        <v>8009  川信木曽呂支店（川口）</v>
      </c>
      <c r="B455" s="119">
        <v>8009</v>
      </c>
      <c r="C455" s="55" t="s">
        <v>1189</v>
      </c>
    </row>
    <row r="456" spans="1:3" s="55" customFormat="1" x14ac:dyDescent="0.35">
      <c r="A456" s="55" t="str">
        <f t="shared" si="7"/>
        <v>8010  川信川口中央支店</v>
      </c>
      <c r="B456" s="119">
        <v>8010</v>
      </c>
      <c r="C456" s="55" t="s">
        <v>1190</v>
      </c>
    </row>
    <row r="457" spans="1:3" s="55" customFormat="1" x14ac:dyDescent="0.35">
      <c r="A457" s="55" t="str">
        <f t="shared" si="7"/>
        <v>8011  川信東川口支店</v>
      </c>
      <c r="B457" s="119">
        <v>8011</v>
      </c>
      <c r="C457" s="55" t="s">
        <v>1191</v>
      </c>
    </row>
    <row r="458" spans="1:3" s="55" customFormat="1" x14ac:dyDescent="0.35">
      <c r="A458" s="55" t="str">
        <f t="shared" si="7"/>
        <v>8012  川信赤井支店（川口）</v>
      </c>
      <c r="B458" s="119">
        <v>8012</v>
      </c>
      <c r="C458" s="55" t="s">
        <v>1192</v>
      </c>
    </row>
    <row r="459" spans="1:3" s="55" customFormat="1" x14ac:dyDescent="0.35">
      <c r="A459" s="55" t="str">
        <f t="shared" si="7"/>
        <v>8013  川信東本郷支店（川口）</v>
      </c>
      <c r="B459" s="119">
        <v>8013</v>
      </c>
      <c r="C459" s="55" t="s">
        <v>1193</v>
      </c>
    </row>
    <row r="460" spans="1:3" s="55" customFormat="1" x14ac:dyDescent="0.35">
      <c r="A460" s="55" t="str">
        <f t="shared" si="7"/>
        <v>8014  川信蕨支店</v>
      </c>
      <c r="B460" s="119">
        <v>8014</v>
      </c>
      <c r="C460" s="55" t="s">
        <v>1194</v>
      </c>
    </row>
    <row r="461" spans="1:3" s="55" customFormat="1" x14ac:dyDescent="0.35">
      <c r="A461" s="55" t="str">
        <f t="shared" si="7"/>
        <v>8015  川信戸田支店</v>
      </c>
      <c r="B461" s="119">
        <v>8015</v>
      </c>
      <c r="C461" s="55" t="s">
        <v>1195</v>
      </c>
    </row>
    <row r="462" spans="1:3" s="55" customFormat="1" x14ac:dyDescent="0.35">
      <c r="A462" s="55" t="str">
        <f t="shared" si="7"/>
        <v>8016  川信戸田北支店</v>
      </c>
      <c r="B462" s="119">
        <v>8016</v>
      </c>
      <c r="C462" s="55" t="s">
        <v>1196</v>
      </c>
    </row>
    <row r="463" spans="1:3" s="55" customFormat="1" x14ac:dyDescent="0.35">
      <c r="A463" s="55" t="str">
        <f t="shared" si="7"/>
        <v>8017  川信志木支店</v>
      </c>
      <c r="B463" s="119">
        <v>8017</v>
      </c>
      <c r="C463" s="55" t="s">
        <v>1197</v>
      </c>
    </row>
    <row r="464" spans="1:3" s="55" customFormat="1" x14ac:dyDescent="0.35">
      <c r="A464" s="55" t="str">
        <f t="shared" si="7"/>
        <v>8018  川信宗岡支店（志木）</v>
      </c>
      <c r="B464" s="119">
        <v>8018</v>
      </c>
      <c r="C464" s="55" t="s">
        <v>1198</v>
      </c>
    </row>
    <row r="465" spans="1:3" s="55" customFormat="1" x14ac:dyDescent="0.35">
      <c r="A465" s="55" t="str">
        <f t="shared" si="7"/>
        <v>8019  川信志木北支店</v>
      </c>
      <c r="B465" s="119">
        <v>8019</v>
      </c>
      <c r="C465" s="55" t="s">
        <v>1199</v>
      </c>
    </row>
    <row r="466" spans="1:3" s="55" customFormat="1" x14ac:dyDescent="0.35">
      <c r="A466" s="55" t="str">
        <f t="shared" si="7"/>
        <v>8020  川信和光支店</v>
      </c>
      <c r="B466" s="119">
        <v>8020</v>
      </c>
      <c r="C466" s="55" t="s">
        <v>1200</v>
      </c>
    </row>
    <row r="467" spans="1:3" s="55" customFormat="1" x14ac:dyDescent="0.35">
      <c r="A467" s="55" t="str">
        <f t="shared" si="7"/>
        <v>8021  川信大宮支店</v>
      </c>
      <c r="B467" s="119">
        <v>8021</v>
      </c>
      <c r="C467" s="55" t="s">
        <v>1201</v>
      </c>
    </row>
    <row r="468" spans="1:3" s="55" customFormat="1" x14ac:dyDescent="0.35">
      <c r="A468" s="55" t="str">
        <f t="shared" si="7"/>
        <v>8022  川信与野支店（さいたま）</v>
      </c>
      <c r="B468" s="119">
        <v>8022</v>
      </c>
      <c r="C468" s="55" t="s">
        <v>1202</v>
      </c>
    </row>
    <row r="469" spans="1:3" s="55" customFormat="1" x14ac:dyDescent="0.35">
      <c r="A469" s="55" t="str">
        <f t="shared" si="7"/>
        <v>8023  川信北浦和支店</v>
      </c>
      <c r="B469" s="119">
        <v>8023</v>
      </c>
      <c r="C469" s="55" t="s">
        <v>1203</v>
      </c>
    </row>
    <row r="470" spans="1:3" s="55" customFormat="1" x14ac:dyDescent="0.35">
      <c r="A470" s="55" t="str">
        <f t="shared" si="7"/>
        <v>8024  川信大和田支店（さいたま）</v>
      </c>
      <c r="B470" s="119">
        <v>8024</v>
      </c>
      <c r="C470" s="55" t="s">
        <v>1204</v>
      </c>
    </row>
    <row r="471" spans="1:3" s="55" customFormat="1" x14ac:dyDescent="0.35">
      <c r="A471" s="55" t="str">
        <f t="shared" si="7"/>
        <v>8025  川信武蔵浦和支店（さいたま）</v>
      </c>
      <c r="B471" s="119">
        <v>8025</v>
      </c>
      <c r="C471" s="55" t="s">
        <v>1205</v>
      </c>
    </row>
    <row r="472" spans="1:3" s="55" customFormat="1" x14ac:dyDescent="0.35">
      <c r="A472" s="55" t="str">
        <f t="shared" si="7"/>
        <v>8026  川信浦和中尾支店</v>
      </c>
      <c r="B472" s="119">
        <v>8026</v>
      </c>
      <c r="C472" s="55" t="s">
        <v>1206</v>
      </c>
    </row>
    <row r="473" spans="1:3" s="55" customFormat="1" x14ac:dyDescent="0.35">
      <c r="A473" s="55" t="str">
        <f t="shared" si="7"/>
        <v>8027  川信東大宮支店</v>
      </c>
      <c r="B473" s="119">
        <v>8027</v>
      </c>
      <c r="C473" s="55" t="s">
        <v>1207</v>
      </c>
    </row>
    <row r="474" spans="1:3" s="55" customFormat="1" x14ac:dyDescent="0.35">
      <c r="A474" s="55" t="str">
        <f t="shared" si="7"/>
        <v>8028  川信岩槻支店（さいたま）</v>
      </c>
      <c r="B474" s="119">
        <v>8028</v>
      </c>
      <c r="C474" s="55" t="s">
        <v>1208</v>
      </c>
    </row>
    <row r="475" spans="1:3" s="55" customFormat="1" x14ac:dyDescent="0.35">
      <c r="A475" s="55" t="str">
        <f t="shared" si="7"/>
        <v>8029  川信土呂支店（さいたま）</v>
      </c>
      <c r="B475" s="119">
        <v>8029</v>
      </c>
      <c r="C475" s="55" t="s">
        <v>1209</v>
      </c>
    </row>
    <row r="476" spans="1:3" s="55" customFormat="1" x14ac:dyDescent="0.35">
      <c r="A476" s="55" t="str">
        <f t="shared" si="7"/>
        <v>8030  川信浦和道場支店（さいたま）</v>
      </c>
      <c r="B476" s="119">
        <v>8030</v>
      </c>
      <c r="C476" s="55" t="s">
        <v>1210</v>
      </c>
    </row>
    <row r="477" spans="1:3" s="55" customFormat="1" x14ac:dyDescent="0.35">
      <c r="A477" s="55" t="str">
        <f t="shared" si="7"/>
        <v>8031  川信東浦和駅前支店</v>
      </c>
      <c r="B477" s="119">
        <v>8031</v>
      </c>
      <c r="C477" s="55" t="s">
        <v>1211</v>
      </c>
    </row>
    <row r="478" spans="1:3" s="55" customFormat="1" x14ac:dyDescent="0.35">
      <c r="A478" s="55" t="str">
        <f t="shared" si="7"/>
        <v>8032  川信鴻巣支店</v>
      </c>
      <c r="B478" s="119">
        <v>8032</v>
      </c>
      <c r="C478" s="55" t="s">
        <v>1212</v>
      </c>
    </row>
    <row r="479" spans="1:3" s="55" customFormat="1" x14ac:dyDescent="0.35">
      <c r="A479" s="55" t="str">
        <f t="shared" si="7"/>
        <v>8033  川信上尾支店</v>
      </c>
      <c r="B479" s="119">
        <v>8033</v>
      </c>
      <c r="C479" s="55" t="s">
        <v>1213</v>
      </c>
    </row>
    <row r="480" spans="1:3" s="55" customFormat="1" x14ac:dyDescent="0.35">
      <c r="A480" s="55" t="str">
        <f t="shared" si="7"/>
        <v>8034  川信桶川支店</v>
      </c>
      <c r="B480" s="119">
        <v>8034</v>
      </c>
      <c r="C480" s="55" t="s">
        <v>1214</v>
      </c>
    </row>
    <row r="481" spans="1:3" s="55" customFormat="1" x14ac:dyDescent="0.35">
      <c r="A481" s="55" t="str">
        <f t="shared" si="7"/>
        <v>8101  川信みずほ台支店（富士見）</v>
      </c>
      <c r="B481" s="119">
        <v>8101</v>
      </c>
      <c r="C481" s="55" t="s">
        <v>1215</v>
      </c>
    </row>
    <row r="482" spans="1:3" s="55" customFormat="1" x14ac:dyDescent="0.35">
      <c r="A482" s="55" t="str">
        <f t="shared" si="7"/>
        <v>8102  川信ふじみ野支店</v>
      </c>
      <c r="B482" s="119">
        <v>8102</v>
      </c>
      <c r="C482" s="55" t="s">
        <v>1216</v>
      </c>
    </row>
    <row r="483" spans="1:3" s="55" customFormat="1" x14ac:dyDescent="0.35">
      <c r="A483" s="55" t="str">
        <f t="shared" si="7"/>
        <v>8701  川信蒲生支店（越谷）</v>
      </c>
      <c r="B483" s="119">
        <v>8701</v>
      </c>
      <c r="C483" s="55" t="s">
        <v>1217</v>
      </c>
    </row>
    <row r="484" spans="1:3" s="55" customFormat="1" x14ac:dyDescent="0.35">
      <c r="A484" s="55" t="str">
        <f t="shared" si="7"/>
        <v>8702  川信蒲生西口支店（越谷）</v>
      </c>
      <c r="B484" s="119">
        <v>8702</v>
      </c>
      <c r="C484" s="55" t="s">
        <v>1218</v>
      </c>
    </row>
    <row r="485" spans="1:3" s="55" customFormat="1" x14ac:dyDescent="0.35">
      <c r="A485" s="55" t="str">
        <f t="shared" si="7"/>
        <v>8703  川信南越谷支店</v>
      </c>
      <c r="B485" s="119">
        <v>8703</v>
      </c>
      <c r="C485" s="55" t="s">
        <v>1219</v>
      </c>
    </row>
    <row r="486" spans="1:3" s="55" customFormat="1" x14ac:dyDescent="0.35">
      <c r="A486" s="55" t="str">
        <f t="shared" si="7"/>
        <v>8704  川信せんげん台支店（越谷）</v>
      </c>
      <c r="B486" s="119">
        <v>8704</v>
      </c>
      <c r="C486" s="55" t="s">
        <v>1220</v>
      </c>
    </row>
    <row r="487" spans="1:3" s="55" customFormat="1" x14ac:dyDescent="0.35">
      <c r="A487" s="55" t="str">
        <f t="shared" si="7"/>
        <v>8705  川信一ノ割支店（春日部）</v>
      </c>
      <c r="B487" s="119">
        <v>8705</v>
      </c>
      <c r="C487" s="55" t="s">
        <v>1221</v>
      </c>
    </row>
    <row r="488" spans="1:3" s="55" customFormat="1" x14ac:dyDescent="0.35">
      <c r="A488" s="55" t="str">
        <f t="shared" si="7"/>
        <v>8706  川信春日部支店</v>
      </c>
      <c r="B488" s="119">
        <v>8706</v>
      </c>
      <c r="C488" s="55" t="s">
        <v>1222</v>
      </c>
    </row>
    <row r="489" spans="1:3" s="55" customFormat="1" x14ac:dyDescent="0.35">
      <c r="A489" s="55" t="str">
        <f t="shared" si="7"/>
        <v>8707  川信宮代支店</v>
      </c>
      <c r="B489" s="119">
        <v>8707</v>
      </c>
      <c r="C489" s="55" t="s">
        <v>1223</v>
      </c>
    </row>
    <row r="490" spans="1:3" s="55" customFormat="1" x14ac:dyDescent="0.35">
      <c r="A490" s="55" t="str">
        <f t="shared" si="7"/>
        <v>8708  川信久喜支店</v>
      </c>
      <c r="B490" s="119">
        <v>8708</v>
      </c>
      <c r="C490" s="55" t="s">
        <v>1224</v>
      </c>
    </row>
    <row r="491" spans="1:3" s="55" customFormat="1" x14ac:dyDescent="0.35">
      <c r="A491" s="55" t="str">
        <f t="shared" si="7"/>
        <v>8801  川信鷲宮支店（久喜）</v>
      </c>
      <c r="B491" s="119">
        <v>8801</v>
      </c>
      <c r="C491" s="55" t="s">
        <v>1225</v>
      </c>
    </row>
    <row r="492" spans="1:3" s="55" customFormat="1" x14ac:dyDescent="0.35">
      <c r="A492" s="55" t="str">
        <f t="shared" si="7"/>
        <v>8802  川信栗橋支店（久喜）</v>
      </c>
      <c r="B492" s="119">
        <v>8802</v>
      </c>
      <c r="C492" s="55" t="s">
        <v>1226</v>
      </c>
    </row>
  </sheetData>
  <sheetProtection sheet="1" objects="1" scenarios="1"/>
  <phoneticPr fontId="2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8FB45-9A5B-4372-9315-CCF47ABED9D2}">
  <sheetPr codeName="Sheet10"/>
  <dimension ref="A1:D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13" sqref="D13"/>
    </sheetView>
  </sheetViews>
  <sheetFormatPr defaultRowHeight="15" x14ac:dyDescent="0.35"/>
  <cols>
    <col min="1" max="1" width="20.140625" style="55" bestFit="1" customWidth="1"/>
    <col min="2" max="2" width="16.92578125" style="55" bestFit="1" customWidth="1"/>
    <col min="3" max="3" width="18.28515625" style="55" bestFit="1" customWidth="1"/>
    <col min="4" max="4" width="15.7109375" style="55" bestFit="1" customWidth="1"/>
    <col min="5" max="5" width="11.7109375" style="55" bestFit="1" customWidth="1"/>
    <col min="6" max="16384" width="9.140625" style="55"/>
  </cols>
  <sheetData>
    <row r="1" spans="1:4" x14ac:dyDescent="0.35">
      <c r="A1" s="55" t="s">
        <v>1243</v>
      </c>
      <c r="B1" s="55" t="s">
        <v>763</v>
      </c>
      <c r="C1" s="55" t="s">
        <v>764</v>
      </c>
      <c r="D1" s="55" t="s">
        <v>773</v>
      </c>
    </row>
    <row r="2" spans="1:4" x14ac:dyDescent="0.35">
      <c r="A2" s="55" t="str">
        <f>B2&amp;" "&amp;C2</f>
        <v>01 さいたま農林振興センター</v>
      </c>
      <c r="B2" s="57" t="s">
        <v>1227</v>
      </c>
      <c r="C2" s="54" t="s">
        <v>1235</v>
      </c>
      <c r="D2" s="54" t="s">
        <v>765</v>
      </c>
    </row>
    <row r="3" spans="1:4" x14ac:dyDescent="0.35">
      <c r="A3" s="55" t="str">
        <f t="shared" ref="A3:A9" si="0">B3&amp;" "&amp;C3</f>
        <v>02 川越農林振興センター</v>
      </c>
      <c r="B3" s="57" t="s">
        <v>1228</v>
      </c>
      <c r="C3" s="54" t="s">
        <v>1236</v>
      </c>
      <c r="D3" s="54" t="s">
        <v>766</v>
      </c>
    </row>
    <row r="4" spans="1:4" x14ac:dyDescent="0.35">
      <c r="A4" s="55" t="str">
        <f t="shared" si="0"/>
        <v>03 東松山農林振興センター</v>
      </c>
      <c r="B4" s="57" t="s">
        <v>1229</v>
      </c>
      <c r="C4" s="54" t="s">
        <v>1237</v>
      </c>
      <c r="D4" s="54" t="s">
        <v>767</v>
      </c>
    </row>
    <row r="5" spans="1:4" x14ac:dyDescent="0.35">
      <c r="A5" s="55" t="str">
        <f t="shared" si="0"/>
        <v>04 秩父農林振興センター</v>
      </c>
      <c r="B5" s="57" t="s">
        <v>1230</v>
      </c>
      <c r="C5" s="54" t="s">
        <v>1238</v>
      </c>
      <c r="D5" s="54" t="s">
        <v>768</v>
      </c>
    </row>
    <row r="6" spans="1:4" x14ac:dyDescent="0.35">
      <c r="A6" s="55" t="str">
        <f t="shared" si="0"/>
        <v>05 本庄農林振興センター</v>
      </c>
      <c r="B6" s="57" t="s">
        <v>1231</v>
      </c>
      <c r="C6" s="54" t="s">
        <v>1239</v>
      </c>
      <c r="D6" s="54" t="s">
        <v>769</v>
      </c>
    </row>
    <row r="7" spans="1:4" x14ac:dyDescent="0.35">
      <c r="A7" s="55" t="str">
        <f t="shared" si="0"/>
        <v>06 大里農林振興センター</v>
      </c>
      <c r="B7" s="57" t="s">
        <v>1232</v>
      </c>
      <c r="C7" s="54" t="s">
        <v>1240</v>
      </c>
      <c r="D7" s="54" t="s">
        <v>770</v>
      </c>
    </row>
    <row r="8" spans="1:4" x14ac:dyDescent="0.35">
      <c r="A8" s="55" t="str">
        <f t="shared" si="0"/>
        <v>07 加須農林振興センター</v>
      </c>
      <c r="B8" s="57" t="s">
        <v>1233</v>
      </c>
      <c r="C8" s="54" t="s">
        <v>1241</v>
      </c>
      <c r="D8" s="54" t="s">
        <v>771</v>
      </c>
    </row>
    <row r="9" spans="1:4" x14ac:dyDescent="0.35">
      <c r="A9" s="55" t="str">
        <f t="shared" si="0"/>
        <v>08 春日部農林振興センター</v>
      </c>
      <c r="B9" s="57" t="s">
        <v>1234</v>
      </c>
      <c r="C9" s="54" t="s">
        <v>1242</v>
      </c>
      <c r="D9" s="54" t="s">
        <v>772</v>
      </c>
    </row>
  </sheetData>
  <sheetProtection sheet="1" objects="1" scenarios="1"/>
  <phoneticPr fontId="2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06F24-F2D0-4B5B-AC44-7457BAB17ECB}">
  <sheetPr codeName="Sheet11"/>
  <dimension ref="A1:C64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71" sqref="C71"/>
    </sheetView>
  </sheetViews>
  <sheetFormatPr defaultRowHeight="15" x14ac:dyDescent="0.35"/>
  <cols>
    <col min="1" max="1" width="11.85546875" bestFit="1" customWidth="1"/>
    <col min="2" max="2" width="9.35546875" bestFit="1" customWidth="1"/>
  </cols>
  <sheetData>
    <row r="1" spans="1:3" x14ac:dyDescent="0.35">
      <c r="A1" t="s">
        <v>1306</v>
      </c>
      <c r="B1" t="s">
        <v>774</v>
      </c>
      <c r="C1" t="s">
        <v>775</v>
      </c>
    </row>
    <row r="2" spans="1:3" x14ac:dyDescent="0.35">
      <c r="A2" t="str">
        <f>B2&amp;" "&amp;C2</f>
        <v>100 さいたま市</v>
      </c>
      <c r="B2">
        <v>100</v>
      </c>
      <c r="C2" t="s">
        <v>1244</v>
      </c>
    </row>
    <row r="3" spans="1:3" x14ac:dyDescent="0.35">
      <c r="A3" t="str">
        <f t="shared" ref="A3:A64" si="0">B3&amp;" "&amp;C3</f>
        <v>201 川越市</v>
      </c>
      <c r="B3">
        <v>201</v>
      </c>
      <c r="C3" t="s">
        <v>1245</v>
      </c>
    </row>
    <row r="4" spans="1:3" x14ac:dyDescent="0.35">
      <c r="A4" t="str">
        <f t="shared" si="0"/>
        <v>202 熊谷市</v>
      </c>
      <c r="B4">
        <v>202</v>
      </c>
      <c r="C4" t="s">
        <v>1246</v>
      </c>
    </row>
    <row r="5" spans="1:3" x14ac:dyDescent="0.35">
      <c r="A5" t="str">
        <f t="shared" si="0"/>
        <v>203 川口市</v>
      </c>
      <c r="B5">
        <v>203</v>
      </c>
      <c r="C5" t="s">
        <v>1247</v>
      </c>
    </row>
    <row r="6" spans="1:3" x14ac:dyDescent="0.35">
      <c r="A6" t="str">
        <f t="shared" si="0"/>
        <v>206 行田市</v>
      </c>
      <c r="B6">
        <v>206</v>
      </c>
      <c r="C6" t="s">
        <v>1248</v>
      </c>
    </row>
    <row r="7" spans="1:3" x14ac:dyDescent="0.35">
      <c r="A7" t="str">
        <f t="shared" si="0"/>
        <v>207 秩父市</v>
      </c>
      <c r="B7">
        <v>207</v>
      </c>
      <c r="C7" t="s">
        <v>1249</v>
      </c>
    </row>
    <row r="8" spans="1:3" x14ac:dyDescent="0.35">
      <c r="A8" t="str">
        <f t="shared" si="0"/>
        <v>208 所沢市</v>
      </c>
      <c r="B8">
        <v>208</v>
      </c>
      <c r="C8" t="s">
        <v>1250</v>
      </c>
    </row>
    <row r="9" spans="1:3" x14ac:dyDescent="0.35">
      <c r="A9" t="str">
        <f t="shared" si="0"/>
        <v>209 飯能市</v>
      </c>
      <c r="B9">
        <v>209</v>
      </c>
      <c r="C9" t="s">
        <v>1251</v>
      </c>
    </row>
    <row r="10" spans="1:3" x14ac:dyDescent="0.35">
      <c r="A10" t="str">
        <f t="shared" si="0"/>
        <v>210 加須市</v>
      </c>
      <c r="B10">
        <v>210</v>
      </c>
      <c r="C10" t="s">
        <v>1252</v>
      </c>
    </row>
    <row r="11" spans="1:3" x14ac:dyDescent="0.35">
      <c r="A11" t="str">
        <f t="shared" si="0"/>
        <v>211 本庄市</v>
      </c>
      <c r="B11">
        <v>211</v>
      </c>
      <c r="C11" t="s">
        <v>1253</v>
      </c>
    </row>
    <row r="12" spans="1:3" x14ac:dyDescent="0.35">
      <c r="A12" t="str">
        <f t="shared" si="0"/>
        <v>212 東松山市</v>
      </c>
      <c r="B12">
        <v>212</v>
      </c>
      <c r="C12" t="s">
        <v>1254</v>
      </c>
    </row>
    <row r="13" spans="1:3" x14ac:dyDescent="0.35">
      <c r="A13" t="str">
        <f t="shared" si="0"/>
        <v>214 春日部市</v>
      </c>
      <c r="B13">
        <v>214</v>
      </c>
      <c r="C13" t="s">
        <v>1255</v>
      </c>
    </row>
    <row r="14" spans="1:3" x14ac:dyDescent="0.35">
      <c r="A14" t="str">
        <f t="shared" si="0"/>
        <v>215 狭山市</v>
      </c>
      <c r="B14">
        <v>215</v>
      </c>
      <c r="C14" t="s">
        <v>1256</v>
      </c>
    </row>
    <row r="15" spans="1:3" x14ac:dyDescent="0.35">
      <c r="A15" t="str">
        <f t="shared" si="0"/>
        <v>216 羽生市</v>
      </c>
      <c r="B15">
        <v>216</v>
      </c>
      <c r="C15" t="s">
        <v>1257</v>
      </c>
    </row>
    <row r="16" spans="1:3" x14ac:dyDescent="0.35">
      <c r="A16" t="str">
        <f t="shared" si="0"/>
        <v>217 鴻巣市</v>
      </c>
      <c r="B16">
        <v>217</v>
      </c>
      <c r="C16" t="s">
        <v>1258</v>
      </c>
    </row>
    <row r="17" spans="1:3" x14ac:dyDescent="0.35">
      <c r="A17" t="str">
        <f t="shared" si="0"/>
        <v>218 深谷市</v>
      </c>
      <c r="B17">
        <v>218</v>
      </c>
      <c r="C17" t="s">
        <v>1259</v>
      </c>
    </row>
    <row r="18" spans="1:3" x14ac:dyDescent="0.35">
      <c r="A18" t="str">
        <f t="shared" si="0"/>
        <v>219 上尾市</v>
      </c>
      <c r="B18">
        <v>219</v>
      </c>
      <c r="C18" t="s">
        <v>1260</v>
      </c>
    </row>
    <row r="19" spans="1:3" x14ac:dyDescent="0.35">
      <c r="A19" t="str">
        <f t="shared" si="0"/>
        <v>221 草加市</v>
      </c>
      <c r="B19">
        <v>221</v>
      </c>
      <c r="C19" t="s">
        <v>1261</v>
      </c>
    </row>
    <row r="20" spans="1:3" x14ac:dyDescent="0.35">
      <c r="A20" t="str">
        <f t="shared" si="0"/>
        <v>222 越谷市</v>
      </c>
      <c r="B20">
        <v>222</v>
      </c>
      <c r="C20" t="s">
        <v>814</v>
      </c>
    </row>
    <row r="21" spans="1:3" x14ac:dyDescent="0.35">
      <c r="A21" t="str">
        <f t="shared" si="0"/>
        <v>223 蕨市</v>
      </c>
      <c r="B21">
        <v>223</v>
      </c>
      <c r="C21" t="s">
        <v>1262</v>
      </c>
    </row>
    <row r="22" spans="1:3" x14ac:dyDescent="0.35">
      <c r="A22" t="str">
        <f t="shared" si="0"/>
        <v>224 戸田市</v>
      </c>
      <c r="B22">
        <v>224</v>
      </c>
      <c r="C22" t="s">
        <v>1263</v>
      </c>
    </row>
    <row r="23" spans="1:3" x14ac:dyDescent="0.35">
      <c r="A23" t="str">
        <f t="shared" si="0"/>
        <v>225 入間市</v>
      </c>
      <c r="B23">
        <v>225</v>
      </c>
      <c r="C23" t="s">
        <v>1264</v>
      </c>
    </row>
    <row r="24" spans="1:3" x14ac:dyDescent="0.35">
      <c r="A24" t="str">
        <f t="shared" si="0"/>
        <v>227 朝霞市</v>
      </c>
      <c r="B24">
        <v>227</v>
      </c>
      <c r="C24" t="s">
        <v>1265</v>
      </c>
    </row>
    <row r="25" spans="1:3" x14ac:dyDescent="0.35">
      <c r="A25" t="str">
        <f t="shared" si="0"/>
        <v>228 志木市</v>
      </c>
      <c r="B25">
        <v>228</v>
      </c>
      <c r="C25" t="s">
        <v>1266</v>
      </c>
    </row>
    <row r="26" spans="1:3" x14ac:dyDescent="0.35">
      <c r="A26" t="str">
        <f t="shared" si="0"/>
        <v>229 和光市</v>
      </c>
      <c r="B26">
        <v>229</v>
      </c>
      <c r="C26" t="s">
        <v>1267</v>
      </c>
    </row>
    <row r="27" spans="1:3" x14ac:dyDescent="0.35">
      <c r="A27" t="str">
        <f t="shared" si="0"/>
        <v>230 新座市</v>
      </c>
      <c r="B27">
        <v>230</v>
      </c>
      <c r="C27" t="s">
        <v>1268</v>
      </c>
    </row>
    <row r="28" spans="1:3" x14ac:dyDescent="0.35">
      <c r="A28" t="str">
        <f t="shared" si="0"/>
        <v>231 桶川市</v>
      </c>
      <c r="B28">
        <v>231</v>
      </c>
      <c r="C28" t="s">
        <v>1269</v>
      </c>
    </row>
    <row r="29" spans="1:3" x14ac:dyDescent="0.35">
      <c r="A29" t="str">
        <f t="shared" si="0"/>
        <v>232 久喜市</v>
      </c>
      <c r="B29">
        <v>232</v>
      </c>
      <c r="C29" t="s">
        <v>1270</v>
      </c>
    </row>
    <row r="30" spans="1:3" x14ac:dyDescent="0.35">
      <c r="A30" t="str">
        <f t="shared" si="0"/>
        <v>233 北本市</v>
      </c>
      <c r="B30">
        <v>233</v>
      </c>
      <c r="C30" t="s">
        <v>1271</v>
      </c>
    </row>
    <row r="31" spans="1:3" x14ac:dyDescent="0.35">
      <c r="A31" t="str">
        <f t="shared" si="0"/>
        <v>234 八潮市</v>
      </c>
      <c r="B31">
        <v>234</v>
      </c>
      <c r="C31" t="s">
        <v>1272</v>
      </c>
    </row>
    <row r="32" spans="1:3" x14ac:dyDescent="0.35">
      <c r="A32" t="str">
        <f t="shared" si="0"/>
        <v>235 富士見市</v>
      </c>
      <c r="B32">
        <v>235</v>
      </c>
      <c r="C32" t="s">
        <v>1273</v>
      </c>
    </row>
    <row r="33" spans="1:3" x14ac:dyDescent="0.35">
      <c r="A33" t="str">
        <f t="shared" si="0"/>
        <v>237 三郷市</v>
      </c>
      <c r="B33">
        <v>237</v>
      </c>
      <c r="C33" t="s">
        <v>1274</v>
      </c>
    </row>
    <row r="34" spans="1:3" x14ac:dyDescent="0.35">
      <c r="A34" t="str">
        <f t="shared" si="0"/>
        <v>238 蓮田市</v>
      </c>
      <c r="B34">
        <v>238</v>
      </c>
      <c r="C34" t="s">
        <v>1275</v>
      </c>
    </row>
    <row r="35" spans="1:3" x14ac:dyDescent="0.35">
      <c r="A35" t="str">
        <f t="shared" si="0"/>
        <v>239 坂戸市</v>
      </c>
      <c r="B35">
        <v>239</v>
      </c>
      <c r="C35" t="s">
        <v>1276</v>
      </c>
    </row>
    <row r="36" spans="1:3" x14ac:dyDescent="0.35">
      <c r="A36" t="str">
        <f t="shared" si="0"/>
        <v>240 幸手市</v>
      </c>
      <c r="B36">
        <v>240</v>
      </c>
      <c r="C36" t="s">
        <v>1277</v>
      </c>
    </row>
    <row r="37" spans="1:3" x14ac:dyDescent="0.35">
      <c r="A37" t="str">
        <f t="shared" si="0"/>
        <v>241 鶴ヶ島市</v>
      </c>
      <c r="B37">
        <v>241</v>
      </c>
      <c r="C37" t="s">
        <v>1278</v>
      </c>
    </row>
    <row r="38" spans="1:3" x14ac:dyDescent="0.35">
      <c r="A38" t="str">
        <f t="shared" si="0"/>
        <v>242 日高市</v>
      </c>
      <c r="B38">
        <v>242</v>
      </c>
      <c r="C38" t="s">
        <v>1279</v>
      </c>
    </row>
    <row r="39" spans="1:3" x14ac:dyDescent="0.35">
      <c r="A39" t="str">
        <f t="shared" si="0"/>
        <v>243 吉川市</v>
      </c>
      <c r="B39">
        <v>243</v>
      </c>
      <c r="C39" t="s">
        <v>1280</v>
      </c>
    </row>
    <row r="40" spans="1:3" x14ac:dyDescent="0.35">
      <c r="A40" t="str">
        <f t="shared" si="0"/>
        <v>245 ふじみ野市</v>
      </c>
      <c r="B40">
        <v>245</v>
      </c>
      <c r="C40" t="s">
        <v>1281</v>
      </c>
    </row>
    <row r="41" spans="1:3" x14ac:dyDescent="0.35">
      <c r="A41" t="str">
        <f t="shared" si="0"/>
        <v>246 白岡市</v>
      </c>
      <c r="B41">
        <v>246</v>
      </c>
      <c r="C41" t="s">
        <v>1282</v>
      </c>
    </row>
    <row r="42" spans="1:3" x14ac:dyDescent="0.35">
      <c r="A42" t="str">
        <f t="shared" si="0"/>
        <v>301 伊奈町</v>
      </c>
      <c r="B42">
        <v>301</v>
      </c>
      <c r="C42" t="s">
        <v>1283</v>
      </c>
    </row>
    <row r="43" spans="1:3" x14ac:dyDescent="0.35">
      <c r="A43" t="str">
        <f t="shared" si="0"/>
        <v>324 三芳町</v>
      </c>
      <c r="B43">
        <v>324</v>
      </c>
      <c r="C43" t="s">
        <v>1284</v>
      </c>
    </row>
    <row r="44" spans="1:3" x14ac:dyDescent="0.35">
      <c r="A44" t="str">
        <f t="shared" si="0"/>
        <v>326 毛呂山町</v>
      </c>
      <c r="B44">
        <v>326</v>
      </c>
      <c r="C44" t="s">
        <v>1285</v>
      </c>
    </row>
    <row r="45" spans="1:3" x14ac:dyDescent="0.35">
      <c r="A45" t="str">
        <f t="shared" si="0"/>
        <v>327 越生町</v>
      </c>
      <c r="B45">
        <v>327</v>
      </c>
      <c r="C45" t="s">
        <v>1286</v>
      </c>
    </row>
    <row r="46" spans="1:3" x14ac:dyDescent="0.35">
      <c r="A46" t="str">
        <f t="shared" si="0"/>
        <v>341 滑川町</v>
      </c>
      <c r="B46">
        <v>341</v>
      </c>
      <c r="C46" t="s">
        <v>1287</v>
      </c>
    </row>
    <row r="47" spans="1:3" x14ac:dyDescent="0.35">
      <c r="A47" t="str">
        <f t="shared" si="0"/>
        <v>342 嵐山町</v>
      </c>
      <c r="B47">
        <v>342</v>
      </c>
      <c r="C47" t="s">
        <v>1288</v>
      </c>
    </row>
    <row r="48" spans="1:3" x14ac:dyDescent="0.35">
      <c r="A48" t="str">
        <f t="shared" si="0"/>
        <v>343 小川町</v>
      </c>
      <c r="B48">
        <v>343</v>
      </c>
      <c r="C48" t="s">
        <v>1289</v>
      </c>
    </row>
    <row r="49" spans="1:3" x14ac:dyDescent="0.35">
      <c r="A49" t="str">
        <f t="shared" si="0"/>
        <v>346 川島町</v>
      </c>
      <c r="B49">
        <v>346</v>
      </c>
      <c r="C49" t="s">
        <v>1290</v>
      </c>
    </row>
    <row r="50" spans="1:3" x14ac:dyDescent="0.35">
      <c r="A50" t="str">
        <f t="shared" si="0"/>
        <v>347 吉見町</v>
      </c>
      <c r="B50">
        <v>347</v>
      </c>
      <c r="C50" t="s">
        <v>1291</v>
      </c>
    </row>
    <row r="51" spans="1:3" x14ac:dyDescent="0.35">
      <c r="A51" t="str">
        <f t="shared" si="0"/>
        <v>348 鳩山町</v>
      </c>
      <c r="B51">
        <v>348</v>
      </c>
      <c r="C51" t="s">
        <v>1292</v>
      </c>
    </row>
    <row r="52" spans="1:3" x14ac:dyDescent="0.35">
      <c r="A52" t="str">
        <f t="shared" si="0"/>
        <v>349 ときがわ町</v>
      </c>
      <c r="B52">
        <v>349</v>
      </c>
      <c r="C52" t="s">
        <v>1293</v>
      </c>
    </row>
    <row r="53" spans="1:3" x14ac:dyDescent="0.35">
      <c r="A53" t="str">
        <f t="shared" si="0"/>
        <v>361 横瀬町</v>
      </c>
      <c r="B53">
        <v>361</v>
      </c>
      <c r="C53" t="s">
        <v>1294</v>
      </c>
    </row>
    <row r="54" spans="1:3" x14ac:dyDescent="0.35">
      <c r="A54" t="str">
        <f t="shared" si="0"/>
        <v>362 皆野町</v>
      </c>
      <c r="B54">
        <v>362</v>
      </c>
      <c r="C54" t="s">
        <v>1295</v>
      </c>
    </row>
    <row r="55" spans="1:3" x14ac:dyDescent="0.35">
      <c r="A55" t="str">
        <f t="shared" si="0"/>
        <v>363 長瀞町</v>
      </c>
      <c r="B55">
        <v>363</v>
      </c>
      <c r="C55" t="s">
        <v>1296</v>
      </c>
    </row>
    <row r="56" spans="1:3" x14ac:dyDescent="0.35">
      <c r="A56" t="str">
        <f t="shared" si="0"/>
        <v>365 小鹿野町</v>
      </c>
      <c r="B56">
        <v>365</v>
      </c>
      <c r="C56" t="s">
        <v>1297</v>
      </c>
    </row>
    <row r="57" spans="1:3" x14ac:dyDescent="0.35">
      <c r="A57" t="str">
        <f t="shared" si="0"/>
        <v>369 東秩父村</v>
      </c>
      <c r="B57">
        <v>369</v>
      </c>
      <c r="C57" t="s">
        <v>1298</v>
      </c>
    </row>
    <row r="58" spans="1:3" x14ac:dyDescent="0.35">
      <c r="A58" t="str">
        <f t="shared" si="0"/>
        <v>381 美里町</v>
      </c>
      <c r="B58">
        <v>381</v>
      </c>
      <c r="C58" t="s">
        <v>1299</v>
      </c>
    </row>
    <row r="59" spans="1:3" x14ac:dyDescent="0.35">
      <c r="A59" t="str">
        <f t="shared" si="0"/>
        <v>383 神川町</v>
      </c>
      <c r="B59">
        <v>383</v>
      </c>
      <c r="C59" t="s">
        <v>1300</v>
      </c>
    </row>
    <row r="60" spans="1:3" x14ac:dyDescent="0.35">
      <c r="A60" t="str">
        <f t="shared" si="0"/>
        <v>385 上里町</v>
      </c>
      <c r="B60">
        <v>385</v>
      </c>
      <c r="C60" t="s">
        <v>1301</v>
      </c>
    </row>
    <row r="61" spans="1:3" x14ac:dyDescent="0.35">
      <c r="A61" t="str">
        <f t="shared" si="0"/>
        <v>408 寄居町</v>
      </c>
      <c r="B61">
        <v>408</v>
      </c>
      <c r="C61" t="s">
        <v>1302</v>
      </c>
    </row>
    <row r="62" spans="1:3" x14ac:dyDescent="0.35">
      <c r="A62" t="str">
        <f t="shared" si="0"/>
        <v>442 宮代町</v>
      </c>
      <c r="B62">
        <v>442</v>
      </c>
      <c r="C62" t="s">
        <v>1303</v>
      </c>
    </row>
    <row r="63" spans="1:3" x14ac:dyDescent="0.35">
      <c r="A63" t="str">
        <f t="shared" si="0"/>
        <v>464 杉戸町</v>
      </c>
      <c r="B63">
        <v>464</v>
      </c>
      <c r="C63" t="s">
        <v>1304</v>
      </c>
    </row>
    <row r="64" spans="1:3" x14ac:dyDescent="0.35">
      <c r="A64" t="str">
        <f t="shared" si="0"/>
        <v>465 松伏町</v>
      </c>
      <c r="B64">
        <v>465</v>
      </c>
      <c r="C64" t="s">
        <v>1305</v>
      </c>
    </row>
  </sheetData>
  <sheetProtection sheet="1" objects="1" scenarios="1"/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57</vt:i4>
      </vt:variant>
    </vt:vector>
  </HeadingPairs>
  <TitlesOfParts>
    <vt:vector size="71" baseType="lpstr">
      <vt:lpstr>【入力ｼｰﾄ】支援課提出用</vt:lpstr>
      <vt:lpstr>案件情報アップロード</vt:lpstr>
      <vt:lpstr>ｾﾝﾀｰ控</vt:lpstr>
      <vt:lpstr>市町村控</vt:lpstr>
      <vt:lpstr>融資機関控</vt:lpstr>
      <vt:lpstr>ｺｰﾄﾞ表</vt:lpstr>
      <vt:lpstr>コード（融資機関）</vt:lpstr>
      <vt:lpstr>コード（農林振興センター）</vt:lpstr>
      <vt:lpstr>コード（市町村）</vt:lpstr>
      <vt:lpstr>コード（組織名）</vt:lpstr>
      <vt:lpstr>コード (施設)</vt:lpstr>
      <vt:lpstr>コード (資金)</vt:lpstr>
      <vt:lpstr>コード（種類）</vt:lpstr>
      <vt:lpstr>Sheet1</vt:lpstr>
      <vt:lpstr>【入力ｼｰﾄ】支援課提出用!Print_Area</vt:lpstr>
      <vt:lpstr>ｾﾝﾀｰ控!Print_Area</vt:lpstr>
      <vt:lpstr>市町村控!Print_Area</vt:lpstr>
      <vt:lpstr>融資機関控!Print_Area</vt:lpstr>
      <vt:lpstr>案件情報アップロード!基準金利</vt:lpstr>
      <vt:lpstr>案件情報アップロード!月日</vt:lpstr>
      <vt:lpstr>市町村コード一覧</vt:lpstr>
      <vt:lpstr>施設コード</vt:lpstr>
      <vt:lpstr>資金コード</vt:lpstr>
      <vt:lpstr>案件情報アップロード!事業費</vt:lpstr>
      <vt:lpstr>案件情報アップロード!借入申込額</vt:lpstr>
      <vt:lpstr>種類コード</vt:lpstr>
      <vt:lpstr>案件情報アップロード!償還回数</vt:lpstr>
      <vt:lpstr>償還開始日</vt:lpstr>
      <vt:lpstr>償還額_第1回</vt:lpstr>
      <vt:lpstr>償還額_第2回以降</vt:lpstr>
      <vt:lpstr>案件情報アップロード!償還額計</vt:lpstr>
      <vt:lpstr>案件情報アップロード!償還期間_年</vt:lpstr>
      <vt:lpstr>償還終了日</vt:lpstr>
      <vt:lpstr>据置開始日</vt:lpstr>
      <vt:lpstr>案件情報アップロード!据置期間_年</vt:lpstr>
      <vt:lpstr>案件情報アップロード!貸付目標日</vt:lpstr>
      <vt:lpstr>入力_基準金利</vt:lpstr>
      <vt:lpstr>入力_債務保証</vt:lpstr>
      <vt:lpstr>入力_市町村CD</vt:lpstr>
      <vt:lpstr>入力_施設</vt:lpstr>
      <vt:lpstr>入力_資金</vt:lpstr>
      <vt:lpstr>入力_事業種目及び事業量</vt:lpstr>
      <vt:lpstr>入力_事業費</vt:lpstr>
      <vt:lpstr>入力_借入申込額</vt:lpstr>
      <vt:lpstr>入力_種類</vt:lpstr>
      <vt:lpstr>入力_償還期間</vt:lpstr>
      <vt:lpstr>入力_承認月</vt:lpstr>
      <vt:lpstr>入力_承認年度</vt:lpstr>
      <vt:lpstr>入力_申請日_月</vt:lpstr>
      <vt:lpstr>入力_申請日_日</vt:lpstr>
      <vt:lpstr>入力_申請日_年</vt:lpstr>
      <vt:lpstr>入力_据置期間</vt:lpstr>
      <vt:lpstr>入力_第1回_千円</vt:lpstr>
      <vt:lpstr>入力_第2回以降_千円</vt:lpstr>
      <vt:lpstr>入力_長期協会</vt:lpstr>
      <vt:lpstr>入力_年_半年賦</vt:lpstr>
      <vt:lpstr>入力_農業者_カナ</vt:lpstr>
      <vt:lpstr>入力_農業者_漢字</vt:lpstr>
      <vt:lpstr>入力_農林振興センターCD</vt:lpstr>
      <vt:lpstr>入力_補給率_県</vt:lpstr>
      <vt:lpstr>入力_補給率_市町村</vt:lpstr>
      <vt:lpstr>入力_本人利率</vt:lpstr>
      <vt:lpstr>入力_融資機関_住所</vt:lpstr>
      <vt:lpstr>入力_融資機関_代表者</vt:lpstr>
      <vt:lpstr>入力_融資機関_名称</vt:lpstr>
      <vt:lpstr>入力_融資機関CD</vt:lpstr>
      <vt:lpstr>案件情報アップロード!年_半年賦</vt:lpstr>
      <vt:lpstr>年度</vt:lpstr>
      <vt:lpstr>農林振興センター一覧</vt:lpstr>
      <vt:lpstr>融資機関コード一覧</vt:lpstr>
      <vt:lpstr>案件情報アップロード!利息発生起点日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和田 義行（農業支援課）</dc:creator>
  <cp:lastModifiedBy>和田 義行（農業支援課）</cp:lastModifiedBy>
  <cp:lastPrinted>2026-04-17T23:42:44Z</cp:lastPrinted>
  <dcterms:created xsi:type="dcterms:W3CDTF">2026-03-05T00:27:27Z</dcterms:created>
  <dcterms:modified xsi:type="dcterms:W3CDTF">2026-05-29T00:37:56Z</dcterms:modified>
</cp:coreProperties>
</file>