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105002\Box\【02_課所共有】07_02_感染症対策課\R04年度\02補助金担当\ホームページ\220624 令和３年度（設備整備）消費税\"/>
    </mc:Choice>
  </mc:AlternateContent>
  <xr:revisionPtr revIDLastSave="0" documentId="13_ncr:1_{D1FA95CA-27A2-4CBD-839C-B45A26ECA49F}" xr6:coauthVersionLast="36" xr6:coauthVersionMax="36" xr10:uidLastSave="{00000000-0000-0000-0000-000000000000}"/>
  <bookViews>
    <workbookView xWindow="480" yWindow="30" windowWidth="8475" windowHeight="4725" tabRatio="1000" activeTab="3"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①返納額がない場合!$A$1:$H$56</definedName>
    <definedName name="_xlnm.Print_Area" localSheetId="1">'②課税売上割合９５％以上（申告で明確）'!$A$1:$H$56</definedName>
    <definedName name="_xlnm.Print_Area" localSheetId="2">'③課税売上割合９５％以上（申告で明確でない）'!$A$1:$H$56</definedName>
    <definedName name="_xlnm.Print_Area" localSheetId="3">'④個別対応方式（申告で明確）'!$A$1:$H$56</definedName>
    <definedName name="_xlnm.Print_Area" localSheetId="4">'⑤一括比例配分方式（申告で明確）'!$A$1:$H$56</definedName>
    <definedName name="_xlnm.Print_Area" localSheetId="5">'⑥個別対応方式（申告で明確でない）'!$A$1:$H$56</definedName>
    <definedName name="_xlnm.Print_Area" localSheetId="6">'⑦一括比例配分方式（申告で明確でない)'!$A$1:$H$56</definedName>
  </definedNames>
  <calcPr calcId="191029"/>
</workbook>
</file>

<file path=xl/calcChain.xml><?xml version="1.0" encoding="utf-8"?>
<calcChain xmlns="http://schemas.openxmlformats.org/spreadsheetml/2006/main">
  <c r="C53" i="15" l="1"/>
  <c r="C55" i="10"/>
  <c r="C54" i="10"/>
  <c r="C53" i="10"/>
  <c r="I22" i="10"/>
  <c r="J21" i="10"/>
  <c r="I21" i="10"/>
  <c r="I20" i="10"/>
  <c r="C55" i="8"/>
  <c r="C54" i="8"/>
  <c r="I22" i="8"/>
  <c r="J21" i="8"/>
  <c r="I21" i="8"/>
  <c r="I20" i="8"/>
  <c r="F51" i="12"/>
  <c r="C55" i="12"/>
  <c r="C54" i="12"/>
  <c r="C53" i="12"/>
  <c r="I22" i="12"/>
  <c r="J21" i="12"/>
  <c r="I21" i="12"/>
  <c r="I20" i="12"/>
  <c r="C55" i="11"/>
  <c r="C54" i="11"/>
  <c r="I22" i="11"/>
  <c r="J21" i="11"/>
  <c r="I21" i="11"/>
  <c r="I20" i="11"/>
  <c r="C55" i="15"/>
  <c r="C54" i="15"/>
  <c r="I22" i="15"/>
  <c r="J21" i="15"/>
  <c r="I21" i="15"/>
  <c r="I20" i="15"/>
  <c r="C55" i="14"/>
  <c r="C54" i="14"/>
  <c r="C53" i="14"/>
  <c r="I22" i="14"/>
  <c r="J21" i="14"/>
  <c r="I21" i="14"/>
  <c r="I20" i="14"/>
  <c r="C53" i="13"/>
  <c r="I22" i="13"/>
  <c r="J21" i="13"/>
  <c r="I21" i="13"/>
  <c r="I20" i="13"/>
  <c r="C56" i="15"/>
  <c r="I13" i="15"/>
  <c r="B29" i="15"/>
  <c r="H32" i="15"/>
  <c r="H39" i="15"/>
  <c r="H33" i="15"/>
  <c r="H34" i="15"/>
  <c r="H35" i="15"/>
  <c r="H36" i="15"/>
  <c r="H37" i="15"/>
  <c r="H38" i="15"/>
  <c r="D39" i="15"/>
  <c r="E39" i="15"/>
  <c r="F39" i="15"/>
  <c r="G39" i="15"/>
  <c r="I39" i="15"/>
  <c r="J40" i="15"/>
  <c r="L40" i="15"/>
  <c r="F42" i="15"/>
  <c r="F42" i="13"/>
  <c r="I13" i="14"/>
  <c r="F42" i="14"/>
  <c r="B29" i="14"/>
  <c r="H32" i="14"/>
  <c r="H39" i="14"/>
  <c r="H33" i="14"/>
  <c r="H34" i="14"/>
  <c r="H35" i="14"/>
  <c r="H36" i="14"/>
  <c r="H37" i="14"/>
  <c r="H38" i="14"/>
  <c r="D39" i="14"/>
  <c r="E39" i="14"/>
  <c r="J40" i="14"/>
  <c r="F39" i="14"/>
  <c r="G39" i="14"/>
  <c r="L40" i="14"/>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E39" i="10"/>
  <c r="J40" i="10"/>
  <c r="F39" i="10"/>
  <c r="K40" i="10"/>
  <c r="G39" i="10"/>
  <c r="I39" i="10"/>
  <c r="L40" i="10"/>
  <c r="C56" i="10"/>
  <c r="I13" i="8"/>
  <c r="B29" i="8"/>
  <c r="H32" i="8"/>
  <c r="H39" i="8"/>
  <c r="H33" i="8"/>
  <c r="H34" i="8"/>
  <c r="H35" i="8"/>
  <c r="H36" i="8"/>
  <c r="H37" i="8"/>
  <c r="H38" i="8"/>
  <c r="D39" i="8"/>
  <c r="E39" i="8"/>
  <c r="J40" i="8"/>
  <c r="F39" i="8"/>
  <c r="K40" i="8"/>
  <c r="G39" i="8"/>
  <c r="I39" i="8"/>
  <c r="I40" i="8"/>
  <c r="L40" i="8"/>
  <c r="C53" i="8"/>
  <c r="I13" i="12"/>
  <c r="B29" i="12"/>
  <c r="H32" i="12"/>
  <c r="H33" i="12"/>
  <c r="H34" i="12"/>
  <c r="H39" i="12"/>
  <c r="H35" i="12"/>
  <c r="H36" i="12"/>
  <c r="H37" i="12"/>
  <c r="H38" i="12"/>
  <c r="D39" i="12"/>
  <c r="I40" i="12"/>
  <c r="E39" i="12"/>
  <c r="F39" i="12"/>
  <c r="M21" i="12"/>
  <c r="G39" i="12"/>
  <c r="I39" i="12"/>
  <c r="J40" i="12"/>
  <c r="K40" i="12"/>
  <c r="L40" i="12"/>
  <c r="C56" i="12"/>
  <c r="I13" i="11"/>
  <c r="F42" i="11"/>
  <c r="B29" i="11"/>
  <c r="H32" i="11"/>
  <c r="H39" i="11"/>
  <c r="H33" i="11"/>
  <c r="H34" i="11"/>
  <c r="H35" i="11"/>
  <c r="H36" i="11"/>
  <c r="H37" i="11"/>
  <c r="H38" i="11"/>
  <c r="D39" i="11"/>
  <c r="E39" i="11"/>
  <c r="J40" i="11"/>
  <c r="F39" i="11"/>
  <c r="K40" i="11"/>
  <c r="G39" i="11"/>
  <c r="L40" i="11"/>
  <c r="I39" i="11"/>
  <c r="I40" i="11"/>
  <c r="C53" i="11"/>
  <c r="K40" i="14"/>
  <c r="H39" i="10"/>
  <c r="I40" i="10"/>
  <c r="L22" i="11"/>
  <c r="L20" i="11"/>
  <c r="M40" i="11"/>
  <c r="L20" i="12"/>
  <c r="M40" i="12"/>
  <c r="L22" i="13"/>
  <c r="L20" i="13"/>
  <c r="M21" i="13"/>
  <c r="M40" i="13"/>
  <c r="M21" i="14"/>
  <c r="L22" i="14"/>
  <c r="M40" i="14"/>
  <c r="M21" i="15"/>
  <c r="L21" i="11"/>
  <c r="K21" i="12"/>
  <c r="N21" i="12"/>
  <c r="L21" i="12"/>
  <c r="L20" i="8"/>
  <c r="L22" i="8"/>
  <c r="M40" i="8"/>
  <c r="M21" i="8"/>
  <c r="M40" i="10"/>
  <c r="K21" i="13"/>
  <c r="N21" i="13"/>
  <c r="L21" i="13"/>
  <c r="K21" i="14"/>
  <c r="N21" i="14"/>
  <c r="L21" i="14"/>
  <c r="L22" i="15"/>
  <c r="M40" i="15"/>
  <c r="M21" i="11"/>
  <c r="I40" i="14"/>
  <c r="K40" i="15"/>
  <c r="I40" i="15"/>
  <c r="M21" i="10"/>
  <c r="L20" i="10"/>
  <c r="L21" i="10"/>
  <c r="F51" i="10"/>
  <c r="L22" i="10"/>
  <c r="L20" i="14"/>
  <c r="F51" i="14"/>
  <c r="L21" i="8"/>
  <c r="K21" i="8"/>
  <c r="F51" i="15"/>
  <c r="L20" i="15"/>
  <c r="K21" i="11"/>
  <c r="F51" i="11"/>
  <c r="K21" i="15"/>
  <c r="N21" i="15"/>
  <c r="L21" i="15"/>
  <c r="L22" i="12"/>
  <c r="K21" i="10"/>
  <c r="N21" i="10"/>
  <c r="N21" i="11"/>
  <c r="C56" i="11"/>
  <c r="N21" i="8"/>
  <c r="C56" i="8"/>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<sst xmlns="http://schemas.openxmlformats.org/spreadsheetml/2006/main" count="368" uniqueCount="50">
  <si>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</si>
  <si>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</si>
  <si>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</si>
  <si>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</si>
  <si>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</si>
  <si>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</si>
  <si>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</si>
  <si>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</si>
  <si>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</si>
  <si>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</si>
  <si>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</si>
  <si>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</si>
  <si>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</si>
  <si>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</si>
  <si>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</si>
  <si>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</si>
  <si>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</si>
  <si>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</si>
  <si>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</si>
  <si>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</si>
  <si>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</si>
  <si>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</si>
  <si>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</si>
  <si>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</si>
  <si>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</si>
  <si>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</si>
  <si>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</si>
  <si>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</si>
  <si>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</si>
  <si>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</si>
  <si>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</si>
  <si>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</si>
  <si>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</si>
  <si>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</si>
  <si>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</si>
  <si>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</si>
  <si>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</si>
  <si>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</si>
  <si>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</si>
  <si>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</si>
  <si>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</si>
  <si>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</si>
  <si>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</si>
  <si>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</si>
  <si>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</si>
  <si>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</si>
  <si>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</si>
  <si>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</si>
  <si>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</si>
  <si>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令和３年度埼玉県新型コロナウイルス感染症患者等入院医療機関設備整備事業</t>
    <rPh sb="0" eb="2">
      <t>レイワ</t>
    </rPh>
    <rPh sb="3" eb="5">
      <t>ネンド</t>
    </rPh>
    <rPh sb="5" eb="8">
      <t>サイタマケン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</si>
</sst>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c r="D13" s="1" t="s">
        <v>11</v>
      </c>
      <c r="I13" s="22" t="str">
        <f>TEXT(C13,"#,###")</f>
        <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39" t="s">
        <v>27</v>
      </c>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42</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t="e">
        <f>INT(C13*10/110*SUM(D39:F39)/H39)</f>
        <v>#DIV/0!</v>
      </c>
      <c r="J20" s="23"/>
      <c r="K20" s="23"/>
      <c r="L20" s="23" t="e">
        <f>TEXT(I20,"#,##0")</f>
        <v>#DIV/0!</v>
      </c>
      <c r="M20" s="23"/>
      <c r="N20" s="23"/>
      <c r="O20" s="21"/>
      <c r="P20" s="21"/>
      <c r="Q20" s="15"/>
      <c r="R20" s="15"/>
    </row>
    <row r="21" spans="1:18">
      <c r="A21" s="1"/>
      <c r="B21" s="16"/>
      <c r="C21" s="11" t="s">
        <v>13</v>
      </c>
      <c r="D21" s="11"/>
      <c r="E21" s="11"/>
      <c r="F21" s="11"/>
      <c r="G21" s="11"/>
      <c r="H21" s="12"/>
      <c r="I21" s="23" t="e">
        <f>INT(C13*10/110*D39/H39)</f>
        <v>#DIV/0!</v>
      </c>
      <c r="J21" s="23" t="e">
        <f>INT(C13*10/110*F39/H39*F42)</f>
        <v>#DIV/0!</v>
      </c>
      <c r="K21" s="23" t="e">
        <f>I21+J21</f>
        <v>#DIV/0!</v>
      </c>
      <c r="L21" s="23" t="e">
        <f>TEXT(I21,"#,##0")</f>
        <v>#DIV/0!</v>
      </c>
      <c r="M21" s="23" t="e">
        <f>TEXT(J21,"#,##0")</f>
        <v>#DIV/0!</v>
      </c>
      <c r="N21" s="23" t="e">
        <f>TEXT(K21,"#,##0")</f>
        <v>#DIV/0!</v>
      </c>
      <c r="O21" s="21"/>
      <c r="P21" s="21"/>
      <c r="Q21" s="15"/>
      <c r="R21" s="15"/>
    </row>
    <row r="22" spans="1:18">
      <c r="A22" s="1"/>
      <c r="B22" s="16"/>
      <c r="C22" s="11" t="s">
        <v>12</v>
      </c>
      <c r="D22" s="11"/>
      <c r="E22" s="11"/>
      <c r="F22" s="11"/>
      <c r="G22" s="11"/>
      <c r="H22" s="12"/>
      <c r="I22" s="23" t="e">
        <f>INT(C13*10/110*SUM(D39:F39)/H39*F42)</f>
        <v>#DIV/0!</v>
      </c>
      <c r="J22" s="23"/>
      <c r="K22" s="23"/>
      <c r="L22" s="23" t="e">
        <f>TEXT(I22,"#,##0")</f>
        <v>#DIV/0!</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36</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3" t="str">
        <f>"①"&amp;IF(B26="○","補助金の使途の内訳",IF(B27="○","補助対象経費の内訳",""))</f>
        <v>①</v>
      </c>
      <c r="C29" s="36" t="s">
        <v>35</v>
      </c>
      <c r="I29" s="22"/>
      <c r="J29" s="22"/>
      <c r="K29" s="22"/>
      <c r="L29" s="22"/>
      <c r="M29" s="22"/>
      <c r="N29" s="22"/>
      <c r="O29" s="21"/>
      <c r="P29" s="21"/>
      <c r="Q29" s="15"/>
      <c r="R29" s="15"/>
    </row>
    <row r="30" spans="1:18">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16"/>
      <c r="D32" s="31"/>
      <c r="E32" s="18"/>
      <c r="F32" s="18"/>
      <c r="G32" s="18"/>
      <c r="H32" s="14">
        <f t="shared" ref="H32:H38" si="0">SUM(D32:G32)</f>
        <v>0</v>
      </c>
      <c r="I32" s="25"/>
      <c r="J32" s="21"/>
      <c r="K32" s="21"/>
      <c r="L32" s="21"/>
      <c r="M32" s="21"/>
      <c r="N32" s="21"/>
      <c r="O32" s="21"/>
      <c r="P32" s="21"/>
      <c r="Q32" s="15"/>
      <c r="R32" s="15"/>
    </row>
    <row r="33" spans="2:18" ht="19.5" customHeight="1">
      <c r="B33" s="46"/>
      <c r="C33" s="16"/>
      <c r="D33" s="18"/>
      <c r="E33" s="18"/>
      <c r="F33" s="18"/>
      <c r="G33" s="18"/>
      <c r="H33" s="14">
        <f t="shared" si="0"/>
        <v>0</v>
      </c>
      <c r="I33" s="25"/>
      <c r="J33" s="21"/>
      <c r="K33" s="21"/>
      <c r="L33" s="21"/>
      <c r="M33" s="21"/>
      <c r="N33" s="21"/>
      <c r="O33" s="21"/>
      <c r="P33" s="21"/>
      <c r="Q33" s="15"/>
      <c r="R33" s="15"/>
    </row>
    <row r="34" spans="2:18" ht="19.5" customHeight="1">
      <c r="B34" s="46"/>
      <c r="C34" s="16"/>
      <c r="D34" s="18"/>
      <c r="E34" s="18"/>
      <c r="F34" s="18"/>
      <c r="G34" s="18"/>
      <c r="H34" s="14">
        <f t="shared" si="0"/>
        <v>0</v>
      </c>
      <c r="I34" s="25"/>
      <c r="J34" s="21"/>
      <c r="K34" s="21"/>
      <c r="L34" s="21"/>
      <c r="M34" s="21"/>
      <c r="N34" s="21"/>
      <c r="O34" s="21"/>
      <c r="P34" s="21"/>
      <c r="Q34" s="15"/>
      <c r="R34" s="15"/>
    </row>
    <row r="35" spans="2:18" ht="19.5" customHeight="1">
      <c r="B35" s="46"/>
      <c r="C35" s="16"/>
      <c r="D35" s="18"/>
      <c r="E35" s="18"/>
      <c r="F35" s="18"/>
      <c r="G35" s="18"/>
      <c r="H35" s="14">
        <f t="shared" si="0"/>
        <v>0</v>
      </c>
      <c r="I35" s="25"/>
      <c r="J35" s="21"/>
      <c r="K35" s="21"/>
      <c r="L35" s="21"/>
      <c r="M35" s="21"/>
      <c r="N35" s="21"/>
      <c r="O35" s="21"/>
      <c r="P35" s="21"/>
      <c r="Q35" s="15"/>
      <c r="R35" s="15"/>
    </row>
    <row r="36" spans="2:18" ht="19.5" customHeight="1">
      <c r="B36" s="46"/>
      <c r="C36" s="16"/>
      <c r="D36" s="18"/>
      <c r="E36" s="18"/>
      <c r="F36" s="18"/>
      <c r="G36" s="18"/>
      <c r="H36" s="14">
        <f t="shared" si="0"/>
        <v>0</v>
      </c>
      <c r="I36" s="25"/>
      <c r="J36" s="21"/>
      <c r="K36" s="21"/>
      <c r="L36" s="21"/>
      <c r="M36" s="21"/>
      <c r="N36" s="21"/>
      <c r="O36" s="21"/>
      <c r="P36" s="21"/>
      <c r="Q36" s="15"/>
      <c r="R36" s="15"/>
    </row>
    <row r="37" spans="2:18" ht="19.5" customHeight="1">
      <c r="B37" s="46"/>
      <c r="C37" s="16"/>
      <c r="D37" s="18"/>
      <c r="E37" s="18"/>
      <c r="F37" s="18"/>
      <c r="G37" s="18"/>
      <c r="H37" s="14">
        <f t="shared" si="0"/>
        <v>0</v>
      </c>
      <c r="I37" s="25"/>
      <c r="J37" s="21"/>
      <c r="K37" s="21"/>
      <c r="L37" s="21"/>
      <c r="M37" s="21"/>
      <c r="N37" s="21"/>
      <c r="O37" s="21"/>
      <c r="P37" s="21"/>
      <c r="Q37" s="15"/>
      <c r="R37" s="15"/>
    </row>
    <row r="38" spans="2:18" ht="19.5" customHeight="1">
      <c r="B38" s="46"/>
      <c r="C38" s="16"/>
      <c r="D38" s="18"/>
      <c r="E38" s="18"/>
      <c r="F38" s="18"/>
      <c r="G38" s="18"/>
      <c r="H38" s="14">
        <f t="shared" si="0"/>
        <v>0</v>
      </c>
      <c r="I38" s="25"/>
      <c r="J38" s="21"/>
      <c r="K38" s="21"/>
      <c r="L38" s="21"/>
      <c r="M38" s="21"/>
      <c r="N38" s="21"/>
      <c r="O38" s="21"/>
      <c r="P38" s="21"/>
      <c r="Q38" s="15"/>
      <c r="R38" s="15"/>
    </row>
    <row r="39" spans="2:18" ht="19.5" customHeight="1">
      <c r="B39" s="46"/>
      <c r="C39" s="4" t="s">
        <v>7</v>
      </c>
      <c r="D39" s="14">
        <f>SUM(D32:D38)</f>
        <v>0</v>
      </c>
      <c r="E39" s="14">
        <f>SUM(E32:E38)</f>
        <v>0</v>
      </c>
      <c r="F39" s="14">
        <f>SUM(F32:F38)</f>
        <v>0</v>
      </c>
      <c r="G39" s="14">
        <f>SUM(G32:G38)</f>
        <v>0</v>
      </c>
      <c r="H39" s="14">
        <f>SUM(H32:H38)</f>
        <v>0</v>
      </c>
      <c r="I39" s="26" t="str">
        <f>IF(B26="○","←５　国庫補助金確定額と一致させてください。",IF(B27="○","←実績報告の対象経費の支出済額と一致させてください",""))</f>
        <v/>
      </c>
      <c r="J39" s="21"/>
      <c r="K39" s="21"/>
      <c r="L39" s="21"/>
      <c r="M39" s="21"/>
      <c r="N39" s="21"/>
      <c r="O39" s="21"/>
      <c r="P39" s="21"/>
      <c r="Q39" s="15"/>
      <c r="R39" s="15"/>
    </row>
    <row r="40" spans="2:18" ht="47.25" customHeight="1">
      <c r="B40" s="8"/>
      <c r="C40" s="9"/>
      <c r="D40" s="10"/>
      <c r="E40" s="10"/>
      <c r="F40" s="10"/>
      <c r="G40" s="10"/>
      <c r="H40" s="10"/>
      <c r="I40" s="22" t="str">
        <f>TEXT(D39,"#,##0")</f>
        <v>0</v>
      </c>
      <c r="J40" s="22" t="str">
        <f>TEXT(E39,"#,##0")</f>
        <v>0</v>
      </c>
      <c r="K40" s="22" t="str">
        <f>TEXT(F39,"#,##0")</f>
        <v>0</v>
      </c>
      <c r="L40" s="22" t="str">
        <f>TEXT(G39,"#,##0")</f>
        <v>0</v>
      </c>
      <c r="M40" s="22" t="str">
        <f>TEXT(H39,"#,##0")</f>
        <v>0</v>
      </c>
    </row>
    <row r="41" spans="2:18" ht="15" thickBot="1">
      <c r="B41" s="3" t="s">
        <v>37</v>
      </c>
      <c r="I41" s="21"/>
      <c r="J41" s="21"/>
      <c r="K41" s="21"/>
      <c r="L41" s="21"/>
      <c r="M41" s="21"/>
      <c r="N41" s="21"/>
      <c r="O41" s="21"/>
      <c r="P41" s="21"/>
      <c r="Q41" s="15"/>
      <c r="R41" s="15"/>
    </row>
    <row r="42" spans="2:18" ht="15" thickBot="1">
      <c r="C42" s="60"/>
      <c r="D42" s="60"/>
      <c r="E42" s="55" t="s">
        <v>30</v>
      </c>
      <c r="F42" s="56" t="str">
        <f>IF(C43="","",C42/C43)</f>
        <v/>
      </c>
      <c r="G42" s="57"/>
      <c r="I42" s="21"/>
      <c r="J42" s="27" t="s">
        <v>25</v>
      </c>
      <c r="K42" s="27"/>
      <c r="L42" s="27"/>
      <c r="M42" s="27"/>
      <c r="N42" s="21"/>
      <c r="O42" s="21"/>
      <c r="P42" s="21"/>
      <c r="Q42" s="15"/>
      <c r="R42" s="15"/>
    </row>
    <row r="43" spans="2:18" ht="15.75" thickTop="1" thickBot="1">
      <c r="C43" s="61"/>
      <c r="D43" s="61"/>
      <c r="E43" s="55"/>
      <c r="F43" s="58"/>
      <c r="G43" s="59"/>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v>0</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53" t="str">
        <f>IF(B20="○",I13&amp;"×10／110×（"&amp;I40&amp;"＋"&amp;J40&amp;"＋"&amp;K40&amp;"）／"&amp;M40&amp;"＝"&amp;L20,IF(B22="○",I13&amp;"×10／110×("&amp;I40&amp;"＋"&amp;J40&amp;"＋"&amp;K40&amp;"）／"&amp;M40&amp;"×②＝"&amp;L22,""))</f>
        <v/>
      </c>
      <c r="D53" s="53"/>
      <c r="E53" s="53"/>
      <c r="F53" s="53"/>
      <c r="G53" s="53"/>
      <c r="H53" s="53"/>
      <c r="I53" s="30" t="s">
        <v>18</v>
      </c>
    </row>
    <row r="54" spans="1:18" ht="28.5" customHeight="1">
      <c r="C54" s="54"/>
      <c r="D54" s="54"/>
      <c r="E54" s="54"/>
      <c r="F54" s="54"/>
      <c r="G54" s="54"/>
      <c r="H54" s="54"/>
      <c r="I54" s="30" t="s">
        <v>18</v>
      </c>
    </row>
    <row r="55" spans="1:18" ht="28.5" customHeight="1">
      <c r="C55" s="54"/>
      <c r="D55" s="54"/>
      <c r="E55" s="54"/>
      <c r="F55" s="54"/>
      <c r="G55" s="54"/>
      <c r="H55" s="54"/>
      <c r="I55" s="30" t="s">
        <v>18</v>
      </c>
    </row>
    <row r="56" spans="1:18">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topLeftCell="A4" zoomScale="85" zoomScaleNormal="85" zoomScaleSheetLayoutView="100" zoomScalePageLayoutView="85"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45"/>
      <c r="J19" s="22"/>
      <c r="K19" s="22"/>
      <c r="L19" s="22"/>
      <c r="M19" s="22"/>
      <c r="N19" s="22"/>
      <c r="O19" s="21"/>
      <c r="P19" s="21"/>
      <c r="Q19" s="15"/>
      <c r="R19" s="15"/>
    </row>
    <row r="20" spans="1:18">
      <c r="A20" s="1"/>
      <c r="B20" s="39" t="s">
        <v>27</v>
      </c>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96428</v>
      </c>
      <c r="K21" s="23">
        <f>I21+J21</f>
        <v>269155</v>
      </c>
      <c r="L21" s="23" t="str">
        <f>TEXT(I21,"#,##0")</f>
        <v>172,727</v>
      </c>
      <c r="M21" s="23" t="str">
        <f>TEXT(J21,"#,##0")</f>
        <v>96,428</v>
      </c>
      <c r="N21" s="23" t="str">
        <f>TEXT(K21,"#,##0")</f>
        <v>269,155</v>
      </c>
      <c r="O21" s="21"/>
      <c r="P21" s="21"/>
      <c r="Q21" s="15"/>
      <c r="R21" s="15"/>
    </row>
    <row r="22" spans="1:18">
      <c r="A22" s="1"/>
      <c r="B22" s="16"/>
      <c r="C22" s="11" t="s">
        <v>12</v>
      </c>
      <c r="D22" s="11"/>
      <c r="E22" s="11"/>
      <c r="F22" s="11"/>
      <c r="G22" s="11"/>
      <c r="H22" s="12"/>
      <c r="I22" s="23">
        <f>INT(C13*10/110*SUM(D39:F39)/H39*F42)</f>
        <v>376948</v>
      </c>
      <c r="J22" s="23"/>
      <c r="K22" s="23"/>
      <c r="L22" s="23" t="str">
        <f>TEXT(I22,"#,##0")</f>
        <v>376,948</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38</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27000000000</v>
      </c>
      <c r="D42" s="67"/>
      <c r="E42" s="55" t="s">
        <v>30</v>
      </c>
      <c r="F42" s="63">
        <f>IF(C43="","",C42/C43)</f>
        <v>0.9642857142857143</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390909</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4.5" customHeight="1">
      <c r="C53" s="62" t="str">
        <f>IF(B20="○",I13&amp;"×10／110×（"&amp;I40&amp;"＋"&amp;J40&amp;"＋"&amp;K40&amp;"）／"&amp;M40&amp;"＝"&amp;L20,IF(B22="○",I13&amp;"×10／110×("&amp;I40&amp;"＋"&amp;J40&amp;"＋"&amp;K40&amp;"）／"&amp;M40&amp;"×②＝"&amp;L22,""))</f>
        <v>5,000,000×10／110×（1,900,000＋1,300,000＋1,100,000）／5,000,000＝390,909</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39" t="s">
        <v>27</v>
      </c>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54788</v>
      </c>
      <c r="K21" s="23">
        <f>I21+J21</f>
        <v>140015</v>
      </c>
      <c r="L21" s="23" t="str">
        <f>TEXT(I21,"#,##0")</f>
        <v>85,227</v>
      </c>
      <c r="M21" s="23" t="str">
        <f>TEXT(J21,"#,##0")</f>
        <v>54,788</v>
      </c>
      <c r="N21" s="23" t="str">
        <f>TEXT(K21,"#,##0")</f>
        <v>140,015</v>
      </c>
      <c r="O21" s="21"/>
      <c r="P21" s="21"/>
      <c r="Q21" s="15"/>
      <c r="R21" s="15"/>
    </row>
    <row r="22" spans="1:18">
      <c r="A22" s="1"/>
      <c r="B22" s="16"/>
      <c r="C22" s="11" t="s">
        <v>12</v>
      </c>
      <c r="D22" s="11"/>
      <c r="E22" s="11"/>
      <c r="F22" s="11"/>
      <c r="G22" s="11"/>
      <c r="H22" s="12"/>
      <c r="I22" s="23">
        <f>INT(C13*10/110*SUM(D39:F39)/H39*F42)</f>
        <v>164366</v>
      </c>
      <c r="J22" s="23"/>
      <c r="K22" s="23"/>
      <c r="L22" s="23" t="str">
        <f>TEXT(I22,"#,##0")</f>
        <v>164,366</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c r="C26" s="11" t="s">
        <v>15</v>
      </c>
      <c r="D26" s="11"/>
      <c r="E26" s="11"/>
      <c r="F26" s="11"/>
      <c r="G26" s="11"/>
      <c r="H26" s="12"/>
      <c r="I26" s="22"/>
      <c r="J26" s="22"/>
      <c r="K26" s="22"/>
      <c r="L26" s="22"/>
      <c r="M26" s="22"/>
      <c r="N26" s="22"/>
      <c r="O26" s="21"/>
      <c r="P26" s="21"/>
      <c r="Q26" s="15"/>
      <c r="R26" s="15"/>
    </row>
    <row r="27" spans="1:18">
      <c r="B27" s="39" t="s">
        <v>38</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27000000000</v>
      </c>
      <c r="D42" s="67"/>
      <c r="E42" s="55" t="s">
        <v>30</v>
      </c>
      <c r="F42" s="63">
        <f>IF(C43="","",C42/C43)</f>
        <v>0.9642857142857143</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170454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8.25" customHeight="1">
      <c r="C53" s="62" t="str">
        <f>IF(B20="○",I13&amp;"×10／110×（"&amp;I40&amp;"＋"&amp;J40&amp;"＋"&amp;K40&amp;"）／"&amp;M40&amp;"＝"&amp;L20,IF(B22="○",I13&amp;"×10／110×("&amp;I40&amp;"＋"&amp;J40&amp;"＋"&amp;K40&amp;"）／"&amp;M40&amp;"×②＝"&amp;L22,""))</f>
        <v>5,000,000×10／110×（3,000,000＋1,000,000＋2,000,000）／16,000,000＝170,454</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tabSelected="1" zoomScale="85" zoomScaleNormal="85" zoomScaleSheetLayoutView="100" workbookViewId="0">
      <selection activeCell="G14" sqref="G14"/>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39" t="s">
        <v>27</v>
      </c>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16"/>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3000000000</v>
      </c>
      <c r="D42" s="67"/>
      <c r="E42" s="55"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183441</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53" t="str">
        <f>IF(B20="○",I13&amp;"×5／105×（"&amp;I40&amp;"＋"&amp;J40&amp;"＋"&amp;K40&amp;"）／"&amp;M40&amp;"＝"&amp;L20,IF(B22="○",I13&amp;"×5／105×("&amp;I40&amp;"＋"&amp;J40&amp;"＋"&amp;K40&amp;"）／"&amp;M40&amp;"×②＝"&amp;L22,""))</f>
        <v/>
      </c>
      <c r="D53" s="53"/>
      <c r="E53" s="53"/>
      <c r="F53" s="53"/>
      <c r="G53" s="53"/>
      <c r="H53" s="53"/>
      <c r="I53" s="30" t="s">
        <v>18</v>
      </c>
    </row>
    <row r="54" spans="1:18" ht="28.5" customHeight="1">
      <c r="C54" s="69" t="str">
        <f>IF(B21="○",I13&amp;"×10／110×"&amp;I40&amp;"／"&amp;M40&amp;"＝"&amp;L21&amp;"・・・ａ","")</f>
        <v>5,000,000×10／110×1,900,000／5,000,000＝172,727・・・ａ</v>
      </c>
      <c r="D54" s="69"/>
      <c r="E54" s="69"/>
      <c r="F54" s="69"/>
      <c r="G54" s="69"/>
      <c r="H54" s="69"/>
      <c r="I54" s="30" t="s">
        <v>18</v>
      </c>
    </row>
    <row r="55" spans="1:18" ht="28.5" customHeight="1">
      <c r="C55" s="69" t="str">
        <f>IF(B21="○",I13&amp;"×10／110×"&amp;K40&amp;"／"&amp;M40&amp;"×②＝"&amp;M21&amp;"・・・ｂ","")</f>
        <v>5,000,000×10／110×1,100,000／5,000,000×②＝10,714・・・ｂ</v>
      </c>
      <c r="D55" s="69"/>
      <c r="E55" s="69"/>
      <c r="F55" s="69"/>
      <c r="G55" s="69"/>
      <c r="H55" s="69"/>
      <c r="I55" s="30" t="s">
        <v>18</v>
      </c>
    </row>
    <row r="56" spans="1:18">
      <c r="C56" s="43" t="str">
        <f>IF(B21="○","ａ＋ｂ＝"&amp;N21,"")</f>
        <v>ａ＋ｂ＝183,441</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topLeftCell="A4"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39" t="s">
        <v>27</v>
      </c>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46"/>
      <c r="C33" s="39" t="s">
        <v>31</v>
      </c>
      <c r="D33" s="35"/>
      <c r="E33" s="35"/>
      <c r="F33" s="35">
        <v>1100000</v>
      </c>
      <c r="G33" s="35"/>
      <c r="H33" s="41">
        <f t="shared" si="0"/>
        <v>1100000</v>
      </c>
      <c r="I33" s="25"/>
      <c r="J33" s="21"/>
      <c r="K33" s="21"/>
      <c r="L33" s="21"/>
      <c r="M33" s="21"/>
      <c r="N33" s="21"/>
      <c r="O33" s="21"/>
      <c r="P33" s="21"/>
      <c r="Q33" s="15"/>
      <c r="R33" s="15"/>
    </row>
    <row r="34" spans="2:18" ht="19.5" customHeight="1">
      <c r="B34" s="46"/>
      <c r="C34" s="39" t="s">
        <v>31</v>
      </c>
      <c r="D34" s="35">
        <v>1900000</v>
      </c>
      <c r="E34" s="35"/>
      <c r="F34" s="35"/>
      <c r="G34" s="35"/>
      <c r="H34" s="41">
        <f t="shared" si="0"/>
        <v>1900000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5" thickBot="1">
      <c r="B41" s="3" t="s">
        <v>8</v>
      </c>
      <c r="I41" s="21"/>
      <c r="J41" s="21"/>
      <c r="K41" s="21"/>
      <c r="L41" s="21"/>
      <c r="M41" s="21"/>
      <c r="N41" s="21"/>
      <c r="O41" s="21"/>
      <c r="P41" s="21"/>
      <c r="Q41" s="15"/>
      <c r="R41" s="15"/>
    </row>
    <row r="42" spans="2:18" ht="15" thickBot="1">
      <c r="C42" s="67">
        <v>3000000000</v>
      </c>
      <c r="D42" s="67"/>
      <c r="E42" s="55"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41883</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5,000,000×10／110×(1,900,000＋1,300,000＋1,100,000）／5,000,000×②＝41,883</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topLeftCell="A4" zoomScale="85" zoomScaleNormal="85" zoomScaleSheetLayoutView="100" workbookViewId="0">
      <selection activeCell="C11" sqref="C11"/>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D5" s="43"/>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39" t="s">
        <v>27</v>
      </c>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16"/>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3000000000</v>
      </c>
      <c r="D42" s="67"/>
      <c r="E42" s="55"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91314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53" t="str">
        <f>IF(B20="○",I13&amp;"×5／105×（"&amp;I40&amp;"＋"&amp;J40&amp;"＋"&amp;K40&amp;"）／"&amp;M40&amp;"＝"&amp;L20,IF(B22="○",I13&amp;"×5／105×("&amp;I40&amp;"＋"&amp;J40&amp;"＋"&amp;K40&amp;"）／"&amp;M40&amp;"×②＝"&amp;L22,""))</f>
        <v/>
      </c>
      <c r="D53" s="53"/>
      <c r="E53" s="53"/>
      <c r="F53" s="53"/>
      <c r="G53" s="53"/>
      <c r="H53" s="53"/>
      <c r="I53" s="30" t="s">
        <v>18</v>
      </c>
    </row>
    <row r="54" spans="1:18" ht="28.5" customHeight="1">
      <c r="C54" s="69" t="str">
        <f>IF(B21="○",I13&amp;"×10／110×"&amp;I40&amp;"／"&amp;M40&amp;"＝"&amp;L21&amp;"・・・ａ","")</f>
        <v>5,000,000×10／110×3,000,000／16,000,000＝85,227・・・ａ</v>
      </c>
      <c r="D54" s="69"/>
      <c r="E54" s="69"/>
      <c r="F54" s="69"/>
      <c r="G54" s="69"/>
      <c r="H54" s="69"/>
      <c r="I54" s="30" t="s">
        <v>18</v>
      </c>
    </row>
    <row r="55" spans="1:18" ht="28.5" customHeight="1">
      <c r="C55" s="69" t="str">
        <f>IF(B21="○",I13&amp;"×10／110×"&amp;K40&amp;"／"&amp;M40&amp;"×②＝"&amp;M21&amp;"・・・ｂ","")</f>
        <v>5,000,000×10／110×2,000,000／16,000,000×②＝6,087・・・ｂ</v>
      </c>
      <c r="D55" s="69"/>
      <c r="E55" s="69"/>
      <c r="F55" s="69"/>
      <c r="G55" s="69"/>
      <c r="H55" s="69"/>
      <c r="I55" s="30" t="s">
        <v>18</v>
      </c>
    </row>
    <row r="56" spans="1:18">
      <c r="C56" s="43" t="str">
        <f>IF(B21="○","ａ＋ｂ＝"&amp;N21,"")</f>
        <v>ａ＋ｂ＝91,314</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zoomScale="85" zoomScaleNormal="85" zoomScaleSheetLayoutView="100" workbookViewId="0">
      <selection activeCell="J28" sqref="J28"/>
    </sheetView>
  </sheetViews>
  <sheetFormatPr defaultColWidth="9" defaultRowHeight="14.25"/>
  <cols>
    <col min="1" max="2" width="3.125" style="3" customWidth="1"/>
    <col min="3" max="8" width="14.625" style="1" customWidth="1"/>
    <col min="9" max="9" width="13.125" style="20" customWidth="1"/>
    <col min="10" max="16" width="9" style="20"/>
    <col min="17" max="16384" width="9" style="1"/>
  </cols>
  <sheetData>
    <row r="1" spans="1:18">
      <c r="A1" s="3" t="s">
        <v>48</v>
      </c>
    </row>
    <row r="2" spans="1:18" ht="18.75" customHeight="1">
      <c r="A2" s="47" t="s">
        <v>47</v>
      </c>
      <c r="B2" s="47"/>
      <c r="C2" s="47"/>
      <c r="D2" s="47"/>
      <c r="E2" s="47"/>
      <c r="F2" s="47"/>
      <c r="G2" s="47"/>
      <c r="H2" s="47"/>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C6" s="43"/>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C8" s="43"/>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C10" s="43"/>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C12" s="43"/>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39" t="s">
        <v>27</v>
      </c>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51" t="s">
        <v>10</v>
      </c>
      <c r="D30" s="48" t="s">
        <v>44</v>
      </c>
      <c r="E30" s="48"/>
      <c r="F30" s="48"/>
      <c r="G30" s="49" t="s">
        <v>45</v>
      </c>
      <c r="H30" s="50" t="s">
        <v>7</v>
      </c>
      <c r="I30" s="17"/>
      <c r="J30" s="22"/>
      <c r="K30" s="22"/>
      <c r="L30" s="22"/>
      <c r="M30" s="22"/>
      <c r="N30" s="22"/>
      <c r="O30" s="21"/>
      <c r="P30" s="21"/>
      <c r="Q30" s="15"/>
      <c r="R30" s="15"/>
    </row>
    <row r="31" spans="1:18" ht="28.5">
      <c r="B31" s="7"/>
      <c r="C31" s="52"/>
      <c r="D31" s="5" t="s">
        <v>5</v>
      </c>
      <c r="E31" s="5" t="s">
        <v>6</v>
      </c>
      <c r="F31" s="5" t="s">
        <v>4</v>
      </c>
      <c r="G31" s="50"/>
      <c r="H31" s="50"/>
      <c r="I31" s="24"/>
      <c r="J31" s="21"/>
      <c r="K31" s="21"/>
      <c r="L31" s="21"/>
      <c r="M31" s="21"/>
      <c r="N31" s="21"/>
      <c r="O31" s="21"/>
      <c r="P31" s="21"/>
      <c r="Q31" s="15"/>
      <c r="R31" s="15"/>
    </row>
    <row r="32" spans="1:18" ht="19.5" customHeight="1">
      <c r="B32" s="46"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46"/>
      <c r="C33" s="39" t="s">
        <v>31</v>
      </c>
      <c r="D33" s="35"/>
      <c r="E33" s="35"/>
      <c r="F33" s="35">
        <v>2000000</v>
      </c>
      <c r="G33" s="35"/>
      <c r="H33" s="41">
        <f t="shared" si="0"/>
        <v>2000000</v>
      </c>
      <c r="I33" s="25"/>
      <c r="J33" s="21"/>
      <c r="K33" s="21"/>
      <c r="L33" s="21"/>
      <c r="M33" s="21"/>
      <c r="N33" s="21"/>
      <c r="O33" s="21"/>
      <c r="P33" s="21"/>
      <c r="Q33" s="15"/>
      <c r="R33" s="15"/>
    </row>
    <row r="34" spans="2:18" ht="19.5" customHeight="1">
      <c r="B34" s="46"/>
      <c r="C34" s="39" t="s">
        <v>31</v>
      </c>
      <c r="D34" s="35">
        <v>3000000</v>
      </c>
      <c r="E34" s="35"/>
      <c r="F34" s="35"/>
      <c r="G34" s="35"/>
      <c r="H34" s="41">
        <f t="shared" si="0"/>
        <v>3000000</v>
      </c>
      <c r="I34" s="25"/>
      <c r="J34" s="21"/>
      <c r="K34" s="21"/>
      <c r="L34" s="21"/>
      <c r="M34" s="21"/>
      <c r="N34" s="21"/>
      <c r="O34" s="21"/>
      <c r="P34" s="21"/>
      <c r="Q34" s="15"/>
      <c r="R34" s="15"/>
    </row>
    <row r="35" spans="2:18" ht="19.5" customHeight="1">
      <c r="B35" s="46"/>
      <c r="C35" s="39"/>
      <c r="D35" s="35"/>
      <c r="E35" s="35"/>
      <c r="F35" s="35"/>
      <c r="G35" s="35"/>
      <c r="H35" s="41">
        <f t="shared" si="0"/>
        <v>0</v>
      </c>
      <c r="I35" s="25"/>
      <c r="J35" s="21"/>
      <c r="K35" s="21"/>
      <c r="L35" s="21"/>
      <c r="M35" s="21"/>
      <c r="N35" s="21"/>
      <c r="O35" s="21"/>
      <c r="P35" s="21"/>
      <c r="Q35" s="15"/>
      <c r="R35" s="15"/>
    </row>
    <row r="36" spans="2:18" ht="19.5" customHeight="1">
      <c r="B36" s="46"/>
      <c r="C36" s="39"/>
      <c r="D36" s="35"/>
      <c r="E36" s="35"/>
      <c r="F36" s="35"/>
      <c r="G36" s="35"/>
      <c r="H36" s="41">
        <f t="shared" si="0"/>
        <v>0</v>
      </c>
      <c r="I36" s="25"/>
      <c r="J36" s="21"/>
      <c r="K36" s="21"/>
      <c r="L36" s="21"/>
      <c r="M36" s="21"/>
      <c r="N36" s="21"/>
      <c r="O36" s="21"/>
      <c r="P36" s="21"/>
      <c r="Q36" s="15"/>
      <c r="R36" s="15"/>
    </row>
    <row r="37" spans="2:18" ht="19.5" customHeight="1">
      <c r="B37" s="46"/>
      <c r="C37" s="39"/>
      <c r="D37" s="35"/>
      <c r="E37" s="35"/>
      <c r="F37" s="35"/>
      <c r="G37" s="35"/>
      <c r="H37" s="41">
        <f t="shared" si="0"/>
        <v>0</v>
      </c>
      <c r="I37" s="25"/>
      <c r="J37" s="21"/>
      <c r="K37" s="21"/>
      <c r="L37" s="21"/>
      <c r="M37" s="21"/>
      <c r="N37" s="21"/>
      <c r="O37" s="21"/>
      <c r="P37" s="21"/>
      <c r="Q37" s="15"/>
      <c r="R37" s="15"/>
    </row>
    <row r="38" spans="2:18" ht="19.5" customHeight="1">
      <c r="B38" s="46"/>
      <c r="C38" s="39"/>
      <c r="D38" s="35"/>
      <c r="E38" s="35"/>
      <c r="F38" s="35"/>
      <c r="G38" s="35"/>
      <c r="H38" s="41">
        <f t="shared" si="0"/>
        <v>0</v>
      </c>
      <c r="I38" s="25"/>
      <c r="J38" s="21"/>
      <c r="K38" s="21"/>
      <c r="L38" s="21"/>
      <c r="M38" s="21"/>
      <c r="N38" s="21"/>
      <c r="O38" s="21"/>
      <c r="P38" s="21"/>
      <c r="Q38" s="15"/>
      <c r="R38" s="15"/>
    </row>
    <row r="39" spans="2:18" ht="19.5" customHeight="1">
      <c r="B39" s="46"/>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5" thickBot="1">
      <c r="B41" s="3" t="s">
        <v>8</v>
      </c>
      <c r="I41" s="21"/>
      <c r="J41" s="21"/>
      <c r="K41" s="21"/>
      <c r="L41" s="21"/>
      <c r="M41" s="21"/>
      <c r="N41" s="21"/>
      <c r="O41" s="21"/>
      <c r="P41" s="21"/>
      <c r="Q41" s="15"/>
      <c r="R41" s="15"/>
    </row>
    <row r="42" spans="2:18" ht="15" thickBot="1">
      <c r="C42" s="67">
        <v>3000000000</v>
      </c>
      <c r="D42" s="67"/>
      <c r="E42" s="55" t="s">
        <v>30</v>
      </c>
      <c r="F42" s="63">
        <f>IF(C43="","",C42/C43)</f>
        <v>0.10714285714285714</v>
      </c>
      <c r="G42" s="64"/>
      <c r="I42" s="21"/>
      <c r="J42" s="27" t="s">
        <v>25</v>
      </c>
      <c r="K42" s="27"/>
      <c r="L42" s="27"/>
      <c r="M42" s="27"/>
      <c r="N42" s="21"/>
      <c r="O42" s="21"/>
      <c r="P42" s="21"/>
      <c r="Q42" s="15"/>
      <c r="R42" s="15"/>
    </row>
    <row r="43" spans="2:18" ht="15.75" thickTop="1" thickBot="1">
      <c r="C43" s="68">
        <v>28000000000</v>
      </c>
      <c r="D43" s="68"/>
      <c r="E43" s="55"/>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5" thickBot="1">
      <c r="A50" s="1"/>
      <c r="B50" s="1" t="s">
        <v>17</v>
      </c>
      <c r="I50" s="21" t="s">
        <v>21</v>
      </c>
      <c r="K50" s="28"/>
      <c r="L50" s="21"/>
      <c r="M50" s="21"/>
      <c r="N50" s="21"/>
      <c r="O50" s="21"/>
      <c r="P50" s="21"/>
      <c r="Q50" s="15"/>
      <c r="R50" s="15"/>
    </row>
    <row r="51" spans="1:18" ht="15" thickBot="1">
      <c r="A51" s="1"/>
      <c r="B51" s="1"/>
      <c r="F51" s="42">
        <f>IF(B16&amp;B17&amp;B18&amp;B19="○",0,IF(B20="○",I20,IF(B21="○",K21,IF(B22="○",I22,""))))</f>
        <v>18262</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5,000,000×10／110×(3,000,000＋1,000,000＋2,000,000）／16,000,000×②＝18,262</v>
      </c>
      <c r="D53" s="62"/>
      <c r="E53" s="62"/>
      <c r="F53" s="62"/>
      <c r="G53" s="62"/>
      <c r="H53" s="62"/>
      <c r="I53" s="30" t="s">
        <v>18</v>
      </c>
    </row>
    <row r="54" spans="1:18" ht="28.5" customHeight="1">
      <c r="C54" s="54" t="str">
        <f>IF(B21="○",I13&amp;"×10／110×"&amp;I40&amp;"／"&amp;M40&amp;"＝"&amp;L21&amp;"・・・ａ","")</f>
        <v/>
      </c>
      <c r="D54" s="54"/>
      <c r="E54" s="54"/>
      <c r="F54" s="54"/>
      <c r="G54" s="54"/>
      <c r="H54" s="54"/>
      <c r="I54" s="30" t="s">
        <v>18</v>
      </c>
    </row>
    <row r="55" spans="1:18" ht="28.5" customHeight="1">
      <c r="C55" s="54" t="str">
        <f>IF(B21="○",I13&amp;"×10／110×"&amp;K40&amp;"／"&amp;M40&amp;"×②＝"&amp;M21&amp;"・・・ｂ","")</f>
        <v/>
      </c>
      <c r="D55" s="54"/>
      <c r="E55" s="54"/>
      <c r="F55" s="54"/>
      <c r="G55" s="54"/>
      <c r="H55" s="54"/>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disablePrompts="1"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2022-01-12T09:37:32Z</cp:lastPrinted>
  <dcterms:created xsi:type="dcterms:W3CDTF">1997-01-08T22:48:59Z</dcterms:created>
  <dcterms:modified xsi:type="dcterms:W3CDTF">2022-06-23T03:08:01Z</dcterms:modified>
</cp:coreProperties>
</file>