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114541\Desktop\"/>
    </mc:Choice>
  </mc:AlternateContent>
  <xr:revisionPtr revIDLastSave="0" documentId="13_ncr:1_{BE6E478A-63B8-49F8-A58E-12B6E89480E9}" xr6:coauthVersionLast="47" xr6:coauthVersionMax="47" xr10:uidLastSave="{00000000-0000-0000-0000-000000000000}"/>
  <bookViews>
    <workbookView xWindow="-120" yWindow="-120" windowWidth="27645" windowHeight="16440" xr2:uid="{4BED198A-4DFB-4745-B434-E399A4625048}"/>
  </bookViews>
  <sheets>
    <sheet name="提出用（ロック済み）" sheetId="11" r:id="rId1"/>
    <sheet name="作成用" sheetId="12" r:id="rId2"/>
    <sheet name="記載例" sheetId="10" r:id="rId3"/>
  </sheets>
  <definedNames>
    <definedName name="_xlnm.Print_Area" localSheetId="2">記載例!$A$1:$T$96</definedName>
    <definedName name="_xlnm.Print_Area" localSheetId="1">作成用!$A$1:$T$98</definedName>
    <definedName name="_xlnm.Print_Area" localSheetId="0">'提出用（ロック済み）'!$A$1:$T$92</definedName>
    <definedName name="_xlnm.Print_Titles" localSheetId="2">記載例!$1:$4</definedName>
    <definedName name="_xlnm.Print_Titles" localSheetId="1">作成用!$1:$4</definedName>
    <definedName name="_xlnm.Print_Titles" localSheetId="0">'提出用（ロック済み）'!$1:$4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9" i="10" l="1"/>
  <c r="T31" i="12"/>
  <c r="T32" i="12"/>
  <c r="T33" i="12"/>
  <c r="T34" i="12"/>
  <c r="T35" i="12"/>
  <c r="T36" i="12"/>
  <c r="S97" i="12"/>
  <c r="R97" i="12"/>
  <c r="Q97" i="12"/>
  <c r="P97" i="12"/>
  <c r="O97" i="12"/>
  <c r="N97" i="12"/>
  <c r="M97" i="12"/>
  <c r="L97" i="12"/>
  <c r="K97" i="12"/>
  <c r="J97" i="12"/>
  <c r="I97" i="12"/>
  <c r="H97" i="12"/>
  <c r="S96" i="12"/>
  <c r="R96" i="12"/>
  <c r="Q96" i="12"/>
  <c r="P96" i="12"/>
  <c r="O96" i="12"/>
  <c r="N96" i="12"/>
  <c r="M96" i="12"/>
  <c r="L96" i="12"/>
  <c r="K96" i="12"/>
  <c r="J96" i="12"/>
  <c r="I96" i="12"/>
  <c r="H96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S85" i="12"/>
  <c r="R85" i="12"/>
  <c r="Q85" i="12"/>
  <c r="P85" i="12"/>
  <c r="O85" i="12"/>
  <c r="N85" i="12"/>
  <c r="M85" i="12"/>
  <c r="L85" i="12"/>
  <c r="K85" i="12"/>
  <c r="J85" i="12"/>
  <c r="I85" i="12"/>
  <c r="H85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S82" i="12"/>
  <c r="R82" i="12"/>
  <c r="Q82" i="12"/>
  <c r="P82" i="12"/>
  <c r="O82" i="12"/>
  <c r="N82" i="12"/>
  <c r="M82" i="12"/>
  <c r="L82" i="12"/>
  <c r="K82" i="12"/>
  <c r="J82" i="12"/>
  <c r="I82" i="12"/>
  <c r="H82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S80" i="12"/>
  <c r="R80" i="12"/>
  <c r="Q80" i="12"/>
  <c r="P80" i="12"/>
  <c r="O80" i="12"/>
  <c r="N80" i="12"/>
  <c r="M80" i="12"/>
  <c r="L80" i="12"/>
  <c r="K80" i="12"/>
  <c r="J80" i="12"/>
  <c r="I80" i="12"/>
  <c r="H80" i="12"/>
  <c r="S79" i="12"/>
  <c r="R79" i="12"/>
  <c r="Q79" i="12"/>
  <c r="P79" i="12"/>
  <c r="O79" i="12"/>
  <c r="N79" i="12"/>
  <c r="M79" i="12"/>
  <c r="L79" i="12"/>
  <c r="K79" i="12"/>
  <c r="J79" i="12"/>
  <c r="I79" i="12"/>
  <c r="H79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S76" i="12"/>
  <c r="R76" i="12"/>
  <c r="Q76" i="12"/>
  <c r="P76" i="12"/>
  <c r="O76" i="12"/>
  <c r="N76" i="12"/>
  <c r="M76" i="12"/>
  <c r="M98" i="12" s="1"/>
  <c r="L76" i="12"/>
  <c r="K76" i="12"/>
  <c r="J76" i="12"/>
  <c r="I76" i="12"/>
  <c r="H76" i="12"/>
  <c r="H98" i="12" s="1"/>
  <c r="S72" i="12"/>
  <c r="R72" i="12"/>
  <c r="Q72" i="12"/>
  <c r="P72" i="12"/>
  <c r="O72" i="12"/>
  <c r="N72" i="12"/>
  <c r="M72" i="12"/>
  <c r="L72" i="12"/>
  <c r="K72" i="12"/>
  <c r="J72" i="12"/>
  <c r="I72" i="12"/>
  <c r="H72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S70" i="12"/>
  <c r="R70" i="12"/>
  <c r="Q70" i="12"/>
  <c r="P70" i="12"/>
  <c r="O70" i="12"/>
  <c r="N70" i="12"/>
  <c r="M70" i="12"/>
  <c r="L70" i="12"/>
  <c r="K70" i="12"/>
  <c r="J70" i="12"/>
  <c r="I70" i="12"/>
  <c r="H70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S54" i="12"/>
  <c r="R54" i="12"/>
  <c r="Q54" i="12"/>
  <c r="P54" i="12"/>
  <c r="O54" i="12"/>
  <c r="N54" i="12"/>
  <c r="M54" i="12"/>
  <c r="M73" i="12" s="1"/>
  <c r="L54" i="12"/>
  <c r="L73" i="12" s="1"/>
  <c r="K54" i="12"/>
  <c r="J54" i="12"/>
  <c r="I54" i="12"/>
  <c r="H54" i="12"/>
  <c r="F53" i="12"/>
  <c r="G53" i="12" s="1"/>
  <c r="S43" i="12"/>
  <c r="R43" i="12"/>
  <c r="Q43" i="12"/>
  <c r="P43" i="12"/>
  <c r="O43" i="12"/>
  <c r="N43" i="12"/>
  <c r="M43" i="12"/>
  <c r="L43" i="12"/>
  <c r="K43" i="12"/>
  <c r="J43" i="12"/>
  <c r="I43" i="12"/>
  <c r="H43" i="12"/>
  <c r="T42" i="12"/>
  <c r="T41" i="12"/>
  <c r="T40" i="12"/>
  <c r="T39" i="12"/>
  <c r="T38" i="12"/>
  <c r="T37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F51" i="10"/>
  <c r="G76" i="10" s="1"/>
  <c r="H67" i="11"/>
  <c r="F47" i="11"/>
  <c r="G47" i="11" s="1"/>
  <c r="H91" i="11"/>
  <c r="H89" i="11"/>
  <c r="I89" i="11"/>
  <c r="J89" i="11"/>
  <c r="K89" i="11"/>
  <c r="L89" i="11"/>
  <c r="M89" i="11"/>
  <c r="N89" i="11"/>
  <c r="O89" i="11"/>
  <c r="P89" i="11"/>
  <c r="Q89" i="11"/>
  <c r="R89" i="11"/>
  <c r="S89" i="11"/>
  <c r="H90" i="11"/>
  <c r="I90" i="11"/>
  <c r="J90" i="11"/>
  <c r="K90" i="11"/>
  <c r="L90" i="11"/>
  <c r="M90" i="11"/>
  <c r="N90" i="11"/>
  <c r="O90" i="11"/>
  <c r="P90" i="11"/>
  <c r="Q90" i="11"/>
  <c r="R90" i="11"/>
  <c r="S90" i="11"/>
  <c r="I91" i="11"/>
  <c r="J91" i="11"/>
  <c r="K91" i="11"/>
  <c r="L91" i="11"/>
  <c r="M91" i="11"/>
  <c r="N91" i="11"/>
  <c r="O91" i="11"/>
  <c r="P91" i="11"/>
  <c r="Q91" i="11"/>
  <c r="R91" i="11"/>
  <c r="S91" i="11"/>
  <c r="H70" i="11"/>
  <c r="H4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S70" i="11"/>
  <c r="R70" i="11"/>
  <c r="Q70" i="11"/>
  <c r="P70" i="11"/>
  <c r="O70" i="11"/>
  <c r="N70" i="11"/>
  <c r="N92" i="11" s="1"/>
  <c r="M70" i="11"/>
  <c r="L70" i="11"/>
  <c r="L92" i="11" s="1"/>
  <c r="K70" i="11"/>
  <c r="K92" i="11" s="1"/>
  <c r="J70" i="11"/>
  <c r="J92" i="11" s="1"/>
  <c r="I70" i="11"/>
  <c r="I92" i="11" s="1"/>
  <c r="S66" i="11"/>
  <c r="R66" i="11"/>
  <c r="Q66" i="11"/>
  <c r="P66" i="11"/>
  <c r="O66" i="11"/>
  <c r="N66" i="11"/>
  <c r="M66" i="11"/>
  <c r="L66" i="11"/>
  <c r="K66" i="11"/>
  <c r="J66" i="11"/>
  <c r="I66" i="11"/>
  <c r="H66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S48" i="11"/>
  <c r="R48" i="11"/>
  <c r="Q48" i="11"/>
  <c r="P48" i="11"/>
  <c r="O48" i="11"/>
  <c r="N48" i="11"/>
  <c r="M48" i="11"/>
  <c r="L48" i="11"/>
  <c r="K48" i="11"/>
  <c r="J48" i="11"/>
  <c r="I48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I41" i="10"/>
  <c r="J41" i="10"/>
  <c r="K41" i="10"/>
  <c r="L41" i="10"/>
  <c r="M41" i="10"/>
  <c r="N41" i="10"/>
  <c r="O41" i="10"/>
  <c r="P41" i="10"/>
  <c r="Q41" i="10"/>
  <c r="R41" i="10"/>
  <c r="S41" i="10"/>
  <c r="H41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S77" i="10"/>
  <c r="R77" i="10"/>
  <c r="Q77" i="10"/>
  <c r="P77" i="10"/>
  <c r="O77" i="10"/>
  <c r="N77" i="10"/>
  <c r="N96" i="10" s="1"/>
  <c r="M77" i="10"/>
  <c r="L77" i="10"/>
  <c r="K77" i="10"/>
  <c r="J77" i="10"/>
  <c r="I77" i="10"/>
  <c r="H77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H54" i="10"/>
  <c r="I54" i="10"/>
  <c r="J54" i="10"/>
  <c r="K54" i="10"/>
  <c r="L54" i="10"/>
  <c r="M54" i="10"/>
  <c r="N54" i="10"/>
  <c r="O54" i="10"/>
  <c r="P54" i="10"/>
  <c r="Q54" i="10"/>
  <c r="R54" i="10"/>
  <c r="S54" i="10"/>
  <c r="H55" i="10"/>
  <c r="I55" i="10"/>
  <c r="J55" i="10"/>
  <c r="K55" i="10"/>
  <c r="L55" i="10"/>
  <c r="M55" i="10"/>
  <c r="N55" i="10"/>
  <c r="O55" i="10"/>
  <c r="P55" i="10"/>
  <c r="Q55" i="10"/>
  <c r="R55" i="10"/>
  <c r="S55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H68" i="10"/>
  <c r="I68" i="10"/>
  <c r="J68" i="10"/>
  <c r="K68" i="10"/>
  <c r="L68" i="10"/>
  <c r="M68" i="10"/>
  <c r="N68" i="10"/>
  <c r="O68" i="10"/>
  <c r="P68" i="10"/>
  <c r="Q68" i="10"/>
  <c r="R68" i="10"/>
  <c r="S68" i="10"/>
  <c r="H69" i="10"/>
  <c r="I69" i="10"/>
  <c r="J69" i="10"/>
  <c r="K69" i="10"/>
  <c r="L69" i="10"/>
  <c r="M69" i="10"/>
  <c r="N69" i="10"/>
  <c r="O69" i="10"/>
  <c r="P69" i="10"/>
  <c r="Q69" i="10"/>
  <c r="R69" i="10"/>
  <c r="S69" i="10"/>
  <c r="H70" i="10"/>
  <c r="I70" i="10"/>
  <c r="J70" i="10"/>
  <c r="K70" i="10"/>
  <c r="L70" i="10"/>
  <c r="M70" i="10"/>
  <c r="N70" i="10"/>
  <c r="O70" i="10"/>
  <c r="P70" i="10"/>
  <c r="Q70" i="10"/>
  <c r="R70" i="10"/>
  <c r="S70" i="10"/>
  <c r="H71" i="10"/>
  <c r="I71" i="10"/>
  <c r="J71" i="10"/>
  <c r="K71" i="10"/>
  <c r="L71" i="10"/>
  <c r="M71" i="10"/>
  <c r="N71" i="10"/>
  <c r="O71" i="10"/>
  <c r="P71" i="10"/>
  <c r="Q71" i="10"/>
  <c r="R71" i="10"/>
  <c r="S71" i="10"/>
  <c r="H72" i="10"/>
  <c r="I72" i="10"/>
  <c r="J72" i="10"/>
  <c r="K72" i="10"/>
  <c r="L72" i="10"/>
  <c r="M72" i="10"/>
  <c r="N72" i="10"/>
  <c r="O72" i="10"/>
  <c r="P72" i="10"/>
  <c r="Q72" i="10"/>
  <c r="R72" i="10"/>
  <c r="S72" i="10"/>
  <c r="H73" i="10"/>
  <c r="I73" i="10"/>
  <c r="J73" i="10"/>
  <c r="K73" i="10"/>
  <c r="L73" i="10"/>
  <c r="M73" i="10"/>
  <c r="N73" i="10"/>
  <c r="O73" i="10"/>
  <c r="P73" i="10"/>
  <c r="Q73" i="10"/>
  <c r="R73" i="10"/>
  <c r="S73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L96" i="10" l="1"/>
  <c r="K96" i="10"/>
  <c r="M96" i="10"/>
  <c r="S92" i="11"/>
  <c r="Q92" i="11"/>
  <c r="H92" i="11"/>
  <c r="O92" i="11"/>
  <c r="M92" i="11"/>
  <c r="P92" i="11"/>
  <c r="Q96" i="10"/>
  <c r="R92" i="11"/>
  <c r="G75" i="12"/>
  <c r="S96" i="10"/>
  <c r="G51" i="10"/>
  <c r="O96" i="10"/>
  <c r="P96" i="10"/>
  <c r="R96" i="10"/>
  <c r="Q73" i="12"/>
  <c r="O98" i="12"/>
  <c r="N73" i="12"/>
  <c r="Q98" i="12"/>
  <c r="T58" i="12"/>
  <c r="T64" i="12"/>
  <c r="T70" i="12"/>
  <c r="O73" i="12"/>
  <c r="N98" i="12"/>
  <c r="P73" i="12"/>
  <c r="P98" i="12"/>
  <c r="T43" i="12"/>
  <c r="R73" i="12"/>
  <c r="S73" i="12"/>
  <c r="R98" i="12"/>
  <c r="H73" i="12"/>
  <c r="T55" i="12"/>
  <c r="T56" i="12"/>
  <c r="T57" i="12"/>
  <c r="T59" i="12"/>
  <c r="T60" i="12"/>
  <c r="T61" i="12"/>
  <c r="T62" i="12"/>
  <c r="T63" i="12"/>
  <c r="T65" i="12"/>
  <c r="T66" i="12"/>
  <c r="T67" i="12"/>
  <c r="T68" i="12"/>
  <c r="T69" i="12"/>
  <c r="T71" i="12"/>
  <c r="T72" i="12"/>
  <c r="S98" i="12"/>
  <c r="I73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I98" i="12"/>
  <c r="J73" i="12"/>
  <c r="K73" i="12"/>
  <c r="J98" i="12"/>
  <c r="K98" i="12"/>
  <c r="L98" i="12"/>
  <c r="T54" i="12"/>
  <c r="T76" i="12"/>
  <c r="T89" i="11"/>
  <c r="T90" i="11"/>
  <c r="G69" i="11"/>
  <c r="T91" i="11"/>
  <c r="M67" i="11"/>
  <c r="P67" i="11"/>
  <c r="L67" i="11"/>
  <c r="N6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I67" i="11"/>
  <c r="J67" i="11"/>
  <c r="K67" i="11"/>
  <c r="O67" i="11"/>
  <c r="T37" i="11"/>
  <c r="Q67" i="11"/>
  <c r="R67" i="11"/>
  <c r="S67" i="11"/>
  <c r="T70" i="11"/>
  <c r="H96" i="10"/>
  <c r="S74" i="10"/>
  <c r="I96" i="10"/>
  <c r="J96" i="10"/>
  <c r="T98" i="12" l="1"/>
  <c r="T73" i="12"/>
  <c r="T92" i="11"/>
  <c r="T67" i="11"/>
  <c r="T7" i="10" l="1"/>
  <c r="T40" i="10"/>
  <c r="T39" i="10"/>
  <c r="T38" i="10"/>
  <c r="T37" i="10"/>
  <c r="T36" i="10"/>
  <c r="T35" i="10"/>
  <c r="T34" i="10"/>
  <c r="T33" i="10"/>
  <c r="T32" i="10"/>
  <c r="T31" i="10"/>
  <c r="T30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T14" i="10"/>
  <c r="T13" i="10"/>
  <c r="T12" i="10"/>
  <c r="T11" i="10"/>
  <c r="T10" i="10"/>
  <c r="T9" i="10"/>
  <c r="T8" i="10"/>
  <c r="T6" i="10"/>
  <c r="T5" i="10"/>
  <c r="T41" i="10" l="1"/>
  <c r="T90" i="10"/>
  <c r="T91" i="10"/>
  <c r="T95" i="10"/>
  <c r="T88" i="10"/>
  <c r="T94" i="10"/>
  <c r="T92" i="10"/>
  <c r="T89" i="10"/>
  <c r="T93" i="10"/>
  <c r="M74" i="10"/>
  <c r="K74" i="10"/>
  <c r="P74" i="10"/>
  <c r="L74" i="10"/>
  <c r="N74" i="10"/>
  <c r="T53" i="10"/>
  <c r="T54" i="10"/>
  <c r="T55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3" i="10"/>
  <c r="T79" i="10"/>
  <c r="T80" i="10"/>
  <c r="T81" i="10"/>
  <c r="T82" i="10"/>
  <c r="T84" i="10"/>
  <c r="T85" i="10"/>
  <c r="T86" i="10"/>
  <c r="T87" i="10"/>
  <c r="T72" i="10"/>
  <c r="T78" i="10"/>
  <c r="T83" i="10"/>
  <c r="T52" i="10"/>
  <c r="T56" i="10"/>
  <c r="J74" i="10"/>
  <c r="I74" i="10"/>
  <c r="O74" i="10"/>
  <c r="Q74" i="10"/>
  <c r="R74" i="10"/>
  <c r="H74" i="10"/>
  <c r="T77" i="10"/>
  <c r="T74" i="10" l="1"/>
  <c r="T9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4" authorId="0" shapeId="0" xr:uid="{05F7A1CA-E1F3-4B15-99D3-2354C6AC0FA0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年度途中で階層を変更した場合は、変更前と変更後の階層を記入
例：７月に３から１に変更した場合　「７月　３→１」</t>
        </r>
      </text>
    </comment>
    <comment ref="T4" authorId="0" shapeId="0" xr:uid="{ED018E47-DB0C-4109-8144-B676B743A650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合計は自動入力です。
「提出用シート」には上書きしないでください。</t>
        </r>
      </text>
    </comment>
    <comment ref="A41" authorId="0" shapeId="0" xr:uid="{0A6E741E-2F14-4C4B-AF88-F466D254BE87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「集計」行は自動入力です。</t>
        </r>
      </text>
    </comment>
    <comment ref="G51" authorId="0" shapeId="0" xr:uid="{602EE639-55EE-4030-B90F-6D235156FAB6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網掛け部分は、当課における集計で用います。
各施設においては、調書への転記の際にご活用いただくことも可能です。</t>
        </r>
      </text>
    </comment>
  </commentList>
</comments>
</file>

<file path=xl/sharedStrings.xml><?xml version="1.0" encoding="utf-8"?>
<sst xmlns="http://schemas.openxmlformats.org/spreadsheetml/2006/main" count="540" uniqueCount="64">
  <si>
    <t>入居年月日</t>
    <rPh sb="0" eb="2">
      <t>ニュウキョ</t>
    </rPh>
    <rPh sb="2" eb="5">
      <t>ネンガッピ</t>
    </rPh>
    <phoneticPr fontId="1"/>
  </si>
  <si>
    <t>退去年月日</t>
    <rPh sb="0" eb="2">
      <t>タイキョ</t>
    </rPh>
    <rPh sb="2" eb="5">
      <t>ネンガッピ</t>
    </rPh>
    <phoneticPr fontId="1"/>
  </si>
  <si>
    <t>費用徴収階層</t>
    <rPh sb="0" eb="2">
      <t>ヒヨウ</t>
    </rPh>
    <rPh sb="2" eb="6">
      <t>チョウシュウカイソウ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</si>
  <si>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</si>
  <si>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</si>
  <si>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</si>
  <si>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</si>
  <si>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</si>
  <si>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</si>
  <si>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</si>
  <si>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</si>
  <si>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</si>
  <si>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</si>
  <si>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</si>
  <si>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</si>
  <si>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部屋(名)番号</t>
    <rPh sb="0" eb="2">
      <t>ヘヤ</t>
    </rPh>
    <rPh sb="3" eb="4">
      <t>ナ</t>
    </rPh>
    <rPh sb="5" eb="7">
      <t>バンゴウ</t>
    </rPh>
    <phoneticPr fontId="1"/>
  </si>
  <si>
    <t>合計</t>
    <rPh sb="0" eb="2">
      <t>ゴウケイ</t>
    </rPh>
    <phoneticPr fontId="1"/>
  </si>
  <si>
    <t>一般入居者</t>
    <rPh sb="0" eb="2">
      <t>イッパン</t>
    </rPh>
    <rPh sb="2" eb="5">
      <t>ニュウキョシャ</t>
    </rPh>
    <phoneticPr fontId="1"/>
  </si>
  <si>
    <t>施設名　</t>
    <rPh sb="0" eb="2">
      <t>シセツ</t>
    </rPh>
    <rPh sb="2" eb="3">
      <t>メイ</t>
    </rPh>
    <phoneticPr fontId="1"/>
  </si>
  <si>
    <t>・申請書または実績報告書の（２）階層別、月別利用人員内訳と入居者数が一致するよう注意してください。</t>
    <rPh sb="1" eb="4">
      <t>シンセイショ</t>
    </rPh>
    <rPh sb="7" eb="9">
      <t>ジッセキ</t>
    </rPh>
    <rPh sb="9" eb="12">
      <t>ホウコクショ</t>
    </rPh>
    <rPh sb="16" eb="19">
      <t>カイソウベツ</t>
    </rPh>
    <rPh sb="20" eb="22">
      <t>ツキベツ</t>
    </rPh>
    <rPh sb="22" eb="24">
      <t>リヨウ</t>
    </rPh>
    <rPh sb="24" eb="26">
      <t>ジンイン</t>
    </rPh>
    <rPh sb="26" eb="28">
      <t>ウチワケ</t>
    </rPh>
    <rPh sb="29" eb="32">
      <t>ニュウキョシャ</t>
    </rPh>
    <rPh sb="32" eb="33">
      <t>スウ</t>
    </rPh>
    <rPh sb="34" eb="36">
      <t>イッチ</t>
    </rPh>
    <rPh sb="40" eb="42">
      <t>チュウイ</t>
    </rPh>
    <phoneticPr fontId="1"/>
  </si>
  <si>
    <t>・特定施設入居者生活介護の指定を受けている施設においては、入居者のうち一般入居者を「一般入居者」欄に○をつけてください。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シテイ</t>
    </rPh>
    <rPh sb="16" eb="17">
      <t>ウ</t>
    </rPh>
    <rPh sb="21" eb="23">
      <t>シセツ</t>
    </rPh>
    <rPh sb="29" eb="32">
      <t>ニュウキョシャ</t>
    </rPh>
    <rPh sb="35" eb="37">
      <t>イッパン</t>
    </rPh>
    <rPh sb="37" eb="40">
      <t>ニュウキョシャ</t>
    </rPh>
    <rPh sb="42" eb="44">
      <t>イッパン</t>
    </rPh>
    <rPh sb="44" eb="47">
      <t>ニュウキョシャ</t>
    </rPh>
    <rPh sb="48" eb="49">
      <t>ラン</t>
    </rPh>
    <phoneticPr fontId="1"/>
  </si>
  <si>
    <t xml:space="preserve"> </t>
    <phoneticPr fontId="1"/>
  </si>
  <si>
    <t>令和</t>
    <rPh sb="0" eb="1">
      <t>レイワ</t>
    </rPh>
    <phoneticPr fontId="1"/>
  </si>
  <si>
    <t>年度</t>
    <rPh sb="0" eb="2">
      <t>ネンド</t>
    </rPh>
    <phoneticPr fontId="1"/>
  </si>
  <si>
    <t>軽費老人ホーム入居者数内訳</t>
    <rPh sb="0" eb="4">
      <t>ケイヒロウジン</t>
    </rPh>
    <rPh sb="7" eb="13">
      <t>ニュウキョシャスウウチワケ</t>
    </rPh>
    <phoneticPr fontId="1"/>
  </si>
  <si>
    <t>定員数</t>
    <rPh sb="0" eb="2">
      <t>テイイン</t>
    </rPh>
    <rPh sb="2" eb="3">
      <t>スウ</t>
    </rPh>
    <phoneticPr fontId="1"/>
  </si>
  <si>
    <t>２人部屋</t>
    <rPh sb="1" eb="2">
      <t>ニン</t>
    </rPh>
    <rPh sb="2" eb="4">
      <t>ベヤ</t>
    </rPh>
    <phoneticPr fontId="1"/>
  </si>
  <si>
    <t>↓報告対象時期において、２人同時の入居実績がある部屋を記載してください。</t>
    <rPh sb="1" eb="3">
      <t>ホウコク</t>
    </rPh>
    <rPh sb="3" eb="5">
      <t>タイショウ</t>
    </rPh>
    <rPh sb="5" eb="7">
      <t>ジキ</t>
    </rPh>
    <rPh sb="13" eb="14">
      <t>ニン</t>
    </rPh>
    <rPh sb="14" eb="16">
      <t>ドウジ</t>
    </rPh>
    <rPh sb="17" eb="21">
      <t>ニュウキョジッセキ</t>
    </rPh>
    <rPh sb="24" eb="26">
      <t>ヘヤ</t>
    </rPh>
    <rPh sb="27" eb="29">
      <t>キサイ</t>
    </rPh>
    <phoneticPr fontId="1"/>
  </si>
  <si>
    <t>・２人部屋入居で減額がある場合はその旨「費用徴収階層」欄に注記してください（例：「0.7」「夫婦減額適用」等）。</t>
    <rPh sb="2" eb="3">
      <t>ニン</t>
    </rPh>
    <rPh sb="3" eb="5">
      <t>ベヤ</t>
    </rPh>
    <rPh sb="5" eb="7">
      <t>ニュウキョ</t>
    </rPh>
    <rPh sb="8" eb="10">
      <t>ゲンガク</t>
    </rPh>
    <rPh sb="13" eb="15">
      <t>バアイ</t>
    </rPh>
    <rPh sb="18" eb="19">
      <t>ムネ</t>
    </rPh>
    <rPh sb="20" eb="22">
      <t>ヒヨウ</t>
    </rPh>
    <rPh sb="22" eb="26">
      <t>チョウシュウカイソウ</t>
    </rPh>
    <rPh sb="27" eb="28">
      <t>ラン</t>
    </rPh>
    <rPh sb="29" eb="31">
      <t>チュウキ</t>
    </rPh>
    <rPh sb="38" eb="39">
      <t>レイ</t>
    </rPh>
    <rPh sb="46" eb="48">
      <t>フウフ</t>
    </rPh>
    <rPh sb="48" eb="52">
      <t>ゲンガクテキヨウ</t>
    </rPh>
    <rPh sb="53" eb="54">
      <t>ナド</t>
    </rPh>
    <phoneticPr fontId="1"/>
  </si>
  <si>
    <t>4月</t>
  </si>
  <si>
    <t>4月</t>
    <rPh sb="1" eb="2">
      <t>ガツ</t>
    </rPh>
    <phoneticPr fontId="1"/>
  </si>
  <si>
    <t>5月</t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</si>
  <si>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</si>
  <si>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</si>
  <si>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</si>
  <si>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</si>
  <si>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</si>
  <si>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</si>
  <si>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</si>
  <si>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</si>
  <si>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</si>
  <si>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</si>
  <si>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</si>
  <si>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</si>
  <si>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集計</t>
  </si>
  <si>
    <t>階層変更</t>
    <rPh sb="0" eb="4">
      <t>カイソウヘンコウ</t>
    </rPh>
    <phoneticPr fontId="1"/>
  </si>
  <si>
    <t>さいたまっち苑</t>
    <rPh sb="6" eb="7">
      <t>エン</t>
    </rPh>
    <phoneticPr fontId="1"/>
  </si>
  <si>
    <t>○</t>
  </si>
  <si>
    <r>
      <t>・入居者は</t>
    </r>
    <r>
      <rPr>
        <sz val="12"/>
        <color indexed="10"/>
        <rFont val="UD デジタル 教科書体 NP-B"/>
        <family val="1"/>
        <charset val="128"/>
      </rPr>
      <t>各月</t>
    </r>
    <r>
      <rPr>
        <b/>
        <sz val="12"/>
        <color indexed="10"/>
        <rFont val="UD デジタル 教科書体 NP-B"/>
        <family val="1"/>
        <charset val="128"/>
      </rPr>
      <t>初日</t>
    </r>
    <r>
      <rPr>
        <sz val="12"/>
        <rFont val="UD デジタル 教科書体 NP-B"/>
        <family val="1"/>
        <charset val="128"/>
      </rPr>
      <t>の人数を計上してください。</t>
    </r>
    <rPh sb="0" eb="2">
      <t>ニュウキョシャ</t>
    </rPh>
    <rPh sb="3" eb="5">
      <t>カクゲツ</t>
    </rPh>
    <rPh sb="5" eb="7">
      <t>ショニチ</t>
    </rPh>
    <rPh sb="8" eb="10">
      <t>ニンズウ</t>
    </rPh>
    <rPh sb="11" eb="13">
      <t>ケイジョウ</t>
    </rPh>
    <phoneticPr fontId="1"/>
  </si>
  <si>
    <r>
      <rPr>
        <b/>
        <sz val="12"/>
        <color indexed="10"/>
        <rFont val="UD デジタル 教科書体 NP-B"/>
        <family val="1"/>
        <charset val="128"/>
      </rPr>
      <t>・</t>
    </r>
    <r>
      <rPr>
        <b/>
        <u/>
        <sz val="12"/>
        <color indexed="10"/>
        <rFont val="UD デジタル 教科書体 NP-B"/>
        <family val="1"/>
        <charset val="128"/>
      </rPr>
      <t>行を挿入する際は、上記表内の行に対して「挿入」を行ってください。</t>
    </r>
    <rPh sb="1" eb="2">
      <t>ギョウ</t>
    </rPh>
    <rPh sb="3" eb="5">
      <t>ソウニュウ</t>
    </rPh>
    <rPh sb="7" eb="8">
      <t>サイ</t>
    </rPh>
    <rPh sb="10" eb="12">
      <t>ジョウキ</t>
    </rPh>
    <rPh sb="12" eb="14">
      <t>ヒョウナイ</t>
    </rPh>
    <rPh sb="15" eb="16">
      <t>ギョウ</t>
    </rPh>
    <rPh sb="17" eb="18">
      <t>タイ</t>
    </rPh>
    <rPh sb="21" eb="23">
      <t>ソウニュウ</t>
    </rPh>
    <rPh sb="25" eb="26">
      <t>オコナ</t>
    </rPh>
    <phoneticPr fontId="1"/>
  </si>
  <si>
    <t>・施設保管用に編集等を行う際は、「作成用（ロックなし）」シートを用いてください。</t>
    <rPh sb="1" eb="6">
      <t>シセツホカンヨウ</t>
    </rPh>
    <rPh sb="7" eb="10">
      <t>ヘンシュウトウ</t>
    </rPh>
    <rPh sb="11" eb="12">
      <t>オコナ</t>
    </rPh>
    <rPh sb="13" eb="14">
      <t>サイ</t>
    </rPh>
    <rPh sb="17" eb="20">
      <t>サクセイヨウ</t>
    </rPh>
    <rPh sb="32" eb="33">
      <t>モチ</t>
    </rPh>
    <phoneticPr fontId="1"/>
  </si>
  <si>
    <t>7月　　8→2</t>
    <rPh sb="1" eb="2">
      <t>ガツ</t>
    </rPh>
    <phoneticPr fontId="1"/>
  </si>
  <si>
    <t>・変更等内容を入力する際は、当該年度の変更事項のみ記載してください。</t>
    <rPh sb="1" eb="3">
      <t>ヘンコウ</t>
    </rPh>
    <rPh sb="3" eb="4">
      <t>トウ</t>
    </rPh>
    <rPh sb="4" eb="6">
      <t>ナイヨウ</t>
    </rPh>
    <rPh sb="7" eb="9">
      <t>ニュウリョク</t>
    </rPh>
    <rPh sb="11" eb="12">
      <t>サイ</t>
    </rPh>
    <rPh sb="14" eb="18">
      <t>トウガイネンド</t>
    </rPh>
    <rPh sb="19" eb="23">
      <t>ヘンコウジコウ</t>
    </rPh>
    <rPh sb="25" eb="27">
      <t>キサイ</t>
    </rPh>
    <phoneticPr fontId="1"/>
  </si>
  <si>
    <t>（この行は表の内容を自動で集計する行です。）</t>
    <rPh sb="3" eb="4">
      <t>ギョウ</t>
    </rPh>
    <rPh sb="5" eb="6">
      <t>ヒョウ</t>
    </rPh>
    <rPh sb="7" eb="9">
      <t>ナイヨウ</t>
    </rPh>
    <rPh sb="10" eb="12">
      <t>ジドウ</t>
    </rPh>
    <rPh sb="13" eb="15">
      <t>シュウケイ</t>
    </rPh>
    <rPh sb="17" eb="18">
      <t>ギョウ</t>
    </rPh>
    <phoneticPr fontId="1"/>
  </si>
  <si>
    <t>↓自動入力</t>
    <rPh sb="1" eb="5">
      <t>ジドウニュウリョク</t>
    </rPh>
    <phoneticPr fontId="1"/>
  </si>
  <si>
    <t>居室移動 等</t>
    <rPh sb="0" eb="4">
      <t>キョシツイドウ</t>
    </rPh>
    <rPh sb="5" eb="6">
      <t>トウ</t>
    </rPh>
    <phoneticPr fontId="1"/>
  </si>
  <si>
    <t>11月　一般→特定</t>
    <rPh sb="2" eb="3">
      <t>ガツ</t>
    </rPh>
    <rPh sb="4" eb="6">
      <t>イッパン</t>
    </rPh>
    <rPh sb="7" eb="9">
      <t>トクテイ</t>
    </rPh>
    <phoneticPr fontId="1"/>
  </si>
  <si>
    <t>7月　7→6</t>
    <rPh sb="1" eb="2">
      <t>ガツ</t>
    </rPh>
    <phoneticPr fontId="1"/>
  </si>
  <si>
    <t>7月　5→1</t>
    <rPh sb="1" eb="2">
      <t>ガツ</t>
    </rPh>
    <phoneticPr fontId="1"/>
  </si>
  <si>
    <t>7月　2→7</t>
    <rPh sb="1" eb="2">
      <t>ガツ</t>
    </rPh>
    <phoneticPr fontId="1"/>
  </si>
  <si>
    <t>12月　2→1</t>
    <rPh sb="2" eb="3">
      <t>ガツ</t>
    </rPh>
    <phoneticPr fontId="1"/>
  </si>
  <si>
    <t>12月　216→101</t>
    <rPh sb="2" eb="3">
      <t>ガツ</t>
    </rPh>
    <phoneticPr fontId="1"/>
  </si>
  <si>
    <t>・セルの挿入はしないでください。行を挿入する際は、上記表内の行に対して「挿入」を行ってください。</t>
    <rPh sb="4" eb="6">
      <t>ソウニュウ</t>
    </rPh>
    <rPh sb="16" eb="17">
      <t>ギョウ</t>
    </rPh>
    <rPh sb="18" eb="20">
      <t>ソウニュウ</t>
    </rPh>
    <rPh sb="22" eb="23">
      <t>サイ</t>
    </rPh>
    <rPh sb="25" eb="27">
      <t>ジョウキ</t>
    </rPh>
    <rPh sb="27" eb="29">
      <t>ヒョウナイ</t>
    </rPh>
    <rPh sb="30" eb="31">
      <t>ギョウ</t>
    </rPh>
    <rPh sb="32" eb="33">
      <t>タイ</t>
    </rPh>
    <rPh sb="36" eb="38">
      <t>ソウニュウ</t>
    </rPh>
    <rPh sb="40" eb="41">
      <t>オコナ</t>
    </rPh>
    <phoneticPr fontId="1"/>
  </si>
  <si>
    <t>10月　一般→特定</t>
    <rPh sb="2" eb="3">
      <t>ガツ</t>
    </rPh>
    <rPh sb="4" eb="6">
      <t>イッパン</t>
    </rPh>
    <rPh sb="7" eb="9">
      <t>トクテイ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</si>
</sst>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UD デジタル 教科書体 NP-B"/>
      <family val="1"/>
      <charset val="128"/>
    </font>
    <font>
      <sz val="9"/>
      <name val="UD デジタル 教科書体 NP-B"/>
      <family val="1"/>
      <charset val="128"/>
    </font>
    <font>
      <b/>
      <u/>
      <sz val="12"/>
      <color indexed="10"/>
      <name val="UD デジタル 教科書体 NP-B"/>
      <family val="1"/>
      <charset val="128"/>
    </font>
    <font>
      <sz val="12"/>
      <color indexed="10"/>
      <name val="UD デジタル 教科書体 NP-B"/>
      <family val="1"/>
      <charset val="128"/>
    </font>
    <font>
      <b/>
      <sz val="12"/>
      <color indexed="10"/>
      <name val="UD デジタル 教科書体 NP-B"/>
      <family val="1"/>
      <charset val="128"/>
    </font>
    <font>
      <b/>
      <u/>
      <sz val="12"/>
      <color rgb="FFFF0000"/>
      <name val="UD デジタル 教科書体 NP-B"/>
      <family val="1"/>
      <charset val="128"/>
    </font>
    <font>
      <b/>
      <sz val="12"/>
      <color rgb="FFFF0000"/>
      <name val="UD デジタル 教科書体 NP-B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0" tint="-0.14999847407452621"/>
      <name val="UD デジタル 教科書体 NP-B"/>
      <family val="1"/>
      <charset val="128"/>
    </font>
    <font>
      <sz val="12"/>
      <color rgb="FFEAEAEA"/>
      <name val="UD デジタル 教科書体 NP-B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EBB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DDDD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176" fontId="2" fillId="3" borderId="0" xfId="0" applyNumberFormat="1" applyFont="1" applyFill="1" applyProtection="1">
      <alignment vertical="center"/>
      <protection locked="0"/>
    </xf>
    <xf numFmtId="57" fontId="2" fillId="0" borderId="1" xfId="0" applyNumberFormat="1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quotePrefix="1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4" xfId="0" quotePrefix="1" applyFont="1" applyFill="1" applyBorder="1" applyAlignment="1">
      <alignment horizontal="left" vertical="center" shrinkToFit="1"/>
    </xf>
    <xf numFmtId="57" fontId="2" fillId="2" borderId="5" xfId="0" applyNumberFormat="1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Protection="1">
      <alignment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4" borderId="0" xfId="0" quotePrefix="1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vertical="center" shrinkToFit="1"/>
      <protection locked="0"/>
    </xf>
    <xf numFmtId="0" fontId="2" fillId="4" borderId="0" xfId="0" applyFont="1" applyFill="1" applyProtection="1">
      <alignment vertical="center"/>
      <protection locked="0"/>
    </xf>
    <xf numFmtId="0" fontId="7" fillId="4" borderId="0" xfId="0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>
      <alignment vertical="center"/>
    </xf>
    <xf numFmtId="0" fontId="2" fillId="5" borderId="9" xfId="0" applyFont="1" applyFill="1" applyBorder="1" applyAlignment="1">
      <alignment vertical="center" shrinkToFit="1"/>
    </xf>
    <xf numFmtId="0" fontId="2" fillId="5" borderId="10" xfId="0" applyFont="1" applyFill="1" applyBorder="1">
      <alignment vertical="center"/>
    </xf>
    <xf numFmtId="0" fontId="2" fillId="5" borderId="10" xfId="0" applyFont="1" applyFill="1" applyBorder="1" applyAlignment="1">
      <alignment vertical="center" shrinkToFit="1"/>
    </xf>
    <xf numFmtId="0" fontId="2" fillId="5" borderId="10" xfId="0" applyFont="1" applyFill="1" applyBorder="1" applyAlignment="1">
      <alignment horizontal="center" vertical="center" shrinkToFit="1"/>
    </xf>
    <xf numFmtId="0" fontId="2" fillId="5" borderId="10" xfId="0" applyFont="1" applyFill="1" applyBorder="1" applyAlignment="1">
      <alignment horizontal="center" vertical="center"/>
    </xf>
    <xf numFmtId="0" fontId="2" fillId="5" borderId="8" xfId="0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" fillId="6" borderId="0" xfId="0" applyFont="1" applyFill="1" applyAlignment="1">
      <alignment horizontal="center" vertical="center" shrinkToFit="1"/>
    </xf>
    <xf numFmtId="0" fontId="2" fillId="3" borderId="7" xfId="0" applyFont="1" applyFill="1" applyBorder="1" applyAlignment="1" applyProtection="1">
      <alignment horizontal="center" vertical="center"/>
      <protection locked="0"/>
    </xf>
    <xf numFmtId="3" fontId="2" fillId="3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 shrinkToFit="1"/>
      <protection locked="0"/>
    </xf>
    <xf numFmtId="57" fontId="2" fillId="0" borderId="1" xfId="0" applyNumberFormat="1" applyFont="1" applyFill="1" applyBorder="1" applyAlignment="1" applyProtection="1">
      <alignment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1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numFmt numFmtId="44" formatCode="[$-411]ge\.m\.d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numFmt numFmtId="44" formatCode="[$-411]ge\.m\.d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fill>
        <patternFill patternType="solid">
          <fgColor indexed="64"/>
          <bgColor rgb="FFFFC000"/>
        </patternFill>
      </fill>
      <protection locked="1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rgb="FF000000"/>
          <bgColor rgb="FFFFFFFF"/>
        </patternFill>
      </fill>
      <protection locked="0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indexed="5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/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numFmt numFmtId="44" formatCode="[$-411]ge\.m\.d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numFmt numFmtId="0" formatCode="General"/>
      <fill>
        <patternFill patternType="solid">
          <fgColor indexed="64"/>
          <bgColor rgb="FFFFC0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numFmt numFmtId="44" formatCode="[$-411]ge\.m\.d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fill>
        <patternFill patternType="solid">
          <fgColor rgb="FF000000"/>
          <bgColor rgb="FFFFC000"/>
        </patternFill>
      </fill>
      <protection locked="1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rgb="FF000000"/>
          <bgColor rgb="FFFFFFFF"/>
        </patternFill>
      </fill>
      <protection locked="0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indexed="5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/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numFmt numFmtId="44" formatCode="[$-411]ge\.m\.d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numFmt numFmtId="0" formatCode="General"/>
      <fill>
        <patternFill patternType="solid">
          <fgColor indexed="64"/>
          <bgColor rgb="FFFFC0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numFmt numFmtId="44" formatCode="[$-411]ge\.m\.d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rgb="FFFFC000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fill>
        <patternFill patternType="solid">
          <fgColor rgb="FF000000"/>
          <bgColor rgb="FFFFC000"/>
        </patternFill>
      </fill>
      <protection locked="1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none">
          <fgColor rgb="FF000000"/>
          <bgColor rgb="FFFFFFFF"/>
        </patternFill>
      </fill>
      <protection locked="0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indexed="5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DDDDDD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428625</xdr:colOff>
      <xdr:row>0</xdr:row>
      <xdr:rowOff>0</xdr:rowOff>
    </xdr:from>
    <xdr:to>
      <xdr:col>25</xdr:col>
      <xdr:colOff>133350</xdr:colOff>
      <xdr:row>10</xdr:row>
      <xdr:rowOff>38099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0E45F9F-56BB-4185-B7DE-0C9A50525D13}"/>
            </a:ext>
          </a:extLst>
        </xdr:cNvPr>
        <xdr:cNvSpPr/>
      </xdr:nvSpPr>
      <xdr:spPr bwMode="auto">
        <a:xfrm>
          <a:off x="14563725" y="0"/>
          <a:ext cx="2371725" cy="2124074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4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提出に際して</a:t>
          </a:r>
          <a:r>
            <a:rPr kumimoji="1" lang="en-US" altLang="ja-JP" sz="14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】</a:t>
          </a:r>
        </a:p>
        <a:p>
          <a:pPr algn="l"/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「提出用シート」は、集計事務の簡易化の為、並べ替えをできないよう設定をしております。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「作成用シート」で入居者数内訳を完成させた後、その内容を「提出用シート」に貼り付けてください。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貼り付け時の並び順については、指定しません。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428625</xdr:colOff>
      <xdr:row>0</xdr:row>
      <xdr:rowOff>0</xdr:rowOff>
    </xdr:from>
    <xdr:to>
      <xdr:col>25</xdr:col>
      <xdr:colOff>133350</xdr:colOff>
      <xdr:row>9</xdr:row>
      <xdr:rowOff>161924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EB72158-08F5-4BBA-A30B-00FD3964FCCA}"/>
            </a:ext>
          </a:extLst>
        </xdr:cNvPr>
        <xdr:cNvSpPr/>
      </xdr:nvSpPr>
      <xdr:spPr bwMode="auto">
        <a:xfrm>
          <a:off x="14516100" y="0"/>
          <a:ext cx="2371725" cy="2047874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4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【</a:t>
          </a:r>
          <a:r>
            <a:rPr kumimoji="1" lang="ja-JP" altLang="en-US" sz="14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提出に際して</a:t>
          </a:r>
          <a:r>
            <a:rPr kumimoji="1" lang="en-US" altLang="ja-JP" sz="14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】</a:t>
          </a:r>
        </a:p>
        <a:p>
          <a:pPr algn="l"/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「提出用シート」は、集計事務の簡易化の為、並べ替えをできないよう設定をしております。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「作成用シート」で入居者数内訳を完成させた後、その内容を「提出用シート」に貼り付けてください。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貼り付け時の並び順については指定しません。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127E5DE-5C8D-40ED-AE0A-D0AE42517581}" name="テーブル1" displayName="テーブル1" ref="A4:T37" totalsRowCount="1" headerRowDxfId="137" dataDxfId="135" totalsRowDxfId="133" headerRowBorderDxfId="136" tableBorderDxfId="134" totalsRowBorderDxfId="132">
  <autoFilter ref="A4:T36" xr:uid="{5B1BEEEB-91B6-4C19-9D46-B439E5F9E612}"/>
  <sortState xmlns:xlrd2="http://schemas.microsoft.com/office/spreadsheetml/2017/richdata2" ref="A5:T36">
    <sortCondition ref="A4:A36"/>
  </sortState>
  <tableColumns count="20">
    <tableColumn id="1" xr3:uid="{124073DD-FBCF-46BB-AF4B-8211DF5D0D6F}" name="部屋(名)番号" totalsRowLabel="集計" dataDxfId="131" totalsRowDxfId="130"/>
    <tableColumn id="2" xr3:uid="{6F101131-ACD5-4254-A633-8EE358F6DEEC}" name="入居年月日" totalsRowLabel="（この行は表の内容を自動で集計する行です。）" dataDxfId="129" totalsRowDxfId="128"/>
    <tableColumn id="3" xr3:uid="{486B396D-DC66-4A2A-8DB9-C54D7FDB37D8}" name="退去年月日" dataDxfId="127" totalsRowDxfId="126"/>
    <tableColumn id="4" xr3:uid="{A9C1E1AA-DC53-4109-9F11-3983CD679CC0}" name="一般入居者" dataDxfId="125" totalsRowDxfId="124"/>
    <tableColumn id="5" xr3:uid="{28A130A5-E37F-401A-ACE6-394C8CF5943B}" name="居室移動 等" dataDxfId="123" totalsRowDxfId="122"/>
    <tableColumn id="21" xr3:uid="{89CC5E63-4468-4C2D-9B69-FB6DDB00D253}" name="階層変更" dataDxfId="121" totalsRowDxfId="120"/>
    <tableColumn id="6" xr3:uid="{945B6C84-D8E3-40DD-A151-AEF3136837FB}" name="費用徴収階層" dataDxfId="119" totalsRowDxfId="118"/>
    <tableColumn id="7" xr3:uid="{E672DF80-76C2-4692-B4B0-F6D9D36FB23F}" name="４月" totalsRowFunction="custom" dataDxfId="117" totalsRowDxfId="116">
      <totalsRowFormula>COUNTIF(テーブル1[４月],"○")</totalsRowFormula>
    </tableColumn>
    <tableColumn id="8" xr3:uid="{C4C7D481-6AA7-4861-9A03-3E73BA54F7EE}" name="５月" totalsRowFunction="custom" dataDxfId="115" totalsRowDxfId="114">
      <totalsRowFormula>COUNTIF(テーブル1[５月],"○")</totalsRowFormula>
    </tableColumn>
    <tableColumn id="9" xr3:uid="{60A953BF-8B51-4B69-AE82-045F07111C13}" name="６月" totalsRowFunction="custom" dataDxfId="113" totalsRowDxfId="112">
      <totalsRowFormula>COUNTIF(テーブル1[６月],"○")</totalsRowFormula>
    </tableColumn>
    <tableColumn id="10" xr3:uid="{EE85EBE6-DA23-42D8-A922-1764CC7AF339}" name="７月" totalsRowFunction="custom" dataDxfId="111" totalsRowDxfId="110">
      <totalsRowFormula>COUNTIF(テーブル1[７月],"○")</totalsRowFormula>
    </tableColumn>
    <tableColumn id="11" xr3:uid="{D0D798D1-9342-4D5D-889A-DC21C8816F09}" name="８月" totalsRowFunction="custom" dataDxfId="109" totalsRowDxfId="108">
      <totalsRowFormula>COUNTIF(テーブル1[８月],"○")</totalsRowFormula>
    </tableColumn>
    <tableColumn id="12" xr3:uid="{5F156BF0-1765-4910-89A0-E06A26DDE758}" name="９月" totalsRowFunction="custom" dataDxfId="107" totalsRowDxfId="106">
      <totalsRowFormula>COUNTIF(テーブル1[９月],"○")</totalsRowFormula>
    </tableColumn>
    <tableColumn id="13" xr3:uid="{F67DA444-9132-4312-9189-904557D3E9DF}" name="１０月" totalsRowFunction="custom" dataDxfId="105" totalsRowDxfId="104">
      <totalsRowFormula>COUNTIF(テーブル1[１０月],"○")</totalsRowFormula>
    </tableColumn>
    <tableColumn id="14" xr3:uid="{4B51A943-D97F-466D-BB48-B0EC94C83883}" name="１１月" totalsRowFunction="custom" dataDxfId="103" totalsRowDxfId="102">
      <totalsRowFormula>COUNTIF(テーブル1[１１月],"○")</totalsRowFormula>
    </tableColumn>
    <tableColumn id="15" xr3:uid="{1FA66EC5-1F6E-4F71-8BE2-FD81D7487BD9}" name="１２月" totalsRowFunction="custom" dataDxfId="101" totalsRowDxfId="100">
      <totalsRowFormula>COUNTIF(テーブル1[１２月],"○")</totalsRowFormula>
    </tableColumn>
    <tableColumn id="16" xr3:uid="{F9F92477-1B7C-4577-8235-02B657EF862F}" name="１月" totalsRowFunction="custom" dataDxfId="99" totalsRowDxfId="98">
      <totalsRowFormula>COUNTIF(テーブル1[１月],"○")</totalsRowFormula>
    </tableColumn>
    <tableColumn id="17" xr3:uid="{659A34CF-0F4A-4B5A-BC2C-E38C18514AD9}" name="２月" totalsRowFunction="custom" dataDxfId="97" totalsRowDxfId="96">
      <totalsRowFormula>COUNTIF(テーブル1[２月],"○")</totalsRowFormula>
    </tableColumn>
    <tableColumn id="18" xr3:uid="{528838A5-B00F-4F8E-82DF-1B1C2979FBC3}" name="３月" totalsRowFunction="custom" dataDxfId="95" totalsRowDxfId="94">
      <totalsRowFormula>COUNTIF(テーブル1[３月],"○")</totalsRowFormula>
    </tableColumn>
    <tableColumn id="19" xr3:uid="{075EC09F-651B-4A27-9C92-7A02A9832143}" name="合計" totalsRowFunction="sum" dataDxfId="93" totalsRowDxfId="92">
      <calculatedColumnFormula>COUNTIF(H5:S5,"○")</calculatedColumnFormula>
    </tableColumn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0301C3E-76A7-4A09-9B45-0571A3D450B2}" name="テーブル2" displayName="テーブル2" ref="A4:T43" totalsRowCount="1" headerRowDxfId="91" dataDxfId="89" totalsRowDxfId="87" headerRowBorderDxfId="90" tableBorderDxfId="88" totalsRowBorderDxfId="86">
  <autoFilter ref="A4:T42" xr:uid="{5B1BEEEB-91B6-4C19-9D46-B439E5F9E612}"/>
  <sortState xmlns:xlrd2="http://schemas.microsoft.com/office/spreadsheetml/2017/richdata2" ref="A5:T42">
    <sortCondition ref="A4:A42"/>
  </sortState>
  <tableColumns count="20">
    <tableColumn id="1" xr3:uid="{BA8B6B4B-863B-46AA-A597-DE05CD11847C}" name="部屋(名)番号" totalsRowLabel="集計" dataDxfId="85" totalsRowDxfId="84"/>
    <tableColumn id="2" xr3:uid="{95FDC47A-C33B-4AB3-8A57-75229B049CFE}" name="入居年月日" totalsRowLabel="（この行は表の内容を自動で集計する行です。）" dataDxfId="83" totalsRowDxfId="82"/>
    <tableColumn id="3" xr3:uid="{995E7E10-2B61-4863-A656-4607D4FC4976}" name="退去年月日" dataDxfId="81" totalsRowDxfId="80"/>
    <tableColumn id="4" xr3:uid="{7F2B36B3-733B-4579-BDBE-BEE0B37D8DE0}" name="一般入居者" dataDxfId="79" totalsRowDxfId="78"/>
    <tableColumn id="5" xr3:uid="{82800481-582E-422E-BC05-865BAF6F5266}" name="居室移動 等" dataDxfId="77" totalsRowDxfId="76"/>
    <tableColumn id="21" xr3:uid="{0F84B3BB-4947-4210-88E6-2931CD7A1459}" name="階層変更" dataDxfId="75" totalsRowDxfId="74"/>
    <tableColumn id="6" xr3:uid="{6F35E73A-BA44-4545-98F9-2BDC37CCBD6A}" name="費用徴収階層" dataDxfId="73" totalsRowDxfId="72"/>
    <tableColumn id="7" xr3:uid="{BA797F03-722D-49BC-AD1C-10032F35B0B4}" name="４月" totalsRowFunction="custom" dataDxfId="71" totalsRowDxfId="70">
      <totalsRowFormula>COUNTIF(テーブル2[４月],"○")</totalsRowFormula>
    </tableColumn>
    <tableColumn id="8" xr3:uid="{E3D10D21-E688-4EFF-8F02-62B4288098A8}" name="５月" totalsRowFunction="custom" dataDxfId="69" totalsRowDxfId="68">
      <totalsRowFormula>COUNTIF(テーブル2[５月],"○")</totalsRowFormula>
    </tableColumn>
    <tableColumn id="9" xr3:uid="{C0E29043-2593-4FDD-94B8-8A4954728F79}" name="６月" totalsRowFunction="custom" dataDxfId="67" totalsRowDxfId="66">
      <totalsRowFormula>COUNTIF(テーブル2[６月],"○")</totalsRowFormula>
    </tableColumn>
    <tableColumn id="10" xr3:uid="{B1CE9D53-063B-4BE8-99AB-FBE0A50545E7}" name="７月" totalsRowFunction="custom" dataDxfId="65" totalsRowDxfId="64">
      <totalsRowFormula>COUNTIF(テーブル2[７月],"○")</totalsRowFormula>
    </tableColumn>
    <tableColumn id="11" xr3:uid="{B4CFA287-1528-4A10-A17B-F00E8B863498}" name="８月" totalsRowFunction="custom" dataDxfId="63" totalsRowDxfId="62">
      <totalsRowFormula>COUNTIF(テーブル2[８月],"○")</totalsRowFormula>
    </tableColumn>
    <tableColumn id="12" xr3:uid="{EA4B1E32-23F2-40CA-BD77-BA65CDFD9DF1}" name="９月" totalsRowFunction="custom" dataDxfId="61" totalsRowDxfId="60">
      <totalsRowFormula>COUNTIF(テーブル2[９月],"○")</totalsRowFormula>
    </tableColumn>
    <tableColumn id="13" xr3:uid="{9B96988C-F142-406C-A8B3-BE6C1C22B434}" name="１０月" totalsRowFunction="custom" dataDxfId="59" totalsRowDxfId="58">
      <totalsRowFormula>COUNTIF(テーブル2[１０月],"○")</totalsRowFormula>
    </tableColumn>
    <tableColumn id="14" xr3:uid="{184DAA4E-34D3-4A70-9B09-4AE4DEF0372A}" name="１１月" totalsRowFunction="custom" dataDxfId="57" totalsRowDxfId="56">
      <totalsRowFormula>COUNTIF(テーブル2[１１月],"○")</totalsRowFormula>
    </tableColumn>
    <tableColumn id="15" xr3:uid="{DE8B1408-8A20-4EB4-9CAA-12D3C3389D9A}" name="１２月" totalsRowFunction="custom" dataDxfId="55" totalsRowDxfId="54">
      <totalsRowFormula>COUNTIF(テーブル2[１２月],"○")</totalsRowFormula>
    </tableColumn>
    <tableColumn id="16" xr3:uid="{AB1F5C0C-CFEF-494D-8E42-DD4CAD61602F}" name="１月" totalsRowFunction="custom" dataDxfId="53" totalsRowDxfId="52">
      <totalsRowFormula>COUNTIF(テーブル2[１月],"○")</totalsRowFormula>
    </tableColumn>
    <tableColumn id="17" xr3:uid="{FBFC38D4-86FC-4AB9-93AA-44562CEDC5FA}" name="２月" totalsRowFunction="custom" dataDxfId="51" totalsRowDxfId="50">
      <totalsRowFormula>COUNTIF(テーブル2[２月],"○")</totalsRowFormula>
    </tableColumn>
    <tableColumn id="18" xr3:uid="{D44E6E82-0BB3-4BAA-98EC-B59F6F1A567F}" name="３月" totalsRowFunction="custom" dataDxfId="49" totalsRowDxfId="48">
      <totalsRowFormula>COUNTIF(テーブル2[３月],"○")</totalsRowFormula>
    </tableColumn>
    <tableColumn id="19" xr3:uid="{402B5DB9-5468-44E6-B486-DD89CEAE3B5C}" name="合計" totalsRowFunction="sum" dataDxfId="47" totalsRowDxfId="46">
      <calculatedColumnFormula>COUNTIF(H5:S5,"○")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9C59064B-2C37-4A9A-9E03-F97CB81451DA}" name="テーブル3" displayName="テーブル3" ref="A4:T41" totalsRowCount="1" headerRowDxfId="45" dataDxfId="43" totalsRowDxfId="41" headerRowBorderDxfId="44" tableBorderDxfId="42" totalsRowBorderDxfId="40">
  <autoFilter ref="A4:T40" xr:uid="{5B1BEEEB-91B6-4C19-9D46-B439E5F9E612}"/>
  <sortState xmlns:xlrd2="http://schemas.microsoft.com/office/spreadsheetml/2017/richdata2" ref="A5:T40">
    <sortCondition ref="A4:A40"/>
  </sortState>
  <tableColumns count="20">
    <tableColumn id="1" xr3:uid="{DD72EBA4-183D-4888-B8FD-C8BCAD90DAD2}" name="部屋(名)番号" totalsRowLabel="集計" dataDxfId="39" totalsRowDxfId="19"/>
    <tableColumn id="2" xr3:uid="{25EFFB46-36B9-4994-A2E7-0E7A3487BCC3}" name="入居年月日" totalsRowLabel="（この行は表の内容を自動で集計する行です。）" dataDxfId="38" totalsRowDxfId="18"/>
    <tableColumn id="3" xr3:uid="{16E953F8-CD0E-48F9-8373-D06D9EFBE3F2}" name="退去年月日" dataDxfId="37" totalsRowDxfId="17"/>
    <tableColumn id="4" xr3:uid="{6581307D-ED0E-42BB-91C9-E5A7CCFC8257}" name="一般入居者" dataDxfId="36" totalsRowDxfId="16"/>
    <tableColumn id="5" xr3:uid="{7DC528CC-CF36-4B56-A509-4DFDB6CB6391}" name="居室移動 等" dataDxfId="35" totalsRowDxfId="15"/>
    <tableColumn id="21" xr3:uid="{590874C0-C67B-45FE-B1AF-7063103A42F7}" name="階層変更" dataDxfId="34" totalsRowDxfId="14"/>
    <tableColumn id="6" xr3:uid="{16B663A9-0C39-472A-B840-918D5964783A}" name="費用徴収階層" dataDxfId="33" totalsRowDxfId="13"/>
    <tableColumn id="7" xr3:uid="{96EF9B98-E5B2-4008-AD9E-FAF24FCADFE9}" name="４月" totalsRowFunction="custom" dataDxfId="32" totalsRowDxfId="12">
      <totalsRowFormula>COUNTIF(テーブル3[４月],"○")</totalsRowFormula>
    </tableColumn>
    <tableColumn id="8" xr3:uid="{303DA7A2-3C5E-48F0-A7BB-0A75C285132B}" name="５月" totalsRowFunction="custom" dataDxfId="31" totalsRowDxfId="11">
      <totalsRowFormula>COUNTIF(テーブル3[５月],"○")</totalsRowFormula>
    </tableColumn>
    <tableColumn id="9" xr3:uid="{22D3D306-4889-4E3D-B845-84B55F7807F1}" name="６月" totalsRowFunction="custom" dataDxfId="30" totalsRowDxfId="10">
      <totalsRowFormula>COUNTIF(テーブル3[６月],"○")</totalsRowFormula>
    </tableColumn>
    <tableColumn id="10" xr3:uid="{75BC4AAC-9301-4025-A6E8-DF7199C981B9}" name="７月" totalsRowFunction="custom" dataDxfId="29" totalsRowDxfId="9">
      <totalsRowFormula>COUNTIF(テーブル3[７月],"○")</totalsRowFormula>
    </tableColumn>
    <tableColumn id="11" xr3:uid="{A775321F-8D79-413E-94ED-442963CFDEB2}" name="８月" totalsRowFunction="custom" dataDxfId="28" totalsRowDxfId="8">
      <totalsRowFormula>COUNTIF(テーブル3[８月],"○")</totalsRowFormula>
    </tableColumn>
    <tableColumn id="12" xr3:uid="{F5922CD4-03C9-4B1E-92B9-1CBA97DF5431}" name="９月" totalsRowFunction="custom" dataDxfId="27" totalsRowDxfId="7">
      <totalsRowFormula>COUNTIF(テーブル3[９月],"○")</totalsRowFormula>
    </tableColumn>
    <tableColumn id="13" xr3:uid="{B4789FA1-891F-4915-851A-01EED764FF04}" name="１０月" totalsRowFunction="custom" dataDxfId="26" totalsRowDxfId="6">
      <totalsRowFormula>COUNTIF(テーブル3[１０月],"○")</totalsRowFormula>
    </tableColumn>
    <tableColumn id="14" xr3:uid="{63B2EA3C-708A-438C-A6DD-2C12742E6021}" name="１１月" totalsRowFunction="custom" dataDxfId="25" totalsRowDxfId="5">
      <totalsRowFormula>COUNTIF(テーブル3[１１月],"○")</totalsRowFormula>
    </tableColumn>
    <tableColumn id="15" xr3:uid="{6E7F995A-E8FC-403A-8488-59AA8538CE5B}" name="１２月" totalsRowFunction="custom" dataDxfId="24" totalsRowDxfId="4">
      <totalsRowFormula>COUNTIF(テーブル3[１２月],"○")</totalsRowFormula>
    </tableColumn>
    <tableColumn id="16" xr3:uid="{5C4BFAF0-A894-4BB1-9EF1-1BA05FA179A7}" name="１月" totalsRowFunction="custom" dataDxfId="23" totalsRowDxfId="3">
      <totalsRowFormula>COUNTIF(テーブル3[１月],"○")</totalsRowFormula>
    </tableColumn>
    <tableColumn id="17" xr3:uid="{214AF96A-BBBC-4DE6-93D7-E6BBE0A5367A}" name="２月" totalsRowFunction="custom" dataDxfId="22" totalsRowDxfId="2">
      <totalsRowFormula>COUNTIF(テーブル3[２月],"○")</totalsRowFormula>
    </tableColumn>
    <tableColumn id="18" xr3:uid="{12ECDCD6-1812-4924-ADAB-AB014748FE6D}" name="３月" totalsRowFunction="custom" dataDxfId="21" totalsRowDxfId="1">
      <totalsRowFormula>COUNTIF(テーブル3[３月],"○")</totalsRowFormula>
    </tableColumn>
    <tableColumn id="19" xr3:uid="{E5F2C584-7096-4E58-B366-4C25AE27C975}" name="合計" totalsRowFunction="sum" dataDxfId="20" totalsRowDxfId="0">
      <calculatedColumnFormula>COUNTIF(H5:S5,"○")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F2FE1-52C6-42A6-8487-8AA6BAD35505}">
  <sheetPr>
    <tabColor theme="9"/>
    <pageSetUpPr fitToPage="1"/>
  </sheetPr>
  <dimension ref="A1:T92"/>
  <sheetViews>
    <sheetView tabSelected="1" view="pageBreakPreview" zoomScaleNormal="110" zoomScaleSheetLayoutView="100" workbookViewId="0">
      <selection activeCell="W14" sqref="W14"/>
    </sheetView>
  </sheetViews>
  <sheetFormatPr defaultRowHeight="15.75"/>
  <cols>
    <col min="1" max="1" width="15" style="9" customWidth="1"/>
    <col min="2" max="4" width="17" style="9" customWidth="1"/>
    <col min="5" max="5" width="24.33203125" style="9" customWidth="1"/>
    <col min="6" max="6" width="20.1640625" style="9" customWidth="1"/>
    <col min="7" max="7" width="21.83203125" style="9" customWidth="1"/>
    <col min="8" max="19" width="8.83203125" style="9" customWidth="1"/>
    <col min="20" max="20" width="9" style="9" customWidth="1"/>
    <col min="21" max="16384" width="9.33203125" style="9"/>
  </cols>
  <sheetData>
    <row r="1" spans="1:20">
      <c r="A1" s="8" t="s">
        <v>22</v>
      </c>
      <c r="B1" s="1"/>
      <c r="C1" s="9" t="s">
        <v>23</v>
      </c>
      <c r="D1" s="9" t="s">
        <v>24</v>
      </c>
      <c r="I1" s="9" t="s">
        <v>21</v>
      </c>
    </row>
    <row r="2" spans="1:20">
      <c r="A2" s="8"/>
      <c r="I2" s="9" t="s">
        <v>27</v>
      </c>
    </row>
    <row r="3" spans="1:20" ht="22.5" customHeight="1">
      <c r="A3" s="9" t="s">
        <v>18</v>
      </c>
      <c r="B3" s="37"/>
      <c r="C3" s="37"/>
      <c r="D3" s="9" t="s">
        <v>25</v>
      </c>
      <c r="E3" s="1"/>
      <c r="H3" s="10" t="s">
        <v>26</v>
      </c>
      <c r="I3" s="38"/>
      <c r="J3" s="37"/>
      <c r="K3" s="37"/>
      <c r="L3" s="37"/>
      <c r="T3" s="9" t="s">
        <v>54</v>
      </c>
    </row>
    <row r="4" spans="1:20">
      <c r="A4" s="11" t="s">
        <v>15</v>
      </c>
      <c r="B4" s="12" t="s">
        <v>0</v>
      </c>
      <c r="C4" s="13" t="s">
        <v>1</v>
      </c>
      <c r="D4" s="13" t="s">
        <v>17</v>
      </c>
      <c r="E4" s="14" t="s">
        <v>55</v>
      </c>
      <c r="F4" s="14" t="s">
        <v>45</v>
      </c>
      <c r="G4" s="13" t="s">
        <v>2</v>
      </c>
      <c r="H4" s="15" t="s">
        <v>3</v>
      </c>
      <c r="I4" s="15" t="s">
        <v>4</v>
      </c>
      <c r="J4" s="15" t="s">
        <v>5</v>
      </c>
      <c r="K4" s="15" t="s">
        <v>6</v>
      </c>
      <c r="L4" s="15" t="s">
        <v>7</v>
      </c>
      <c r="M4" s="15" t="s">
        <v>8</v>
      </c>
      <c r="N4" s="15" t="s">
        <v>9</v>
      </c>
      <c r="O4" s="15" t="s">
        <v>10</v>
      </c>
      <c r="P4" s="15" t="s">
        <v>11</v>
      </c>
      <c r="Q4" s="15" t="s">
        <v>12</v>
      </c>
      <c r="R4" s="15" t="s">
        <v>13</v>
      </c>
      <c r="S4" s="15" t="s">
        <v>14</v>
      </c>
      <c r="T4" s="16" t="s">
        <v>16</v>
      </c>
    </row>
    <row r="5" spans="1:20">
      <c r="A5" s="6"/>
      <c r="B5" s="2"/>
      <c r="C5" s="2"/>
      <c r="D5" s="3"/>
      <c r="E5" s="4"/>
      <c r="F5" s="4"/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19">
        <f t="shared" ref="T5:T36" si="0">COUNTIF(H5:S5,"○")</f>
        <v>0</v>
      </c>
    </row>
    <row r="6" spans="1:20">
      <c r="A6" s="6"/>
      <c r="B6" s="2"/>
      <c r="C6" s="2"/>
      <c r="D6" s="3"/>
      <c r="E6" s="4"/>
      <c r="F6" s="4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19">
        <f t="shared" si="0"/>
        <v>0</v>
      </c>
    </row>
    <row r="7" spans="1:20">
      <c r="A7" s="7"/>
      <c r="B7" s="2"/>
      <c r="C7" s="2"/>
      <c r="D7" s="3"/>
      <c r="E7" s="4"/>
      <c r="F7" s="4"/>
      <c r="G7" s="4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19">
        <f t="shared" si="0"/>
        <v>0</v>
      </c>
    </row>
    <row r="8" spans="1:20">
      <c r="A8" s="6"/>
      <c r="B8" s="2"/>
      <c r="C8" s="2"/>
      <c r="D8" s="3"/>
      <c r="E8" s="4"/>
      <c r="F8" s="4"/>
      <c r="G8" s="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9">
        <f t="shared" si="0"/>
        <v>0</v>
      </c>
    </row>
    <row r="9" spans="1:20">
      <c r="A9" s="6"/>
      <c r="B9" s="2"/>
      <c r="C9" s="2"/>
      <c r="D9" s="3"/>
      <c r="E9" s="4"/>
      <c r="F9" s="4"/>
      <c r="G9" s="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9">
        <f t="shared" si="0"/>
        <v>0</v>
      </c>
    </row>
    <row r="10" spans="1:20">
      <c r="A10" s="6"/>
      <c r="B10" s="2"/>
      <c r="C10" s="2"/>
      <c r="D10" s="3"/>
      <c r="E10" s="4"/>
      <c r="F10" s="4"/>
      <c r="G10" s="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19">
        <f t="shared" si="0"/>
        <v>0</v>
      </c>
    </row>
    <row r="11" spans="1:20">
      <c r="A11" s="6"/>
      <c r="B11" s="2"/>
      <c r="C11" s="2"/>
      <c r="D11" s="3"/>
      <c r="E11" s="4"/>
      <c r="F11" s="4"/>
      <c r="G11" s="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19">
        <f t="shared" si="0"/>
        <v>0</v>
      </c>
    </row>
    <row r="12" spans="1:20">
      <c r="A12" s="6"/>
      <c r="B12" s="2"/>
      <c r="C12" s="2"/>
      <c r="D12" s="3"/>
      <c r="E12" s="4"/>
      <c r="F12" s="4"/>
      <c r="G12" s="4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19">
        <f t="shared" si="0"/>
        <v>0</v>
      </c>
    </row>
    <row r="13" spans="1:20">
      <c r="A13" s="6"/>
      <c r="B13" s="2"/>
      <c r="C13" s="2"/>
      <c r="D13" s="3"/>
      <c r="E13" s="4"/>
      <c r="F13" s="4"/>
      <c r="G13" s="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19">
        <f t="shared" si="0"/>
        <v>0</v>
      </c>
    </row>
    <row r="14" spans="1:20">
      <c r="A14" s="6"/>
      <c r="B14" s="2"/>
      <c r="C14" s="2"/>
      <c r="D14" s="3"/>
      <c r="E14" s="4"/>
      <c r="F14" s="4"/>
      <c r="G14" s="4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19">
        <f t="shared" si="0"/>
        <v>0</v>
      </c>
    </row>
    <row r="15" spans="1:20">
      <c r="A15" s="6"/>
      <c r="B15" s="2"/>
      <c r="C15" s="2"/>
      <c r="D15" s="3"/>
      <c r="E15" s="4"/>
      <c r="F15" s="4"/>
      <c r="G15" s="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19">
        <f t="shared" si="0"/>
        <v>0</v>
      </c>
    </row>
    <row r="16" spans="1:20">
      <c r="A16" s="6"/>
      <c r="B16" s="2"/>
      <c r="C16" s="2"/>
      <c r="D16" s="3"/>
      <c r="E16" s="4"/>
      <c r="F16" s="4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19">
        <f t="shared" si="0"/>
        <v>0</v>
      </c>
    </row>
    <row r="17" spans="1:20">
      <c r="A17" s="6"/>
      <c r="B17" s="2"/>
      <c r="C17" s="2"/>
      <c r="D17" s="3"/>
      <c r="E17" s="4"/>
      <c r="F17" s="4"/>
      <c r="G17" s="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19">
        <f t="shared" si="0"/>
        <v>0</v>
      </c>
    </row>
    <row r="18" spans="1:20">
      <c r="A18" s="6"/>
      <c r="B18" s="2"/>
      <c r="C18" s="2"/>
      <c r="D18" s="3"/>
      <c r="E18" s="4"/>
      <c r="F18" s="4"/>
      <c r="G18" s="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9">
        <f t="shared" si="0"/>
        <v>0</v>
      </c>
    </row>
    <row r="19" spans="1:20" s="18" customFormat="1">
      <c r="A19" s="6"/>
      <c r="B19" s="2"/>
      <c r="C19" s="2"/>
      <c r="D19" s="3"/>
      <c r="E19" s="4"/>
      <c r="F19" s="4"/>
      <c r="G19" s="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9">
        <f t="shared" si="0"/>
        <v>0</v>
      </c>
    </row>
    <row r="20" spans="1:20" s="18" customFormat="1">
      <c r="A20" s="6"/>
      <c r="B20" s="2"/>
      <c r="C20" s="2"/>
      <c r="D20" s="3"/>
      <c r="E20" s="4"/>
      <c r="F20" s="4"/>
      <c r="G20" s="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9">
        <f t="shared" si="0"/>
        <v>0</v>
      </c>
    </row>
    <row r="21" spans="1:20" s="18" customFormat="1">
      <c r="A21" s="7"/>
      <c r="B21" s="2"/>
      <c r="C21" s="2"/>
      <c r="D21" s="3"/>
      <c r="E21" s="4"/>
      <c r="F21" s="4"/>
      <c r="G21" s="4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9">
        <f t="shared" si="0"/>
        <v>0</v>
      </c>
    </row>
    <row r="22" spans="1:20" s="18" customFormat="1">
      <c r="A22" s="7"/>
      <c r="B22" s="2"/>
      <c r="C22" s="2"/>
      <c r="D22" s="3"/>
      <c r="E22" s="4"/>
      <c r="F22" s="4"/>
      <c r="G22" s="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9">
        <f t="shared" si="0"/>
        <v>0</v>
      </c>
    </row>
    <row r="23" spans="1:20" s="18" customFormat="1">
      <c r="A23" s="7"/>
      <c r="B23" s="2"/>
      <c r="C23" s="2"/>
      <c r="D23" s="3"/>
      <c r="E23" s="4"/>
      <c r="F23" s="4"/>
      <c r="G23" s="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19">
        <f t="shared" si="0"/>
        <v>0</v>
      </c>
    </row>
    <row r="24" spans="1:20" s="18" customFormat="1">
      <c r="A24" s="7"/>
      <c r="B24" s="2"/>
      <c r="C24" s="2"/>
      <c r="D24" s="3"/>
      <c r="E24" s="4"/>
      <c r="F24" s="4"/>
      <c r="G24" s="4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19">
        <f t="shared" si="0"/>
        <v>0</v>
      </c>
    </row>
    <row r="25" spans="1:20" s="18" customFormat="1">
      <c r="A25" s="7"/>
      <c r="B25" s="2"/>
      <c r="C25" s="2"/>
      <c r="D25" s="3"/>
      <c r="E25" s="4"/>
      <c r="F25" s="4"/>
      <c r="G25" s="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19">
        <f t="shared" si="0"/>
        <v>0</v>
      </c>
    </row>
    <row r="26" spans="1:20" s="18" customFormat="1">
      <c r="A26" s="7"/>
      <c r="B26" s="2"/>
      <c r="C26" s="2"/>
      <c r="D26" s="3"/>
      <c r="E26" s="4"/>
      <c r="F26" s="4"/>
      <c r="G26" s="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9">
        <f t="shared" si="0"/>
        <v>0</v>
      </c>
    </row>
    <row r="27" spans="1:20" s="18" customFormat="1">
      <c r="A27" s="7"/>
      <c r="B27" s="2"/>
      <c r="C27" s="2"/>
      <c r="D27" s="3"/>
      <c r="E27" s="4"/>
      <c r="F27" s="4"/>
      <c r="G27" s="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9">
        <f t="shared" si="0"/>
        <v>0</v>
      </c>
    </row>
    <row r="28" spans="1:20" s="18" customFormat="1">
      <c r="A28" s="7"/>
      <c r="B28" s="2"/>
      <c r="C28" s="2"/>
      <c r="D28" s="3"/>
      <c r="E28" s="4"/>
      <c r="F28" s="4"/>
      <c r="G28" s="4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9">
        <f t="shared" si="0"/>
        <v>0</v>
      </c>
    </row>
    <row r="29" spans="1:20" s="18" customFormat="1">
      <c r="A29" s="7"/>
      <c r="B29" s="2"/>
      <c r="C29" s="2"/>
      <c r="D29" s="3"/>
      <c r="E29" s="4"/>
      <c r="F29" s="4"/>
      <c r="G29" s="4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9">
        <f t="shared" si="0"/>
        <v>0</v>
      </c>
    </row>
    <row r="30" spans="1:20" s="18" customFormat="1">
      <c r="A30" s="7"/>
      <c r="B30" s="2"/>
      <c r="C30" s="2"/>
      <c r="D30" s="3"/>
      <c r="E30" s="4"/>
      <c r="F30" s="4"/>
      <c r="G30" s="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19">
        <f t="shared" si="0"/>
        <v>0</v>
      </c>
    </row>
    <row r="31" spans="1:20" s="18" customFormat="1">
      <c r="A31" s="7"/>
      <c r="B31" s="2"/>
      <c r="C31" s="2"/>
      <c r="D31" s="3"/>
      <c r="E31" s="4"/>
      <c r="F31" s="4"/>
      <c r="G31" s="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9">
        <f t="shared" si="0"/>
        <v>0</v>
      </c>
    </row>
    <row r="32" spans="1:20" s="18" customFormat="1">
      <c r="A32" s="7"/>
      <c r="B32" s="2"/>
      <c r="C32" s="2"/>
      <c r="D32" s="3"/>
      <c r="E32" s="4"/>
      <c r="F32" s="4"/>
      <c r="G32" s="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19">
        <f t="shared" si="0"/>
        <v>0</v>
      </c>
    </row>
    <row r="33" spans="1:20" s="18" customFormat="1">
      <c r="A33" s="7"/>
      <c r="B33" s="2"/>
      <c r="C33" s="2"/>
      <c r="D33" s="3"/>
      <c r="E33" s="4"/>
      <c r="F33" s="4"/>
      <c r="G33" s="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19">
        <f t="shared" si="0"/>
        <v>0</v>
      </c>
    </row>
    <row r="34" spans="1:20" s="18" customFormat="1">
      <c r="A34" s="7"/>
      <c r="B34" s="2"/>
      <c r="C34" s="2"/>
      <c r="D34" s="3"/>
      <c r="E34" s="4"/>
      <c r="F34" s="4"/>
      <c r="G34" s="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19">
        <f t="shared" si="0"/>
        <v>0</v>
      </c>
    </row>
    <row r="35" spans="1:20" s="18" customFormat="1">
      <c r="A35" s="7"/>
      <c r="B35" s="2"/>
      <c r="C35" s="2"/>
      <c r="D35" s="3"/>
      <c r="E35" s="4"/>
      <c r="F35" s="4"/>
      <c r="G35" s="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19">
        <f t="shared" si="0"/>
        <v>0</v>
      </c>
    </row>
    <row r="36" spans="1:20" s="18" customFormat="1">
      <c r="A36" s="7"/>
      <c r="B36" s="2"/>
      <c r="C36" s="2"/>
      <c r="D36" s="3"/>
      <c r="E36" s="4"/>
      <c r="F36" s="4"/>
      <c r="G36" s="4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9">
        <f t="shared" si="0"/>
        <v>0</v>
      </c>
    </row>
    <row r="37" spans="1:20">
      <c r="A37" s="28" t="s">
        <v>44</v>
      </c>
      <c r="B37" s="29" t="s">
        <v>53</v>
      </c>
      <c r="C37" s="30"/>
      <c r="D37" s="31"/>
      <c r="E37" s="30"/>
      <c r="F37" s="30"/>
      <c r="G37" s="30"/>
      <c r="H37" s="32">
        <f>COUNTIF(テーブル1[４月],"○")</f>
        <v>0</v>
      </c>
      <c r="I37" s="32">
        <f>COUNTIF(テーブル1[５月],"○")</f>
        <v>0</v>
      </c>
      <c r="J37" s="32">
        <f>COUNTIF(テーブル1[６月],"○")</f>
        <v>0</v>
      </c>
      <c r="K37" s="32">
        <f>COUNTIF(テーブル1[７月],"○")</f>
        <v>0</v>
      </c>
      <c r="L37" s="32">
        <f>COUNTIF(テーブル1[８月],"○")</f>
        <v>0</v>
      </c>
      <c r="M37" s="32">
        <f>COUNTIF(テーブル1[９月],"○")</f>
        <v>0</v>
      </c>
      <c r="N37" s="32">
        <f>COUNTIF(テーブル1[１０月],"○")</f>
        <v>0</v>
      </c>
      <c r="O37" s="32">
        <f>COUNTIF(テーブル1[１１月],"○")</f>
        <v>0</v>
      </c>
      <c r="P37" s="32">
        <f>COUNTIF(テーブル1[１２月],"○")</f>
        <v>0</v>
      </c>
      <c r="Q37" s="32">
        <f>COUNTIF(テーブル1[１月],"○")</f>
        <v>0</v>
      </c>
      <c r="R37" s="32">
        <f>COUNTIF(テーブル1[２月],"○")</f>
        <v>0</v>
      </c>
      <c r="S37" s="32">
        <f>COUNTIF(テーブル1[３月],"○")</f>
        <v>0</v>
      </c>
      <c r="T37" s="33">
        <f>SUBTOTAL(109,T5:T36)</f>
        <v>0</v>
      </c>
    </row>
    <row r="38" spans="1:20">
      <c r="A38" s="17"/>
      <c r="B38" s="17"/>
      <c r="C38" s="17"/>
      <c r="D38" s="17"/>
      <c r="E38" s="17"/>
      <c r="F38" s="17"/>
      <c r="G38" s="17"/>
    </row>
    <row r="39" spans="1:20">
      <c r="A39" s="20" t="s">
        <v>48</v>
      </c>
      <c r="B39" s="21"/>
      <c r="C39" s="21"/>
      <c r="D39" s="21"/>
      <c r="E39" s="21"/>
      <c r="F39" s="21"/>
      <c r="G39" s="21"/>
      <c r="H39" s="22"/>
      <c r="I39" s="22"/>
      <c r="J39" s="22"/>
      <c r="K39" s="22"/>
      <c r="L39" s="22"/>
    </row>
    <row r="40" spans="1:20">
      <c r="A40" s="25" t="s">
        <v>62</v>
      </c>
      <c r="B40" s="21"/>
      <c r="C40" s="21"/>
      <c r="D40" s="21"/>
      <c r="E40" s="21"/>
      <c r="F40" s="24"/>
      <c r="G40" s="21"/>
      <c r="H40" s="22"/>
      <c r="I40" s="22"/>
      <c r="J40" s="22"/>
      <c r="K40" s="22"/>
      <c r="L40" s="22"/>
    </row>
    <row r="41" spans="1:20">
      <c r="A41" s="25" t="s">
        <v>52</v>
      </c>
      <c r="B41" s="21"/>
      <c r="C41" s="21"/>
      <c r="D41" s="21"/>
      <c r="E41" s="21"/>
      <c r="F41" s="24"/>
      <c r="G41" s="21"/>
      <c r="H41" s="22"/>
      <c r="I41" s="22"/>
      <c r="J41" s="22"/>
      <c r="K41" s="22"/>
      <c r="L41" s="22"/>
    </row>
    <row r="42" spans="1:20">
      <c r="A42" s="20" t="s">
        <v>28</v>
      </c>
      <c r="B42" s="21"/>
      <c r="C42" s="21"/>
      <c r="D42" s="21"/>
      <c r="E42" s="21"/>
      <c r="F42" s="21"/>
      <c r="G42" s="21"/>
      <c r="H42" s="22"/>
      <c r="I42" s="22"/>
      <c r="J42" s="22"/>
      <c r="K42" s="22"/>
      <c r="L42" s="22"/>
    </row>
    <row r="43" spans="1:20">
      <c r="A43" s="20" t="s">
        <v>19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20">
      <c r="A44" s="22" t="s">
        <v>20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20">
      <c r="A45" s="24" t="s">
        <v>50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7" spans="1:20">
      <c r="F47" s="34">
        <f>COUNTIF(テーブル1[一般入居者],"○")</f>
        <v>0</v>
      </c>
      <c r="G47" s="26" t="str">
        <f>IF($F$47=0,"（使わない）","一般")</f>
        <v>（使わない）</v>
      </c>
      <c r="H47" s="27" t="s">
        <v>30</v>
      </c>
      <c r="I47" s="27" t="s">
        <v>32</v>
      </c>
      <c r="J47" s="27" t="s">
        <v>33</v>
      </c>
      <c r="K47" s="27" t="s">
        <v>34</v>
      </c>
      <c r="L47" s="27" t="s">
        <v>35</v>
      </c>
      <c r="M47" s="27" t="s">
        <v>36</v>
      </c>
      <c r="N47" s="27" t="s">
        <v>37</v>
      </c>
      <c r="O47" s="27" t="s">
        <v>38</v>
      </c>
      <c r="P47" s="27" t="s">
        <v>39</v>
      </c>
      <c r="Q47" s="27" t="s">
        <v>40</v>
      </c>
      <c r="R47" s="27" t="s">
        <v>41</v>
      </c>
      <c r="S47" s="27" t="s">
        <v>42</v>
      </c>
      <c r="T47" s="27" t="s">
        <v>16</v>
      </c>
    </row>
    <row r="48" spans="1:20">
      <c r="G48" s="27">
        <v>0.7</v>
      </c>
      <c r="H48" s="27">
        <f>COUNTIFS(テーブル1[費用徴収階層],$G48,テーブル1[４月],"○",テーブル1[一般入居者],"○")</f>
        <v>0</v>
      </c>
      <c r="I48" s="27">
        <f>COUNTIFS(テーブル1[費用徴収階層],$G48,テーブル1[５月],"○",テーブル1[一般入居者],"○")</f>
        <v>0</v>
      </c>
      <c r="J48" s="27">
        <f>COUNTIFS(テーブル1[費用徴収階層],$G48,テーブル1[６月],"○",テーブル1[一般入居者],"○")</f>
        <v>0</v>
      </c>
      <c r="K48" s="27">
        <f>COUNTIFS(テーブル1[費用徴収階層],$G48,テーブル1[７月],"○",テーブル1[一般入居者],"○")</f>
        <v>0</v>
      </c>
      <c r="L48" s="27">
        <f>COUNTIFS(テーブル1[費用徴収階層],$G48,テーブル1[８月],"○",テーブル1[一般入居者],"○")</f>
        <v>0</v>
      </c>
      <c r="M48" s="27">
        <f>COUNTIFS(テーブル1[費用徴収階層],$G48,テーブル1[９月],"○",テーブル1[一般入居者],"○")</f>
        <v>0</v>
      </c>
      <c r="N48" s="27">
        <f>COUNTIFS(テーブル1[費用徴収階層],$G48,テーブル1[１０月],"○",テーブル1[一般入居者],"○")</f>
        <v>0</v>
      </c>
      <c r="O48" s="27">
        <f>COUNTIFS(テーブル1[費用徴収階層],$G48,テーブル1[１１月],"○",テーブル1[一般入居者],"○")</f>
        <v>0</v>
      </c>
      <c r="P48" s="27">
        <f>COUNTIFS(テーブル1[費用徴収階層],$G48,テーブル1[１２月],"○",テーブル1[一般入居者],"○")</f>
        <v>0</v>
      </c>
      <c r="Q48" s="27">
        <f>COUNTIFS(テーブル1[費用徴収階層],$G48,テーブル1[１月],"○",テーブル1[一般入居者],"○")</f>
        <v>0</v>
      </c>
      <c r="R48" s="27">
        <f>COUNTIFS(テーブル1[費用徴収階層],$G48,テーブル1[２月],"○",テーブル1[一般入居者],"○")</f>
        <v>0</v>
      </c>
      <c r="S48" s="27">
        <f>COUNTIFS(テーブル1[費用徴収階層],$G48,テーブル1[３月],"○",テーブル1[一般入居者],"○")</f>
        <v>0</v>
      </c>
      <c r="T48" s="27">
        <f>SUM(H48:S48)</f>
        <v>0</v>
      </c>
    </row>
    <row r="49" spans="7:20">
      <c r="G49" s="27">
        <v>1</v>
      </c>
      <c r="H49" s="27">
        <f>COUNTIFS(テーブル1[費用徴収階層],$G49,テーブル1[４月],"○",テーブル1[一般入居者],"○")</f>
        <v>0</v>
      </c>
      <c r="I49" s="27">
        <f>COUNTIFS(テーブル1[費用徴収階層],$G49,テーブル1[５月],"○",テーブル1[一般入居者],"○")</f>
        <v>0</v>
      </c>
      <c r="J49" s="27">
        <f>COUNTIFS(テーブル1[費用徴収階層],$G49,テーブル1[６月],"○",テーブル1[一般入居者],"○")</f>
        <v>0</v>
      </c>
      <c r="K49" s="27">
        <f>COUNTIFS(テーブル1[費用徴収階層],$G49,テーブル1[７月],"○",テーブル1[一般入居者],"○")</f>
        <v>0</v>
      </c>
      <c r="L49" s="27">
        <f>COUNTIFS(テーブル1[費用徴収階層],$G49,テーブル1[８月],"○",テーブル1[一般入居者],"○")</f>
        <v>0</v>
      </c>
      <c r="M49" s="27">
        <f>COUNTIFS(テーブル1[費用徴収階層],$G49,テーブル1[９月],"○",テーブル1[一般入居者],"○")</f>
        <v>0</v>
      </c>
      <c r="N49" s="27">
        <f>COUNTIFS(テーブル1[費用徴収階層],$G49,テーブル1[１０月],"○",テーブル1[一般入居者],"○")</f>
        <v>0</v>
      </c>
      <c r="O49" s="27">
        <f>COUNTIFS(テーブル1[費用徴収階層],$G49,テーブル1[１１月],"○",テーブル1[一般入居者],"○")</f>
        <v>0</v>
      </c>
      <c r="P49" s="27">
        <f>COUNTIFS(テーブル1[費用徴収階層],$G49,テーブル1[１２月],"○",テーブル1[一般入居者],"○")</f>
        <v>0</v>
      </c>
      <c r="Q49" s="27">
        <f>COUNTIFS(テーブル1[費用徴収階層],$G49,テーブル1[１月],"○",テーブル1[一般入居者],"○")</f>
        <v>0</v>
      </c>
      <c r="R49" s="27">
        <f>COUNTIFS(テーブル1[費用徴収階層],$G49,テーブル1[２月],"○",テーブル1[一般入居者],"○")</f>
        <v>0</v>
      </c>
      <c r="S49" s="27">
        <f>COUNTIFS(テーブル1[費用徴収階層],$G49,テーブル1[３月],"○",テーブル1[一般入居者],"○")</f>
        <v>0</v>
      </c>
      <c r="T49" s="27">
        <f t="shared" ref="T49:T66" si="1">SUM(H49:S49)</f>
        <v>0</v>
      </c>
    </row>
    <row r="50" spans="7:20">
      <c r="G50" s="27">
        <v>2</v>
      </c>
      <c r="H50" s="27">
        <f>COUNTIFS(テーブル1[費用徴収階層],$G50,テーブル1[４月],"○",テーブル1[一般入居者],"○")</f>
        <v>0</v>
      </c>
      <c r="I50" s="27">
        <f>COUNTIFS(テーブル1[費用徴収階層],$G50,テーブル1[５月],"○",テーブル1[一般入居者],"○")</f>
        <v>0</v>
      </c>
      <c r="J50" s="27">
        <f>COUNTIFS(テーブル1[費用徴収階層],$G50,テーブル1[６月],"○",テーブル1[一般入居者],"○")</f>
        <v>0</v>
      </c>
      <c r="K50" s="27">
        <f>COUNTIFS(テーブル1[費用徴収階層],$G50,テーブル1[７月],"○",テーブル1[一般入居者],"○")</f>
        <v>0</v>
      </c>
      <c r="L50" s="27">
        <f>COUNTIFS(テーブル1[費用徴収階層],$G50,テーブル1[８月],"○",テーブル1[一般入居者],"○")</f>
        <v>0</v>
      </c>
      <c r="M50" s="27">
        <f>COUNTIFS(テーブル1[費用徴収階層],$G50,テーブル1[９月],"○",テーブル1[一般入居者],"○")</f>
        <v>0</v>
      </c>
      <c r="N50" s="27">
        <f>COUNTIFS(テーブル1[費用徴収階層],$G50,テーブル1[１０月],"○",テーブル1[一般入居者],"○")</f>
        <v>0</v>
      </c>
      <c r="O50" s="27">
        <f>COUNTIFS(テーブル1[費用徴収階層],$G50,テーブル1[１１月],"○",テーブル1[一般入居者],"○")</f>
        <v>0</v>
      </c>
      <c r="P50" s="27">
        <f>COUNTIFS(テーブル1[費用徴収階層],$G50,テーブル1[１２月],"○",テーブル1[一般入居者],"○")</f>
        <v>0</v>
      </c>
      <c r="Q50" s="27">
        <f>COUNTIFS(テーブル1[費用徴収階層],$G50,テーブル1[１月],"○",テーブル1[一般入居者],"○")</f>
        <v>0</v>
      </c>
      <c r="R50" s="27">
        <f>COUNTIFS(テーブル1[費用徴収階層],$G50,テーブル1[２月],"○",テーブル1[一般入居者],"○")</f>
        <v>0</v>
      </c>
      <c r="S50" s="27">
        <f>COUNTIFS(テーブル1[費用徴収階層],$G50,テーブル1[３月],"○",テーブル1[一般入居者],"○")</f>
        <v>0</v>
      </c>
      <c r="T50" s="27">
        <f t="shared" si="1"/>
        <v>0</v>
      </c>
    </row>
    <row r="51" spans="7:20">
      <c r="G51" s="27">
        <v>3</v>
      </c>
      <c r="H51" s="27">
        <f>COUNTIFS(テーブル1[費用徴収階層],$G51,テーブル1[４月],"○",テーブル1[一般入居者],"○")</f>
        <v>0</v>
      </c>
      <c r="I51" s="27">
        <f>COUNTIFS(テーブル1[費用徴収階層],$G51,テーブル1[５月],"○",テーブル1[一般入居者],"○")</f>
        <v>0</v>
      </c>
      <c r="J51" s="27">
        <f>COUNTIFS(テーブル1[費用徴収階層],$G51,テーブル1[６月],"○",テーブル1[一般入居者],"○")</f>
        <v>0</v>
      </c>
      <c r="K51" s="27">
        <f>COUNTIFS(テーブル1[費用徴収階層],$G51,テーブル1[７月],"○",テーブル1[一般入居者],"○")</f>
        <v>0</v>
      </c>
      <c r="L51" s="27">
        <f>COUNTIFS(テーブル1[費用徴収階層],$G51,テーブル1[８月],"○",テーブル1[一般入居者],"○")</f>
        <v>0</v>
      </c>
      <c r="M51" s="27">
        <f>COUNTIFS(テーブル1[費用徴収階層],$G51,テーブル1[９月],"○",テーブル1[一般入居者],"○")</f>
        <v>0</v>
      </c>
      <c r="N51" s="27">
        <f>COUNTIFS(テーブル1[費用徴収階層],$G51,テーブル1[１０月],"○",テーブル1[一般入居者],"○")</f>
        <v>0</v>
      </c>
      <c r="O51" s="27">
        <f>COUNTIFS(テーブル1[費用徴収階層],$G51,テーブル1[１１月],"○",テーブル1[一般入居者],"○")</f>
        <v>0</v>
      </c>
      <c r="P51" s="27">
        <f>COUNTIFS(テーブル1[費用徴収階層],$G51,テーブル1[１２月],"○",テーブル1[一般入居者],"○")</f>
        <v>0</v>
      </c>
      <c r="Q51" s="27">
        <f>COUNTIFS(テーブル1[費用徴収階層],$G51,テーブル1[１月],"○",テーブル1[一般入居者],"○")</f>
        <v>0</v>
      </c>
      <c r="R51" s="27">
        <f>COUNTIFS(テーブル1[費用徴収階層],$G51,テーブル1[２月],"○",テーブル1[一般入居者],"○")</f>
        <v>0</v>
      </c>
      <c r="S51" s="27">
        <f>COUNTIFS(テーブル1[費用徴収階層],$G51,テーブル1[３月],"○",テーブル1[一般入居者],"○")</f>
        <v>0</v>
      </c>
      <c r="T51" s="27">
        <f t="shared" si="1"/>
        <v>0</v>
      </c>
    </row>
    <row r="52" spans="7:20">
      <c r="G52" s="27">
        <v>4</v>
      </c>
      <c r="H52" s="27">
        <f>COUNTIFS(テーブル1[費用徴収階層],$G52,テーブル1[４月],"○",テーブル1[一般入居者],"○")</f>
        <v>0</v>
      </c>
      <c r="I52" s="27">
        <f>COUNTIFS(テーブル1[費用徴収階層],$G52,テーブル1[５月],"○",テーブル1[一般入居者],"○")</f>
        <v>0</v>
      </c>
      <c r="J52" s="27">
        <f>COUNTIFS(テーブル1[費用徴収階層],$G52,テーブル1[６月],"○",テーブル1[一般入居者],"○")</f>
        <v>0</v>
      </c>
      <c r="K52" s="27">
        <f>COUNTIFS(テーブル1[費用徴収階層],$G52,テーブル1[７月],"○",テーブル1[一般入居者],"○")</f>
        <v>0</v>
      </c>
      <c r="L52" s="27">
        <f>COUNTIFS(テーブル1[費用徴収階層],$G52,テーブル1[８月],"○",テーブル1[一般入居者],"○")</f>
        <v>0</v>
      </c>
      <c r="M52" s="27">
        <f>COUNTIFS(テーブル1[費用徴収階層],$G52,テーブル1[９月],"○",テーブル1[一般入居者],"○")</f>
        <v>0</v>
      </c>
      <c r="N52" s="27">
        <f>COUNTIFS(テーブル1[費用徴収階層],$G52,テーブル1[１０月],"○",テーブル1[一般入居者],"○")</f>
        <v>0</v>
      </c>
      <c r="O52" s="27">
        <f>COUNTIFS(テーブル1[費用徴収階層],$G52,テーブル1[１１月],"○",テーブル1[一般入居者],"○")</f>
        <v>0</v>
      </c>
      <c r="P52" s="27">
        <f>COUNTIFS(テーブル1[費用徴収階層],$G52,テーブル1[１２月],"○",テーブル1[一般入居者],"○")</f>
        <v>0</v>
      </c>
      <c r="Q52" s="27">
        <f>COUNTIFS(テーブル1[費用徴収階層],$G52,テーブル1[１月],"○",テーブル1[一般入居者],"○")</f>
        <v>0</v>
      </c>
      <c r="R52" s="27">
        <f>COUNTIFS(テーブル1[費用徴収階層],$G52,テーブル1[２月],"○",テーブル1[一般入居者],"○")</f>
        <v>0</v>
      </c>
      <c r="S52" s="27">
        <f>COUNTIFS(テーブル1[費用徴収階層],$G52,テーブル1[３月],"○",テーブル1[一般入居者],"○")</f>
        <v>0</v>
      </c>
      <c r="T52" s="27">
        <f t="shared" si="1"/>
        <v>0</v>
      </c>
    </row>
    <row r="53" spans="7:20">
      <c r="G53" s="27">
        <v>5</v>
      </c>
      <c r="H53" s="27">
        <f>COUNTIFS(テーブル1[費用徴収階層],$G53,テーブル1[４月],"○",テーブル1[一般入居者],"○")</f>
        <v>0</v>
      </c>
      <c r="I53" s="27">
        <f>COUNTIFS(テーブル1[費用徴収階層],$G53,テーブル1[５月],"○",テーブル1[一般入居者],"○")</f>
        <v>0</v>
      </c>
      <c r="J53" s="27">
        <f>COUNTIFS(テーブル1[費用徴収階層],$G53,テーブル1[６月],"○",テーブル1[一般入居者],"○")</f>
        <v>0</v>
      </c>
      <c r="K53" s="27">
        <f>COUNTIFS(テーブル1[費用徴収階層],$G53,テーブル1[７月],"○",テーブル1[一般入居者],"○")</f>
        <v>0</v>
      </c>
      <c r="L53" s="27">
        <f>COUNTIFS(テーブル1[費用徴収階層],$G53,テーブル1[８月],"○",テーブル1[一般入居者],"○")</f>
        <v>0</v>
      </c>
      <c r="M53" s="27">
        <f>COUNTIFS(テーブル1[費用徴収階層],$G53,テーブル1[９月],"○",テーブル1[一般入居者],"○")</f>
        <v>0</v>
      </c>
      <c r="N53" s="27">
        <f>COUNTIFS(テーブル1[費用徴収階層],$G53,テーブル1[１０月],"○",テーブル1[一般入居者],"○")</f>
        <v>0</v>
      </c>
      <c r="O53" s="27">
        <f>COUNTIFS(テーブル1[費用徴収階層],$G53,テーブル1[１１月],"○",テーブル1[一般入居者],"○")</f>
        <v>0</v>
      </c>
      <c r="P53" s="27">
        <f>COUNTIFS(テーブル1[費用徴収階層],$G53,テーブル1[１２月],"○",テーブル1[一般入居者],"○")</f>
        <v>0</v>
      </c>
      <c r="Q53" s="27">
        <f>COUNTIFS(テーブル1[費用徴収階層],$G53,テーブル1[１月],"○",テーブル1[一般入居者],"○")</f>
        <v>0</v>
      </c>
      <c r="R53" s="27">
        <f>COUNTIFS(テーブル1[費用徴収階層],$G53,テーブル1[２月],"○",テーブル1[一般入居者],"○")</f>
        <v>0</v>
      </c>
      <c r="S53" s="27">
        <f>COUNTIFS(テーブル1[費用徴収階層],$G53,テーブル1[３月],"○",テーブル1[一般入居者],"○")</f>
        <v>0</v>
      </c>
      <c r="T53" s="27">
        <f t="shared" si="1"/>
        <v>0</v>
      </c>
    </row>
    <row r="54" spans="7:20">
      <c r="G54" s="27">
        <v>6</v>
      </c>
      <c r="H54" s="27">
        <f>COUNTIFS(テーブル1[費用徴収階層],$G54,テーブル1[４月],"○",テーブル1[一般入居者],"○")</f>
        <v>0</v>
      </c>
      <c r="I54" s="27">
        <f>COUNTIFS(テーブル1[費用徴収階層],$G54,テーブル1[５月],"○",テーブル1[一般入居者],"○")</f>
        <v>0</v>
      </c>
      <c r="J54" s="27">
        <f>COUNTIFS(テーブル1[費用徴収階層],$G54,テーブル1[６月],"○",テーブル1[一般入居者],"○")</f>
        <v>0</v>
      </c>
      <c r="K54" s="27">
        <f>COUNTIFS(テーブル1[費用徴収階層],$G54,テーブル1[７月],"○",テーブル1[一般入居者],"○")</f>
        <v>0</v>
      </c>
      <c r="L54" s="27">
        <f>COUNTIFS(テーブル1[費用徴収階層],$G54,テーブル1[８月],"○",テーブル1[一般入居者],"○")</f>
        <v>0</v>
      </c>
      <c r="M54" s="27">
        <f>COUNTIFS(テーブル1[費用徴収階層],$G54,テーブル1[９月],"○",テーブル1[一般入居者],"○")</f>
        <v>0</v>
      </c>
      <c r="N54" s="27">
        <f>COUNTIFS(テーブル1[費用徴収階層],$G54,テーブル1[１０月],"○",テーブル1[一般入居者],"○")</f>
        <v>0</v>
      </c>
      <c r="O54" s="27">
        <f>COUNTIFS(テーブル1[費用徴収階層],$G54,テーブル1[１１月],"○",テーブル1[一般入居者],"○")</f>
        <v>0</v>
      </c>
      <c r="P54" s="27">
        <f>COUNTIFS(テーブル1[費用徴収階層],$G54,テーブル1[１２月],"○",テーブル1[一般入居者],"○")</f>
        <v>0</v>
      </c>
      <c r="Q54" s="27">
        <f>COUNTIFS(テーブル1[費用徴収階層],$G54,テーブル1[１月],"○",テーブル1[一般入居者],"○")</f>
        <v>0</v>
      </c>
      <c r="R54" s="27">
        <f>COUNTIFS(テーブル1[費用徴収階層],$G54,テーブル1[２月],"○",テーブル1[一般入居者],"○")</f>
        <v>0</v>
      </c>
      <c r="S54" s="27">
        <f>COUNTIFS(テーブル1[費用徴収階層],$G54,テーブル1[３月],"○",テーブル1[一般入居者],"○")</f>
        <v>0</v>
      </c>
      <c r="T54" s="27">
        <f t="shared" si="1"/>
        <v>0</v>
      </c>
    </row>
    <row r="55" spans="7:20">
      <c r="G55" s="27">
        <v>7</v>
      </c>
      <c r="H55" s="27">
        <f>COUNTIFS(テーブル1[費用徴収階層],$G55,テーブル1[４月],"○",テーブル1[一般入居者],"○")</f>
        <v>0</v>
      </c>
      <c r="I55" s="27">
        <f>COUNTIFS(テーブル1[費用徴収階層],$G55,テーブル1[５月],"○",テーブル1[一般入居者],"○")</f>
        <v>0</v>
      </c>
      <c r="J55" s="27">
        <f>COUNTIFS(テーブル1[費用徴収階層],$G55,テーブル1[６月],"○",テーブル1[一般入居者],"○")</f>
        <v>0</v>
      </c>
      <c r="K55" s="27">
        <f>COUNTIFS(テーブル1[費用徴収階層],$G55,テーブル1[７月],"○",テーブル1[一般入居者],"○")</f>
        <v>0</v>
      </c>
      <c r="L55" s="27">
        <f>COUNTIFS(テーブル1[費用徴収階層],$G55,テーブル1[８月],"○",テーブル1[一般入居者],"○")</f>
        <v>0</v>
      </c>
      <c r="M55" s="27">
        <f>COUNTIFS(テーブル1[費用徴収階層],$G55,テーブル1[９月],"○",テーブル1[一般入居者],"○")</f>
        <v>0</v>
      </c>
      <c r="N55" s="27">
        <f>COUNTIFS(テーブル1[費用徴収階層],$G55,テーブル1[１０月],"○",テーブル1[一般入居者],"○")</f>
        <v>0</v>
      </c>
      <c r="O55" s="27">
        <f>COUNTIFS(テーブル1[費用徴収階層],$G55,テーブル1[１１月],"○",テーブル1[一般入居者],"○")</f>
        <v>0</v>
      </c>
      <c r="P55" s="27">
        <f>COUNTIFS(テーブル1[費用徴収階層],$G55,テーブル1[１２月],"○",テーブル1[一般入居者],"○")</f>
        <v>0</v>
      </c>
      <c r="Q55" s="27">
        <f>COUNTIFS(テーブル1[費用徴収階層],$G55,テーブル1[１月],"○",テーブル1[一般入居者],"○")</f>
        <v>0</v>
      </c>
      <c r="R55" s="27">
        <f>COUNTIFS(テーブル1[費用徴収階層],$G55,テーブル1[２月],"○",テーブル1[一般入居者],"○")</f>
        <v>0</v>
      </c>
      <c r="S55" s="27">
        <f>COUNTIFS(テーブル1[費用徴収階層],$G55,テーブル1[３月],"○",テーブル1[一般入居者],"○")</f>
        <v>0</v>
      </c>
      <c r="T55" s="27">
        <f t="shared" si="1"/>
        <v>0</v>
      </c>
    </row>
    <row r="56" spans="7:20">
      <c r="G56" s="27">
        <v>8</v>
      </c>
      <c r="H56" s="27">
        <f>COUNTIFS(テーブル1[費用徴収階層],$G56,テーブル1[４月],"○",テーブル1[一般入居者],"○")</f>
        <v>0</v>
      </c>
      <c r="I56" s="27">
        <f>COUNTIFS(テーブル1[費用徴収階層],$G56,テーブル1[５月],"○",テーブル1[一般入居者],"○")</f>
        <v>0</v>
      </c>
      <c r="J56" s="27">
        <f>COUNTIFS(テーブル1[費用徴収階層],$G56,テーブル1[６月],"○",テーブル1[一般入居者],"○")</f>
        <v>0</v>
      </c>
      <c r="K56" s="27">
        <f>COUNTIFS(テーブル1[費用徴収階層],$G56,テーブル1[７月],"○",テーブル1[一般入居者],"○")</f>
        <v>0</v>
      </c>
      <c r="L56" s="27">
        <f>COUNTIFS(テーブル1[費用徴収階層],$G56,テーブル1[８月],"○",テーブル1[一般入居者],"○")</f>
        <v>0</v>
      </c>
      <c r="M56" s="27">
        <f>COUNTIFS(テーブル1[費用徴収階層],$G56,テーブル1[９月],"○",テーブル1[一般入居者],"○")</f>
        <v>0</v>
      </c>
      <c r="N56" s="27">
        <f>COUNTIFS(テーブル1[費用徴収階層],$G56,テーブル1[１０月],"○",テーブル1[一般入居者],"○")</f>
        <v>0</v>
      </c>
      <c r="O56" s="27">
        <f>COUNTIFS(テーブル1[費用徴収階層],$G56,テーブル1[１１月],"○",テーブル1[一般入居者],"○")</f>
        <v>0</v>
      </c>
      <c r="P56" s="27">
        <f>COUNTIFS(テーブル1[費用徴収階層],$G56,テーブル1[１２月],"○",テーブル1[一般入居者],"○")</f>
        <v>0</v>
      </c>
      <c r="Q56" s="27">
        <f>COUNTIFS(テーブル1[費用徴収階層],$G56,テーブル1[１月],"○",テーブル1[一般入居者],"○")</f>
        <v>0</v>
      </c>
      <c r="R56" s="27">
        <f>COUNTIFS(テーブル1[費用徴収階層],$G56,テーブル1[２月],"○",テーブル1[一般入居者],"○")</f>
        <v>0</v>
      </c>
      <c r="S56" s="27">
        <f>COUNTIFS(テーブル1[費用徴収階層],$G56,テーブル1[３月],"○",テーブル1[一般入居者],"○")</f>
        <v>0</v>
      </c>
      <c r="T56" s="27">
        <f t="shared" si="1"/>
        <v>0</v>
      </c>
    </row>
    <row r="57" spans="7:20">
      <c r="G57" s="27">
        <v>9</v>
      </c>
      <c r="H57" s="27">
        <f>COUNTIFS(テーブル1[費用徴収階層],$G57,テーブル1[４月],"○",テーブル1[一般入居者],"○")</f>
        <v>0</v>
      </c>
      <c r="I57" s="27">
        <f>COUNTIFS(テーブル1[費用徴収階層],$G57,テーブル1[５月],"○",テーブル1[一般入居者],"○")</f>
        <v>0</v>
      </c>
      <c r="J57" s="27">
        <f>COUNTIFS(テーブル1[費用徴収階層],$G57,テーブル1[６月],"○",テーブル1[一般入居者],"○")</f>
        <v>0</v>
      </c>
      <c r="K57" s="27">
        <f>COUNTIFS(テーブル1[費用徴収階層],$G57,テーブル1[７月],"○",テーブル1[一般入居者],"○")</f>
        <v>0</v>
      </c>
      <c r="L57" s="27">
        <f>COUNTIFS(テーブル1[費用徴収階層],$G57,テーブル1[８月],"○",テーブル1[一般入居者],"○")</f>
        <v>0</v>
      </c>
      <c r="M57" s="27">
        <f>COUNTIFS(テーブル1[費用徴収階層],$G57,テーブル1[９月],"○",テーブル1[一般入居者],"○")</f>
        <v>0</v>
      </c>
      <c r="N57" s="27">
        <f>COUNTIFS(テーブル1[費用徴収階層],$G57,テーブル1[１０月],"○",テーブル1[一般入居者],"○")</f>
        <v>0</v>
      </c>
      <c r="O57" s="27">
        <f>COUNTIFS(テーブル1[費用徴収階層],$G57,テーブル1[１１月],"○",テーブル1[一般入居者],"○")</f>
        <v>0</v>
      </c>
      <c r="P57" s="27">
        <f>COUNTIFS(テーブル1[費用徴収階層],$G57,テーブル1[１２月],"○",テーブル1[一般入居者],"○")</f>
        <v>0</v>
      </c>
      <c r="Q57" s="27">
        <f>COUNTIFS(テーブル1[費用徴収階層],$G57,テーブル1[１月],"○",テーブル1[一般入居者],"○")</f>
        <v>0</v>
      </c>
      <c r="R57" s="27">
        <f>COUNTIFS(テーブル1[費用徴収階層],$G57,テーブル1[２月],"○",テーブル1[一般入居者],"○")</f>
        <v>0</v>
      </c>
      <c r="S57" s="27">
        <f>COUNTIFS(テーブル1[費用徴収階層],$G57,テーブル1[３月],"○",テーブル1[一般入居者],"○")</f>
        <v>0</v>
      </c>
      <c r="T57" s="27">
        <f t="shared" si="1"/>
        <v>0</v>
      </c>
    </row>
    <row r="58" spans="7:20">
      <c r="G58" s="27">
        <v>10</v>
      </c>
      <c r="H58" s="27">
        <f>COUNTIFS(テーブル1[費用徴収階層],$G58,テーブル1[４月],"○",テーブル1[一般入居者],"○")</f>
        <v>0</v>
      </c>
      <c r="I58" s="27">
        <f>COUNTIFS(テーブル1[費用徴収階層],$G58,テーブル1[５月],"○",テーブル1[一般入居者],"○")</f>
        <v>0</v>
      </c>
      <c r="J58" s="27">
        <f>COUNTIFS(テーブル1[費用徴収階層],$G58,テーブル1[６月],"○",テーブル1[一般入居者],"○")</f>
        <v>0</v>
      </c>
      <c r="K58" s="27">
        <f>COUNTIFS(テーブル1[費用徴収階層],$G58,テーブル1[７月],"○",テーブル1[一般入居者],"○")</f>
        <v>0</v>
      </c>
      <c r="L58" s="27">
        <f>COUNTIFS(テーブル1[費用徴収階層],$G58,テーブル1[８月],"○",テーブル1[一般入居者],"○")</f>
        <v>0</v>
      </c>
      <c r="M58" s="27">
        <f>COUNTIFS(テーブル1[費用徴収階層],$G58,テーブル1[９月],"○",テーブル1[一般入居者],"○")</f>
        <v>0</v>
      </c>
      <c r="N58" s="27">
        <f>COUNTIFS(テーブル1[費用徴収階層],$G58,テーブル1[１０月],"○",テーブル1[一般入居者],"○")</f>
        <v>0</v>
      </c>
      <c r="O58" s="27">
        <f>COUNTIFS(テーブル1[費用徴収階層],$G58,テーブル1[１１月],"○",テーブル1[一般入居者],"○")</f>
        <v>0</v>
      </c>
      <c r="P58" s="27">
        <f>COUNTIFS(テーブル1[費用徴収階層],$G58,テーブル1[１２月],"○",テーブル1[一般入居者],"○")</f>
        <v>0</v>
      </c>
      <c r="Q58" s="27">
        <f>COUNTIFS(テーブル1[費用徴収階層],$G58,テーブル1[１月],"○",テーブル1[一般入居者],"○")</f>
        <v>0</v>
      </c>
      <c r="R58" s="27">
        <f>COUNTIFS(テーブル1[費用徴収階層],$G58,テーブル1[２月],"○",テーブル1[一般入居者],"○")</f>
        <v>0</v>
      </c>
      <c r="S58" s="27">
        <f>COUNTIFS(テーブル1[費用徴収階層],$G58,テーブル1[３月],"○",テーブル1[一般入居者],"○")</f>
        <v>0</v>
      </c>
      <c r="T58" s="27">
        <f t="shared" si="1"/>
        <v>0</v>
      </c>
    </row>
    <row r="59" spans="7:20">
      <c r="G59" s="27">
        <v>11</v>
      </c>
      <c r="H59" s="27">
        <f>COUNTIFS(テーブル1[費用徴収階層],$G59,テーブル1[４月],"○",テーブル1[一般入居者],"○")</f>
        <v>0</v>
      </c>
      <c r="I59" s="27">
        <f>COUNTIFS(テーブル1[費用徴収階層],$G59,テーブル1[５月],"○",テーブル1[一般入居者],"○")</f>
        <v>0</v>
      </c>
      <c r="J59" s="27">
        <f>COUNTIFS(テーブル1[費用徴収階層],$G59,テーブル1[６月],"○",テーブル1[一般入居者],"○")</f>
        <v>0</v>
      </c>
      <c r="K59" s="27">
        <f>COUNTIFS(テーブル1[費用徴収階層],$G59,テーブル1[７月],"○",テーブル1[一般入居者],"○")</f>
        <v>0</v>
      </c>
      <c r="L59" s="27">
        <f>COUNTIFS(テーブル1[費用徴収階層],$G59,テーブル1[８月],"○",テーブル1[一般入居者],"○")</f>
        <v>0</v>
      </c>
      <c r="M59" s="27">
        <f>COUNTIFS(テーブル1[費用徴収階層],$G59,テーブル1[９月],"○",テーブル1[一般入居者],"○")</f>
        <v>0</v>
      </c>
      <c r="N59" s="27">
        <f>COUNTIFS(テーブル1[費用徴収階層],$G59,テーブル1[１０月],"○",テーブル1[一般入居者],"○")</f>
        <v>0</v>
      </c>
      <c r="O59" s="27">
        <f>COUNTIFS(テーブル1[費用徴収階層],$G59,テーブル1[１１月],"○",テーブル1[一般入居者],"○")</f>
        <v>0</v>
      </c>
      <c r="P59" s="27">
        <f>COUNTIFS(テーブル1[費用徴収階層],$G59,テーブル1[１２月],"○",テーブル1[一般入居者],"○")</f>
        <v>0</v>
      </c>
      <c r="Q59" s="27">
        <f>COUNTIFS(テーブル1[費用徴収階層],$G59,テーブル1[１月],"○",テーブル1[一般入居者],"○")</f>
        <v>0</v>
      </c>
      <c r="R59" s="27">
        <f>COUNTIFS(テーブル1[費用徴収階層],$G59,テーブル1[２月],"○",テーブル1[一般入居者],"○")</f>
        <v>0</v>
      </c>
      <c r="S59" s="27">
        <f>COUNTIFS(テーブル1[費用徴収階層],$G59,テーブル1[３月],"○",テーブル1[一般入居者],"○")</f>
        <v>0</v>
      </c>
      <c r="T59" s="27">
        <f t="shared" si="1"/>
        <v>0</v>
      </c>
    </row>
    <row r="60" spans="7:20">
      <c r="G60" s="27">
        <v>12</v>
      </c>
      <c r="H60" s="27">
        <f>COUNTIFS(テーブル1[費用徴収階層],$G60,テーブル1[４月],"○",テーブル1[一般入居者],"○")</f>
        <v>0</v>
      </c>
      <c r="I60" s="27">
        <f>COUNTIFS(テーブル1[費用徴収階層],$G60,テーブル1[５月],"○",テーブル1[一般入居者],"○")</f>
        <v>0</v>
      </c>
      <c r="J60" s="27">
        <f>COUNTIFS(テーブル1[費用徴収階層],$G60,テーブル1[６月],"○",テーブル1[一般入居者],"○")</f>
        <v>0</v>
      </c>
      <c r="K60" s="27">
        <f>COUNTIFS(テーブル1[費用徴収階層],$G60,テーブル1[７月],"○",テーブル1[一般入居者],"○")</f>
        <v>0</v>
      </c>
      <c r="L60" s="27">
        <f>COUNTIFS(テーブル1[費用徴収階層],$G60,テーブル1[８月],"○",テーブル1[一般入居者],"○")</f>
        <v>0</v>
      </c>
      <c r="M60" s="27">
        <f>COUNTIFS(テーブル1[費用徴収階層],$G60,テーブル1[９月],"○",テーブル1[一般入居者],"○")</f>
        <v>0</v>
      </c>
      <c r="N60" s="27">
        <f>COUNTIFS(テーブル1[費用徴収階層],$G60,テーブル1[１０月],"○",テーブル1[一般入居者],"○")</f>
        <v>0</v>
      </c>
      <c r="O60" s="27">
        <f>COUNTIFS(テーブル1[費用徴収階層],$G60,テーブル1[１１月],"○",テーブル1[一般入居者],"○")</f>
        <v>0</v>
      </c>
      <c r="P60" s="27">
        <f>COUNTIFS(テーブル1[費用徴収階層],$G60,テーブル1[１２月],"○",テーブル1[一般入居者],"○")</f>
        <v>0</v>
      </c>
      <c r="Q60" s="27">
        <f>COUNTIFS(テーブル1[費用徴収階層],$G60,テーブル1[１月],"○",テーブル1[一般入居者],"○")</f>
        <v>0</v>
      </c>
      <c r="R60" s="27">
        <f>COUNTIFS(テーブル1[費用徴収階層],$G60,テーブル1[２月],"○",テーブル1[一般入居者],"○")</f>
        <v>0</v>
      </c>
      <c r="S60" s="27">
        <f>COUNTIFS(テーブル1[費用徴収階層],$G60,テーブル1[３月],"○",テーブル1[一般入居者],"○")</f>
        <v>0</v>
      </c>
      <c r="T60" s="27">
        <f t="shared" si="1"/>
        <v>0</v>
      </c>
    </row>
    <row r="61" spans="7:20">
      <c r="G61" s="27">
        <v>13</v>
      </c>
      <c r="H61" s="27">
        <f>COUNTIFS(テーブル1[費用徴収階層],$G61,テーブル1[４月],"○",テーブル1[一般入居者],"○")</f>
        <v>0</v>
      </c>
      <c r="I61" s="27">
        <f>COUNTIFS(テーブル1[費用徴収階層],$G61,テーブル1[５月],"○",テーブル1[一般入居者],"○")</f>
        <v>0</v>
      </c>
      <c r="J61" s="27">
        <f>COUNTIFS(テーブル1[費用徴収階層],$G61,テーブル1[６月],"○",テーブル1[一般入居者],"○")</f>
        <v>0</v>
      </c>
      <c r="K61" s="27">
        <f>COUNTIFS(テーブル1[費用徴収階層],$G61,テーブル1[７月],"○",テーブル1[一般入居者],"○")</f>
        <v>0</v>
      </c>
      <c r="L61" s="27">
        <f>COUNTIFS(テーブル1[費用徴収階層],$G61,テーブル1[８月],"○",テーブル1[一般入居者],"○")</f>
        <v>0</v>
      </c>
      <c r="M61" s="27">
        <f>COUNTIFS(テーブル1[費用徴収階層],$G61,テーブル1[９月],"○",テーブル1[一般入居者],"○")</f>
        <v>0</v>
      </c>
      <c r="N61" s="27">
        <f>COUNTIFS(テーブル1[費用徴収階層],$G61,テーブル1[１０月],"○",テーブル1[一般入居者],"○")</f>
        <v>0</v>
      </c>
      <c r="O61" s="27">
        <f>COUNTIFS(テーブル1[費用徴収階層],$G61,テーブル1[１１月],"○",テーブル1[一般入居者],"○")</f>
        <v>0</v>
      </c>
      <c r="P61" s="27">
        <f>COUNTIFS(テーブル1[費用徴収階層],$G61,テーブル1[１２月],"○",テーブル1[一般入居者],"○")</f>
        <v>0</v>
      </c>
      <c r="Q61" s="27">
        <f>COUNTIFS(テーブル1[費用徴収階層],$G61,テーブル1[１月],"○",テーブル1[一般入居者],"○")</f>
        <v>0</v>
      </c>
      <c r="R61" s="27">
        <f>COUNTIFS(テーブル1[費用徴収階層],$G61,テーブル1[２月],"○",テーブル1[一般入居者],"○")</f>
        <v>0</v>
      </c>
      <c r="S61" s="27">
        <f>COUNTIFS(テーブル1[費用徴収階層],$G61,テーブル1[３月],"○",テーブル1[一般入居者],"○")</f>
        <v>0</v>
      </c>
      <c r="T61" s="27">
        <f t="shared" si="1"/>
        <v>0</v>
      </c>
    </row>
    <row r="62" spans="7:20">
      <c r="G62" s="27">
        <v>14</v>
      </c>
      <c r="H62" s="27">
        <f>COUNTIFS(テーブル1[費用徴収階層],$G62,テーブル1[４月],"○",テーブル1[一般入居者],"○")</f>
        <v>0</v>
      </c>
      <c r="I62" s="27">
        <f>COUNTIFS(テーブル1[費用徴収階層],$G62,テーブル1[５月],"○",テーブル1[一般入居者],"○")</f>
        <v>0</v>
      </c>
      <c r="J62" s="27">
        <f>COUNTIFS(テーブル1[費用徴収階層],$G62,テーブル1[６月],"○",テーブル1[一般入居者],"○")</f>
        <v>0</v>
      </c>
      <c r="K62" s="27">
        <f>COUNTIFS(テーブル1[費用徴収階層],$G62,テーブル1[７月],"○",テーブル1[一般入居者],"○")</f>
        <v>0</v>
      </c>
      <c r="L62" s="27">
        <f>COUNTIFS(テーブル1[費用徴収階層],$G62,テーブル1[８月],"○",テーブル1[一般入居者],"○")</f>
        <v>0</v>
      </c>
      <c r="M62" s="27">
        <f>COUNTIFS(テーブル1[費用徴収階層],$G62,テーブル1[９月],"○",テーブル1[一般入居者],"○")</f>
        <v>0</v>
      </c>
      <c r="N62" s="27">
        <f>COUNTIFS(テーブル1[費用徴収階層],$G62,テーブル1[１０月],"○",テーブル1[一般入居者],"○")</f>
        <v>0</v>
      </c>
      <c r="O62" s="27">
        <f>COUNTIFS(テーブル1[費用徴収階層],$G62,テーブル1[１１月],"○",テーブル1[一般入居者],"○")</f>
        <v>0</v>
      </c>
      <c r="P62" s="27">
        <f>COUNTIFS(テーブル1[費用徴収階層],$G62,テーブル1[１２月],"○",テーブル1[一般入居者],"○")</f>
        <v>0</v>
      </c>
      <c r="Q62" s="27">
        <f>COUNTIFS(テーブル1[費用徴収階層],$G62,テーブル1[１月],"○",テーブル1[一般入居者],"○")</f>
        <v>0</v>
      </c>
      <c r="R62" s="27">
        <f>COUNTIFS(テーブル1[費用徴収階層],$G62,テーブル1[２月],"○",テーブル1[一般入居者],"○")</f>
        <v>0</v>
      </c>
      <c r="S62" s="27">
        <f>COUNTIFS(テーブル1[費用徴収階層],$G62,テーブル1[３月],"○",テーブル1[一般入居者],"○")</f>
        <v>0</v>
      </c>
      <c r="T62" s="27">
        <f t="shared" si="1"/>
        <v>0</v>
      </c>
    </row>
    <row r="63" spans="7:20">
      <c r="G63" s="27">
        <v>15</v>
      </c>
      <c r="H63" s="27">
        <f>COUNTIFS(テーブル1[費用徴収階層],$G63,テーブル1[４月],"○",テーブル1[一般入居者],"○")</f>
        <v>0</v>
      </c>
      <c r="I63" s="27">
        <f>COUNTIFS(テーブル1[費用徴収階層],$G63,テーブル1[５月],"○",テーブル1[一般入居者],"○")</f>
        <v>0</v>
      </c>
      <c r="J63" s="27">
        <f>COUNTIFS(テーブル1[費用徴収階層],$G63,テーブル1[６月],"○",テーブル1[一般入居者],"○")</f>
        <v>0</v>
      </c>
      <c r="K63" s="27">
        <f>COUNTIFS(テーブル1[費用徴収階層],$G63,テーブル1[７月],"○",テーブル1[一般入居者],"○")</f>
        <v>0</v>
      </c>
      <c r="L63" s="27">
        <f>COUNTIFS(テーブル1[費用徴収階層],$G63,テーブル1[８月],"○",テーブル1[一般入居者],"○")</f>
        <v>0</v>
      </c>
      <c r="M63" s="27">
        <f>COUNTIFS(テーブル1[費用徴収階層],$G63,テーブル1[９月],"○",テーブル1[一般入居者],"○")</f>
        <v>0</v>
      </c>
      <c r="N63" s="27">
        <f>COUNTIFS(テーブル1[費用徴収階層],$G63,テーブル1[１０月],"○",テーブル1[一般入居者],"○")</f>
        <v>0</v>
      </c>
      <c r="O63" s="27">
        <f>COUNTIFS(テーブル1[費用徴収階層],$G63,テーブル1[１１月],"○",テーブル1[一般入居者],"○")</f>
        <v>0</v>
      </c>
      <c r="P63" s="27">
        <f>COUNTIFS(テーブル1[費用徴収階層],$G63,テーブル1[１２月],"○",テーブル1[一般入居者],"○")</f>
        <v>0</v>
      </c>
      <c r="Q63" s="27">
        <f>COUNTIFS(テーブル1[費用徴収階層],$G63,テーブル1[１月],"○",テーブル1[一般入居者],"○")</f>
        <v>0</v>
      </c>
      <c r="R63" s="27">
        <f>COUNTIFS(テーブル1[費用徴収階層],$G63,テーブル1[２月],"○",テーブル1[一般入居者],"○")</f>
        <v>0</v>
      </c>
      <c r="S63" s="27">
        <f>COUNTIFS(テーブル1[費用徴収階層],$G63,テーブル1[３月],"○",テーブル1[一般入居者],"○")</f>
        <v>0</v>
      </c>
      <c r="T63" s="27">
        <f t="shared" si="1"/>
        <v>0</v>
      </c>
    </row>
    <row r="64" spans="7:20">
      <c r="G64" s="27">
        <v>16</v>
      </c>
      <c r="H64" s="27">
        <f>COUNTIFS(テーブル1[費用徴収階層],$G64,テーブル1[４月],"○",テーブル1[一般入居者],"○")</f>
        <v>0</v>
      </c>
      <c r="I64" s="27">
        <f>COUNTIFS(テーブル1[費用徴収階層],$G64,テーブル1[５月],"○",テーブル1[一般入居者],"○")</f>
        <v>0</v>
      </c>
      <c r="J64" s="27">
        <f>COUNTIFS(テーブル1[費用徴収階層],$G64,テーブル1[６月],"○",テーブル1[一般入居者],"○")</f>
        <v>0</v>
      </c>
      <c r="K64" s="27">
        <f>COUNTIFS(テーブル1[費用徴収階層],$G64,テーブル1[７月],"○",テーブル1[一般入居者],"○")</f>
        <v>0</v>
      </c>
      <c r="L64" s="27">
        <f>COUNTIFS(テーブル1[費用徴収階層],$G64,テーブル1[８月],"○",テーブル1[一般入居者],"○")</f>
        <v>0</v>
      </c>
      <c r="M64" s="27">
        <f>COUNTIFS(テーブル1[費用徴収階層],$G64,テーブル1[９月],"○",テーブル1[一般入居者],"○")</f>
        <v>0</v>
      </c>
      <c r="N64" s="27">
        <f>COUNTIFS(テーブル1[費用徴収階層],$G64,テーブル1[１０月],"○",テーブル1[一般入居者],"○")</f>
        <v>0</v>
      </c>
      <c r="O64" s="27">
        <f>COUNTIFS(テーブル1[費用徴収階層],$G64,テーブル1[１１月],"○",テーブル1[一般入居者],"○")</f>
        <v>0</v>
      </c>
      <c r="P64" s="27">
        <f>COUNTIFS(テーブル1[費用徴収階層],$G64,テーブル1[１２月],"○",テーブル1[一般入居者],"○")</f>
        <v>0</v>
      </c>
      <c r="Q64" s="27">
        <f>COUNTIFS(テーブル1[費用徴収階層],$G64,テーブル1[１月],"○",テーブル1[一般入居者],"○")</f>
        <v>0</v>
      </c>
      <c r="R64" s="27">
        <f>COUNTIFS(テーブル1[費用徴収階層],$G64,テーブル1[２月],"○",テーブル1[一般入居者],"○")</f>
        <v>0</v>
      </c>
      <c r="S64" s="27">
        <f>COUNTIFS(テーブル1[費用徴収階層],$G64,テーブル1[３月],"○",テーブル1[一般入居者],"○")</f>
        <v>0</v>
      </c>
      <c r="T64" s="27">
        <f t="shared" si="1"/>
        <v>0</v>
      </c>
    </row>
    <row r="65" spans="6:20">
      <c r="G65" s="27">
        <v>17</v>
      </c>
      <c r="H65" s="27">
        <f>COUNTIFS(テーブル1[費用徴収階層],$G65,テーブル1[４月],"○",テーブル1[一般入居者],"○")</f>
        <v>0</v>
      </c>
      <c r="I65" s="27">
        <f>COUNTIFS(テーブル1[費用徴収階層],$G65,テーブル1[５月],"○",テーブル1[一般入居者],"○")</f>
        <v>0</v>
      </c>
      <c r="J65" s="27">
        <f>COUNTIFS(テーブル1[費用徴収階層],$G65,テーブル1[６月],"○",テーブル1[一般入居者],"○")</f>
        <v>0</v>
      </c>
      <c r="K65" s="27">
        <f>COUNTIFS(テーブル1[費用徴収階層],$G65,テーブル1[７月],"○",テーブル1[一般入居者],"○")</f>
        <v>0</v>
      </c>
      <c r="L65" s="27">
        <f>COUNTIFS(テーブル1[費用徴収階層],$G65,テーブル1[８月],"○",テーブル1[一般入居者],"○")</f>
        <v>0</v>
      </c>
      <c r="M65" s="27">
        <f>COUNTIFS(テーブル1[費用徴収階層],$G65,テーブル1[９月],"○",テーブル1[一般入居者],"○")</f>
        <v>0</v>
      </c>
      <c r="N65" s="27">
        <f>COUNTIFS(テーブル1[費用徴収階層],$G65,テーブル1[１０月],"○",テーブル1[一般入居者],"○")</f>
        <v>0</v>
      </c>
      <c r="O65" s="27">
        <f>COUNTIFS(テーブル1[費用徴収階層],$G65,テーブル1[１１月],"○",テーブル1[一般入居者],"○")</f>
        <v>0</v>
      </c>
      <c r="P65" s="27">
        <f>COUNTIFS(テーブル1[費用徴収階層],$G65,テーブル1[１２月],"○",テーブル1[一般入居者],"○")</f>
        <v>0</v>
      </c>
      <c r="Q65" s="27">
        <f>COUNTIFS(テーブル1[費用徴収階層],$G65,テーブル1[１月],"○",テーブル1[一般入居者],"○")</f>
        <v>0</v>
      </c>
      <c r="R65" s="27">
        <f>COUNTIFS(テーブル1[費用徴収階層],$G65,テーブル1[２月],"○",テーブル1[一般入居者],"○")</f>
        <v>0</v>
      </c>
      <c r="S65" s="27">
        <f>COUNTIFS(テーブル1[費用徴収階層],$G65,テーブル1[３月],"○",テーブル1[一般入居者],"○")</f>
        <v>0</v>
      </c>
      <c r="T65" s="27">
        <f t="shared" si="1"/>
        <v>0</v>
      </c>
    </row>
    <row r="66" spans="6:20">
      <c r="G66" s="27">
        <v>18</v>
      </c>
      <c r="H66" s="27">
        <f>COUNTIFS(テーブル1[費用徴収階層],$G66,テーブル1[４月],"○",テーブル1[一般入居者],"○")</f>
        <v>0</v>
      </c>
      <c r="I66" s="27">
        <f>COUNTIFS(テーブル1[費用徴収階層],$G66,テーブル1[５月],"○",テーブル1[一般入居者],"○")</f>
        <v>0</v>
      </c>
      <c r="J66" s="27">
        <f>COUNTIFS(テーブル1[費用徴収階層],$G66,テーブル1[６月],"○",テーブル1[一般入居者],"○")</f>
        <v>0</v>
      </c>
      <c r="K66" s="27">
        <f>COUNTIFS(テーブル1[費用徴収階層],$G66,テーブル1[７月],"○",テーブル1[一般入居者],"○")</f>
        <v>0</v>
      </c>
      <c r="L66" s="27">
        <f>COUNTIFS(テーブル1[費用徴収階層],$G66,テーブル1[８月],"○",テーブル1[一般入居者],"○")</f>
        <v>0</v>
      </c>
      <c r="M66" s="27">
        <f>COUNTIFS(テーブル1[費用徴収階層],$G66,テーブル1[９月],"○",テーブル1[一般入居者],"○")</f>
        <v>0</v>
      </c>
      <c r="N66" s="27">
        <f>COUNTIFS(テーブル1[費用徴収階層],$G66,テーブル1[１０月],"○",テーブル1[一般入居者],"○")</f>
        <v>0</v>
      </c>
      <c r="O66" s="27">
        <f>COUNTIFS(テーブル1[費用徴収階層],$G66,テーブル1[１１月],"○",テーブル1[一般入居者],"○")</f>
        <v>0</v>
      </c>
      <c r="P66" s="27">
        <f>COUNTIFS(テーブル1[費用徴収階層],$G66,テーブル1[１２月],"○",テーブル1[一般入居者],"○")</f>
        <v>0</v>
      </c>
      <c r="Q66" s="27">
        <f>COUNTIFS(テーブル1[費用徴収階層],$G66,テーブル1[１月],"○",テーブル1[一般入居者],"○")</f>
        <v>0</v>
      </c>
      <c r="R66" s="27">
        <f>COUNTIFS(テーブル1[費用徴収階層],$G66,テーブル1[２月],"○",テーブル1[一般入居者],"○")</f>
        <v>0</v>
      </c>
      <c r="S66" s="27">
        <f>COUNTIFS(テーブル1[費用徴収階層],$G66,テーブル1[３月],"○",テーブル1[一般入居者],"○")</f>
        <v>0</v>
      </c>
      <c r="T66" s="27">
        <f t="shared" si="1"/>
        <v>0</v>
      </c>
    </row>
    <row r="67" spans="6:20">
      <c r="G67" s="27"/>
      <c r="H67" s="27">
        <f t="shared" ref="H67:T67" si="2">SUM(H48:H66)</f>
        <v>0</v>
      </c>
      <c r="I67" s="27">
        <f t="shared" si="2"/>
        <v>0</v>
      </c>
      <c r="J67" s="27">
        <f t="shared" si="2"/>
        <v>0</v>
      </c>
      <c r="K67" s="27">
        <f t="shared" si="2"/>
        <v>0</v>
      </c>
      <c r="L67" s="27">
        <f t="shared" si="2"/>
        <v>0</v>
      </c>
      <c r="M67" s="27">
        <f t="shared" si="2"/>
        <v>0</v>
      </c>
      <c r="N67" s="27">
        <f t="shared" si="2"/>
        <v>0</v>
      </c>
      <c r="O67" s="27">
        <f t="shared" si="2"/>
        <v>0</v>
      </c>
      <c r="P67" s="27">
        <f t="shared" si="2"/>
        <v>0</v>
      </c>
      <c r="Q67" s="27">
        <f t="shared" si="2"/>
        <v>0</v>
      </c>
      <c r="R67" s="27">
        <f t="shared" si="2"/>
        <v>0</v>
      </c>
      <c r="S67" s="27">
        <f t="shared" si="2"/>
        <v>0</v>
      </c>
      <c r="T67" s="27">
        <f t="shared" si="2"/>
        <v>0</v>
      </c>
    </row>
    <row r="68" spans="6:20"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</row>
    <row r="69" spans="6:20">
      <c r="F69" s="35"/>
      <c r="G69" s="26" t="str">
        <f>IF($F$47=0,"特定無しの一般","特定")</f>
        <v>特定無しの一般</v>
      </c>
      <c r="H69" s="27" t="s">
        <v>29</v>
      </c>
      <c r="I69" s="27" t="s">
        <v>31</v>
      </c>
      <c r="J69" s="27" t="s">
        <v>33</v>
      </c>
      <c r="K69" s="27" t="s">
        <v>34</v>
      </c>
      <c r="L69" s="27" t="s">
        <v>35</v>
      </c>
      <c r="M69" s="27" t="s">
        <v>36</v>
      </c>
      <c r="N69" s="27" t="s">
        <v>37</v>
      </c>
      <c r="O69" s="27" t="s">
        <v>38</v>
      </c>
      <c r="P69" s="27" t="s">
        <v>39</v>
      </c>
      <c r="Q69" s="27" t="s">
        <v>40</v>
      </c>
      <c r="R69" s="27" t="s">
        <v>41</v>
      </c>
      <c r="S69" s="27" t="s">
        <v>42</v>
      </c>
      <c r="T69" s="27" t="s">
        <v>43</v>
      </c>
    </row>
    <row r="70" spans="6:20">
      <c r="G70" s="27">
        <v>0.7</v>
      </c>
      <c r="H70" s="27">
        <f>COUNTIFS(テーブル1[費用徴収階層],$G70,テーブル1[４月],"○",テーブル1[一般入居者],"")</f>
        <v>0</v>
      </c>
      <c r="I70" s="27">
        <f>COUNTIFS(テーブル1[費用徴収階層],$G70,テーブル1[５月],"○",テーブル1[一般入居者],"")</f>
        <v>0</v>
      </c>
      <c r="J70" s="27">
        <f>COUNTIFS(テーブル1[費用徴収階層],$G70,テーブル1[６月],"○",テーブル1[一般入居者],"")</f>
        <v>0</v>
      </c>
      <c r="K70" s="27">
        <f>COUNTIFS(テーブル1[費用徴収階層],$G70,テーブル1[７月],"○",テーブル1[一般入居者],"")</f>
        <v>0</v>
      </c>
      <c r="L70" s="27">
        <f>COUNTIFS(テーブル1[費用徴収階層],$G70,テーブル1[８月],"○",テーブル1[一般入居者],"")</f>
        <v>0</v>
      </c>
      <c r="M70" s="27">
        <f>COUNTIFS(テーブル1[費用徴収階層],$G70,テーブル1[９月],"○",テーブル1[一般入居者],"")</f>
        <v>0</v>
      </c>
      <c r="N70" s="27">
        <f>COUNTIFS(テーブル1[費用徴収階層],$G70,テーブル1[１０月],"○",テーブル1[一般入居者],"")</f>
        <v>0</v>
      </c>
      <c r="O70" s="27">
        <f>COUNTIFS(テーブル1[費用徴収階層],$G70,テーブル1[１１月],"○",テーブル1[一般入居者],"")</f>
        <v>0</v>
      </c>
      <c r="P70" s="27">
        <f>COUNTIFS(テーブル1[費用徴収階層],$G70,テーブル1[１２月],"○",テーブル1[一般入居者],"")</f>
        <v>0</v>
      </c>
      <c r="Q70" s="27">
        <f>COUNTIFS(テーブル1[費用徴収階層],$G70,テーブル1[１月],"○",テーブル1[一般入居者],"")</f>
        <v>0</v>
      </c>
      <c r="R70" s="27">
        <f>COUNTIFS(テーブル1[費用徴収階層],$G70,テーブル1[２月],"○",テーブル1[一般入居者],"")</f>
        <v>0</v>
      </c>
      <c r="S70" s="27">
        <f>COUNTIFS(テーブル1[費用徴収階層],$G70,テーブル1[３月],"○",テーブル1[一般入居者],"")</f>
        <v>0</v>
      </c>
      <c r="T70" s="27">
        <f>SUM(H70:S70)</f>
        <v>0</v>
      </c>
    </row>
    <row r="71" spans="6:20">
      <c r="G71" s="27">
        <v>1</v>
      </c>
      <c r="H71" s="27">
        <f>COUNTIFS(テーブル1[費用徴収階層],$G71,テーブル1[４月],"○",テーブル1[一般入居者],"")</f>
        <v>0</v>
      </c>
      <c r="I71" s="27">
        <f>COUNTIFS(テーブル1[費用徴収階層],$G71,テーブル1[５月],"○",テーブル1[一般入居者],"")</f>
        <v>0</v>
      </c>
      <c r="J71" s="27">
        <f>COUNTIFS(テーブル1[費用徴収階層],$G71,テーブル1[６月],"○",テーブル1[一般入居者],"")</f>
        <v>0</v>
      </c>
      <c r="K71" s="27">
        <f>COUNTIFS(テーブル1[費用徴収階層],$G71,テーブル1[７月],"○",テーブル1[一般入居者],"")</f>
        <v>0</v>
      </c>
      <c r="L71" s="27">
        <f>COUNTIFS(テーブル1[費用徴収階層],$G71,テーブル1[８月],"○",テーブル1[一般入居者],"")</f>
        <v>0</v>
      </c>
      <c r="M71" s="27">
        <f>COUNTIFS(テーブル1[費用徴収階層],$G71,テーブル1[９月],"○",テーブル1[一般入居者],"")</f>
        <v>0</v>
      </c>
      <c r="N71" s="27">
        <f>COUNTIFS(テーブル1[費用徴収階層],$G71,テーブル1[１０月],"○",テーブル1[一般入居者],"")</f>
        <v>0</v>
      </c>
      <c r="O71" s="27">
        <f>COUNTIFS(テーブル1[費用徴収階層],$G71,テーブル1[１１月],"○",テーブル1[一般入居者],"")</f>
        <v>0</v>
      </c>
      <c r="P71" s="27">
        <f>COUNTIFS(テーブル1[費用徴収階層],$G71,テーブル1[１２月],"○",テーブル1[一般入居者],"")</f>
        <v>0</v>
      </c>
      <c r="Q71" s="27">
        <f>COUNTIFS(テーブル1[費用徴収階層],$G71,テーブル1[１月],"○",テーブル1[一般入居者],"")</f>
        <v>0</v>
      </c>
      <c r="R71" s="27">
        <f>COUNTIFS(テーブル1[費用徴収階層],$G71,テーブル1[２月],"○",テーブル1[一般入居者],"")</f>
        <v>0</v>
      </c>
      <c r="S71" s="27">
        <f>COUNTIFS(テーブル1[費用徴収階層],$G71,テーブル1[３月],"○",テーブル1[一般入居者],"")</f>
        <v>0</v>
      </c>
      <c r="T71" s="27">
        <f t="shared" ref="T71:T88" si="3">SUM(H71:S71)</f>
        <v>0</v>
      </c>
    </row>
    <row r="72" spans="6:20">
      <c r="G72" s="27">
        <v>2</v>
      </c>
      <c r="H72" s="27">
        <f>COUNTIFS(テーブル1[費用徴収階層],$G72,テーブル1[４月],"○",テーブル1[一般入居者],"")</f>
        <v>0</v>
      </c>
      <c r="I72" s="27">
        <f>COUNTIFS(テーブル1[費用徴収階層],$G72,テーブル1[５月],"○",テーブル1[一般入居者],"")</f>
        <v>0</v>
      </c>
      <c r="J72" s="27">
        <f>COUNTIFS(テーブル1[費用徴収階層],$G72,テーブル1[６月],"○",テーブル1[一般入居者],"")</f>
        <v>0</v>
      </c>
      <c r="K72" s="27">
        <f>COUNTIFS(テーブル1[費用徴収階層],$G72,テーブル1[７月],"○",テーブル1[一般入居者],"")</f>
        <v>0</v>
      </c>
      <c r="L72" s="27">
        <f>COUNTIFS(テーブル1[費用徴収階層],$G72,テーブル1[８月],"○",テーブル1[一般入居者],"")</f>
        <v>0</v>
      </c>
      <c r="M72" s="27">
        <f>COUNTIFS(テーブル1[費用徴収階層],$G72,テーブル1[９月],"○",テーブル1[一般入居者],"")</f>
        <v>0</v>
      </c>
      <c r="N72" s="27">
        <f>COUNTIFS(テーブル1[費用徴収階層],$G72,テーブル1[１０月],"○",テーブル1[一般入居者],"")</f>
        <v>0</v>
      </c>
      <c r="O72" s="27">
        <f>COUNTIFS(テーブル1[費用徴収階層],$G72,テーブル1[１１月],"○",テーブル1[一般入居者],"")</f>
        <v>0</v>
      </c>
      <c r="P72" s="27">
        <f>COUNTIFS(テーブル1[費用徴収階層],$G72,テーブル1[１２月],"○",テーブル1[一般入居者],"")</f>
        <v>0</v>
      </c>
      <c r="Q72" s="27">
        <f>COUNTIFS(テーブル1[費用徴収階層],$G72,テーブル1[１月],"○",テーブル1[一般入居者],"")</f>
        <v>0</v>
      </c>
      <c r="R72" s="27">
        <f>COUNTIFS(テーブル1[費用徴収階層],$G72,テーブル1[２月],"○",テーブル1[一般入居者],"")</f>
        <v>0</v>
      </c>
      <c r="S72" s="27">
        <f>COUNTIFS(テーブル1[費用徴収階層],$G72,テーブル1[３月],"○",テーブル1[一般入居者],"")</f>
        <v>0</v>
      </c>
      <c r="T72" s="27">
        <f t="shared" si="3"/>
        <v>0</v>
      </c>
    </row>
    <row r="73" spans="6:20">
      <c r="G73" s="27">
        <v>3</v>
      </c>
      <c r="H73" s="27">
        <f>COUNTIFS(テーブル1[費用徴収階層],$G73,テーブル1[４月],"○",テーブル1[一般入居者],"")</f>
        <v>0</v>
      </c>
      <c r="I73" s="27">
        <f>COUNTIFS(テーブル1[費用徴収階層],$G73,テーブル1[５月],"○",テーブル1[一般入居者],"")</f>
        <v>0</v>
      </c>
      <c r="J73" s="27">
        <f>COUNTIFS(テーブル1[費用徴収階層],$G73,テーブル1[６月],"○",テーブル1[一般入居者],"")</f>
        <v>0</v>
      </c>
      <c r="K73" s="27">
        <f>COUNTIFS(テーブル1[費用徴収階層],$G73,テーブル1[７月],"○",テーブル1[一般入居者],"")</f>
        <v>0</v>
      </c>
      <c r="L73" s="27">
        <f>COUNTIFS(テーブル1[費用徴収階層],$G73,テーブル1[８月],"○",テーブル1[一般入居者],"")</f>
        <v>0</v>
      </c>
      <c r="M73" s="27">
        <f>COUNTIFS(テーブル1[費用徴収階層],$G73,テーブル1[９月],"○",テーブル1[一般入居者],"")</f>
        <v>0</v>
      </c>
      <c r="N73" s="27">
        <f>COUNTIFS(テーブル1[費用徴収階層],$G73,テーブル1[１０月],"○",テーブル1[一般入居者],"")</f>
        <v>0</v>
      </c>
      <c r="O73" s="27">
        <f>COUNTIFS(テーブル1[費用徴収階層],$G73,テーブル1[１１月],"○",テーブル1[一般入居者],"")</f>
        <v>0</v>
      </c>
      <c r="P73" s="27">
        <f>COUNTIFS(テーブル1[費用徴収階層],$G73,テーブル1[１２月],"○",テーブル1[一般入居者],"")</f>
        <v>0</v>
      </c>
      <c r="Q73" s="27">
        <f>COUNTIFS(テーブル1[費用徴収階層],$G73,テーブル1[１月],"○",テーブル1[一般入居者],"")</f>
        <v>0</v>
      </c>
      <c r="R73" s="27">
        <f>COUNTIFS(テーブル1[費用徴収階層],$G73,テーブル1[２月],"○",テーブル1[一般入居者],"")</f>
        <v>0</v>
      </c>
      <c r="S73" s="27">
        <f>COUNTIFS(テーブル1[費用徴収階層],$G73,テーブル1[３月],"○",テーブル1[一般入居者],"")</f>
        <v>0</v>
      </c>
      <c r="T73" s="27">
        <f t="shared" si="3"/>
        <v>0</v>
      </c>
    </row>
    <row r="74" spans="6:20">
      <c r="G74" s="27">
        <v>4</v>
      </c>
      <c r="H74" s="27">
        <f>COUNTIFS(テーブル1[費用徴収階層],$G74,テーブル1[４月],"○",テーブル1[一般入居者],"")</f>
        <v>0</v>
      </c>
      <c r="I74" s="27">
        <f>COUNTIFS(テーブル1[費用徴収階層],$G74,テーブル1[５月],"○",テーブル1[一般入居者],"")</f>
        <v>0</v>
      </c>
      <c r="J74" s="27">
        <f>COUNTIFS(テーブル1[費用徴収階層],$G74,テーブル1[６月],"○",テーブル1[一般入居者],"")</f>
        <v>0</v>
      </c>
      <c r="K74" s="27">
        <f>COUNTIFS(テーブル1[費用徴収階層],$G74,テーブル1[７月],"○",テーブル1[一般入居者],"")</f>
        <v>0</v>
      </c>
      <c r="L74" s="27">
        <f>COUNTIFS(テーブル1[費用徴収階層],$G74,テーブル1[８月],"○",テーブル1[一般入居者],"")</f>
        <v>0</v>
      </c>
      <c r="M74" s="27">
        <f>COUNTIFS(テーブル1[費用徴収階層],$G74,テーブル1[９月],"○",テーブル1[一般入居者],"")</f>
        <v>0</v>
      </c>
      <c r="N74" s="27">
        <f>COUNTIFS(テーブル1[費用徴収階層],$G74,テーブル1[１０月],"○",テーブル1[一般入居者],"")</f>
        <v>0</v>
      </c>
      <c r="O74" s="27">
        <f>COUNTIFS(テーブル1[費用徴収階層],$G74,テーブル1[１１月],"○",テーブル1[一般入居者],"")</f>
        <v>0</v>
      </c>
      <c r="P74" s="27">
        <f>COUNTIFS(テーブル1[費用徴収階層],$G74,テーブル1[１２月],"○",テーブル1[一般入居者],"")</f>
        <v>0</v>
      </c>
      <c r="Q74" s="27">
        <f>COUNTIFS(テーブル1[費用徴収階層],$G74,テーブル1[１月],"○",テーブル1[一般入居者],"")</f>
        <v>0</v>
      </c>
      <c r="R74" s="27">
        <f>COUNTIFS(テーブル1[費用徴収階層],$G74,テーブル1[２月],"○",テーブル1[一般入居者],"")</f>
        <v>0</v>
      </c>
      <c r="S74" s="27">
        <f>COUNTIFS(テーブル1[費用徴収階層],$G74,テーブル1[３月],"○",テーブル1[一般入居者],"")</f>
        <v>0</v>
      </c>
      <c r="T74" s="27">
        <f t="shared" si="3"/>
        <v>0</v>
      </c>
    </row>
    <row r="75" spans="6:20">
      <c r="G75" s="27">
        <v>5</v>
      </c>
      <c r="H75" s="27">
        <f>COUNTIFS(テーブル1[費用徴収階層],$G75,テーブル1[４月],"○",テーブル1[一般入居者],"")</f>
        <v>0</v>
      </c>
      <c r="I75" s="27">
        <f>COUNTIFS(テーブル1[費用徴収階層],$G75,テーブル1[５月],"○",テーブル1[一般入居者],"")</f>
        <v>0</v>
      </c>
      <c r="J75" s="27">
        <f>COUNTIFS(テーブル1[費用徴収階層],$G75,テーブル1[６月],"○",テーブル1[一般入居者],"")</f>
        <v>0</v>
      </c>
      <c r="K75" s="27">
        <f>COUNTIFS(テーブル1[費用徴収階層],$G75,テーブル1[７月],"○",テーブル1[一般入居者],"")</f>
        <v>0</v>
      </c>
      <c r="L75" s="27">
        <f>COUNTIFS(テーブル1[費用徴収階層],$G75,テーブル1[８月],"○",テーブル1[一般入居者],"")</f>
        <v>0</v>
      </c>
      <c r="M75" s="27">
        <f>COUNTIFS(テーブル1[費用徴収階層],$G75,テーブル1[９月],"○",テーブル1[一般入居者],"")</f>
        <v>0</v>
      </c>
      <c r="N75" s="27">
        <f>COUNTIFS(テーブル1[費用徴収階層],$G75,テーブル1[１０月],"○",テーブル1[一般入居者],"")</f>
        <v>0</v>
      </c>
      <c r="O75" s="27">
        <f>COUNTIFS(テーブル1[費用徴収階層],$G75,テーブル1[１１月],"○",テーブル1[一般入居者],"")</f>
        <v>0</v>
      </c>
      <c r="P75" s="27">
        <f>COUNTIFS(テーブル1[費用徴収階層],$G75,テーブル1[１２月],"○",テーブル1[一般入居者],"")</f>
        <v>0</v>
      </c>
      <c r="Q75" s="27">
        <f>COUNTIFS(テーブル1[費用徴収階層],$G75,テーブル1[１月],"○",テーブル1[一般入居者],"")</f>
        <v>0</v>
      </c>
      <c r="R75" s="27">
        <f>COUNTIFS(テーブル1[費用徴収階層],$G75,テーブル1[２月],"○",テーブル1[一般入居者],"")</f>
        <v>0</v>
      </c>
      <c r="S75" s="27">
        <f>COUNTIFS(テーブル1[費用徴収階層],$G75,テーブル1[３月],"○",テーブル1[一般入居者],"")</f>
        <v>0</v>
      </c>
      <c r="T75" s="27">
        <f t="shared" si="3"/>
        <v>0</v>
      </c>
    </row>
    <row r="76" spans="6:20">
      <c r="G76" s="27">
        <v>6</v>
      </c>
      <c r="H76" s="27">
        <f>COUNTIFS(テーブル1[費用徴収階層],$G76,テーブル1[４月],"○",テーブル1[一般入居者],"")</f>
        <v>0</v>
      </c>
      <c r="I76" s="27">
        <f>COUNTIFS(テーブル1[費用徴収階層],$G76,テーブル1[５月],"○",テーブル1[一般入居者],"")</f>
        <v>0</v>
      </c>
      <c r="J76" s="27">
        <f>COUNTIFS(テーブル1[費用徴収階層],$G76,テーブル1[６月],"○",テーブル1[一般入居者],"")</f>
        <v>0</v>
      </c>
      <c r="K76" s="27">
        <f>COUNTIFS(テーブル1[費用徴収階層],$G76,テーブル1[７月],"○",テーブル1[一般入居者],"")</f>
        <v>0</v>
      </c>
      <c r="L76" s="27">
        <f>COUNTIFS(テーブル1[費用徴収階層],$G76,テーブル1[８月],"○",テーブル1[一般入居者],"")</f>
        <v>0</v>
      </c>
      <c r="M76" s="27">
        <f>COUNTIFS(テーブル1[費用徴収階層],$G76,テーブル1[９月],"○",テーブル1[一般入居者],"")</f>
        <v>0</v>
      </c>
      <c r="N76" s="27">
        <f>COUNTIFS(テーブル1[費用徴収階層],$G76,テーブル1[１０月],"○",テーブル1[一般入居者],"")</f>
        <v>0</v>
      </c>
      <c r="O76" s="27">
        <f>COUNTIFS(テーブル1[費用徴収階層],$G76,テーブル1[１１月],"○",テーブル1[一般入居者],"")</f>
        <v>0</v>
      </c>
      <c r="P76" s="27">
        <f>COUNTIFS(テーブル1[費用徴収階層],$G76,テーブル1[１２月],"○",テーブル1[一般入居者],"")</f>
        <v>0</v>
      </c>
      <c r="Q76" s="27">
        <f>COUNTIFS(テーブル1[費用徴収階層],$G76,テーブル1[１月],"○",テーブル1[一般入居者],"")</f>
        <v>0</v>
      </c>
      <c r="R76" s="27">
        <f>COUNTIFS(テーブル1[費用徴収階層],$G76,テーブル1[２月],"○",テーブル1[一般入居者],"")</f>
        <v>0</v>
      </c>
      <c r="S76" s="27">
        <f>COUNTIFS(テーブル1[費用徴収階層],$G76,テーブル1[３月],"○",テーブル1[一般入居者],"")</f>
        <v>0</v>
      </c>
      <c r="T76" s="27">
        <f t="shared" si="3"/>
        <v>0</v>
      </c>
    </row>
    <row r="77" spans="6:20">
      <c r="G77" s="27">
        <v>7</v>
      </c>
      <c r="H77" s="27">
        <f>COUNTIFS(テーブル1[費用徴収階層],$G77,テーブル1[４月],"○",テーブル1[一般入居者],"")</f>
        <v>0</v>
      </c>
      <c r="I77" s="27">
        <f>COUNTIFS(テーブル1[費用徴収階層],$G77,テーブル1[５月],"○",テーブル1[一般入居者],"")</f>
        <v>0</v>
      </c>
      <c r="J77" s="27">
        <f>COUNTIFS(テーブル1[費用徴収階層],$G77,テーブル1[６月],"○",テーブル1[一般入居者],"")</f>
        <v>0</v>
      </c>
      <c r="K77" s="27">
        <f>COUNTIFS(テーブル1[費用徴収階層],$G77,テーブル1[７月],"○",テーブル1[一般入居者],"")</f>
        <v>0</v>
      </c>
      <c r="L77" s="27">
        <f>COUNTIFS(テーブル1[費用徴収階層],$G77,テーブル1[８月],"○",テーブル1[一般入居者],"")</f>
        <v>0</v>
      </c>
      <c r="M77" s="27">
        <f>COUNTIFS(テーブル1[費用徴収階層],$G77,テーブル1[９月],"○",テーブル1[一般入居者],"")</f>
        <v>0</v>
      </c>
      <c r="N77" s="27">
        <f>COUNTIFS(テーブル1[費用徴収階層],$G77,テーブル1[１０月],"○",テーブル1[一般入居者],"")</f>
        <v>0</v>
      </c>
      <c r="O77" s="27">
        <f>COUNTIFS(テーブル1[費用徴収階層],$G77,テーブル1[１１月],"○",テーブル1[一般入居者],"")</f>
        <v>0</v>
      </c>
      <c r="P77" s="27">
        <f>COUNTIFS(テーブル1[費用徴収階層],$G77,テーブル1[１２月],"○",テーブル1[一般入居者],"")</f>
        <v>0</v>
      </c>
      <c r="Q77" s="27">
        <f>COUNTIFS(テーブル1[費用徴収階層],$G77,テーブル1[１月],"○",テーブル1[一般入居者],"")</f>
        <v>0</v>
      </c>
      <c r="R77" s="27">
        <f>COUNTIFS(テーブル1[費用徴収階層],$G77,テーブル1[２月],"○",テーブル1[一般入居者],"")</f>
        <v>0</v>
      </c>
      <c r="S77" s="27">
        <f>COUNTIFS(テーブル1[費用徴収階層],$G77,テーブル1[３月],"○",テーブル1[一般入居者],"")</f>
        <v>0</v>
      </c>
      <c r="T77" s="27">
        <f t="shared" si="3"/>
        <v>0</v>
      </c>
    </row>
    <row r="78" spans="6:20">
      <c r="G78" s="27">
        <v>8</v>
      </c>
      <c r="H78" s="27">
        <f>COUNTIFS(テーブル1[費用徴収階層],$G78,テーブル1[４月],"○",テーブル1[一般入居者],"")</f>
        <v>0</v>
      </c>
      <c r="I78" s="27">
        <f>COUNTIFS(テーブル1[費用徴収階層],$G78,テーブル1[５月],"○",テーブル1[一般入居者],"")</f>
        <v>0</v>
      </c>
      <c r="J78" s="27">
        <f>COUNTIFS(テーブル1[費用徴収階層],$G78,テーブル1[６月],"○",テーブル1[一般入居者],"")</f>
        <v>0</v>
      </c>
      <c r="K78" s="27">
        <f>COUNTIFS(テーブル1[費用徴収階層],$G78,テーブル1[７月],"○",テーブル1[一般入居者],"")</f>
        <v>0</v>
      </c>
      <c r="L78" s="27">
        <f>COUNTIFS(テーブル1[費用徴収階層],$G78,テーブル1[８月],"○",テーブル1[一般入居者],"")</f>
        <v>0</v>
      </c>
      <c r="M78" s="27">
        <f>COUNTIFS(テーブル1[費用徴収階層],$G78,テーブル1[９月],"○",テーブル1[一般入居者],"")</f>
        <v>0</v>
      </c>
      <c r="N78" s="27">
        <f>COUNTIFS(テーブル1[費用徴収階層],$G78,テーブル1[１０月],"○",テーブル1[一般入居者],"")</f>
        <v>0</v>
      </c>
      <c r="O78" s="27">
        <f>COUNTIFS(テーブル1[費用徴収階層],$G78,テーブル1[１１月],"○",テーブル1[一般入居者],"")</f>
        <v>0</v>
      </c>
      <c r="P78" s="27">
        <f>COUNTIFS(テーブル1[費用徴収階層],$G78,テーブル1[１２月],"○",テーブル1[一般入居者],"")</f>
        <v>0</v>
      </c>
      <c r="Q78" s="27">
        <f>COUNTIFS(テーブル1[費用徴収階層],$G78,テーブル1[１月],"○",テーブル1[一般入居者],"")</f>
        <v>0</v>
      </c>
      <c r="R78" s="27">
        <f>COUNTIFS(テーブル1[費用徴収階層],$G78,テーブル1[２月],"○",テーブル1[一般入居者],"")</f>
        <v>0</v>
      </c>
      <c r="S78" s="27">
        <f>COUNTIFS(テーブル1[費用徴収階層],$G78,テーブル1[３月],"○",テーブル1[一般入居者],"")</f>
        <v>0</v>
      </c>
      <c r="T78" s="27">
        <f t="shared" si="3"/>
        <v>0</v>
      </c>
    </row>
    <row r="79" spans="6:20">
      <c r="G79" s="27">
        <v>9</v>
      </c>
      <c r="H79" s="27">
        <f>COUNTIFS(テーブル1[費用徴収階層],$G79,テーブル1[４月],"○",テーブル1[一般入居者],"")</f>
        <v>0</v>
      </c>
      <c r="I79" s="27">
        <f>COUNTIFS(テーブル1[費用徴収階層],$G79,テーブル1[５月],"○",テーブル1[一般入居者],"")</f>
        <v>0</v>
      </c>
      <c r="J79" s="27">
        <f>COUNTIFS(テーブル1[費用徴収階層],$G79,テーブル1[６月],"○",テーブル1[一般入居者],"")</f>
        <v>0</v>
      </c>
      <c r="K79" s="27">
        <f>COUNTIFS(テーブル1[費用徴収階層],$G79,テーブル1[７月],"○",テーブル1[一般入居者],"")</f>
        <v>0</v>
      </c>
      <c r="L79" s="27">
        <f>COUNTIFS(テーブル1[費用徴収階層],$G79,テーブル1[８月],"○",テーブル1[一般入居者],"")</f>
        <v>0</v>
      </c>
      <c r="M79" s="27">
        <f>COUNTIFS(テーブル1[費用徴収階層],$G79,テーブル1[９月],"○",テーブル1[一般入居者],"")</f>
        <v>0</v>
      </c>
      <c r="N79" s="27">
        <f>COUNTIFS(テーブル1[費用徴収階層],$G79,テーブル1[１０月],"○",テーブル1[一般入居者],"")</f>
        <v>0</v>
      </c>
      <c r="O79" s="27">
        <f>COUNTIFS(テーブル1[費用徴収階層],$G79,テーブル1[１１月],"○",テーブル1[一般入居者],"")</f>
        <v>0</v>
      </c>
      <c r="P79" s="27">
        <f>COUNTIFS(テーブル1[費用徴収階層],$G79,テーブル1[１２月],"○",テーブル1[一般入居者],"")</f>
        <v>0</v>
      </c>
      <c r="Q79" s="27">
        <f>COUNTIFS(テーブル1[費用徴収階層],$G79,テーブル1[１月],"○",テーブル1[一般入居者],"")</f>
        <v>0</v>
      </c>
      <c r="R79" s="27">
        <f>COUNTIFS(テーブル1[費用徴収階層],$G79,テーブル1[２月],"○",テーブル1[一般入居者],"")</f>
        <v>0</v>
      </c>
      <c r="S79" s="27">
        <f>COUNTIFS(テーブル1[費用徴収階層],$G79,テーブル1[３月],"○",テーブル1[一般入居者],"")</f>
        <v>0</v>
      </c>
      <c r="T79" s="27">
        <f t="shared" si="3"/>
        <v>0</v>
      </c>
    </row>
    <row r="80" spans="6:20">
      <c r="G80" s="27">
        <v>10</v>
      </c>
      <c r="H80" s="27">
        <f>COUNTIFS(テーブル1[費用徴収階層],$G80,テーブル1[４月],"○",テーブル1[一般入居者],"")</f>
        <v>0</v>
      </c>
      <c r="I80" s="27">
        <f>COUNTIFS(テーブル1[費用徴収階層],$G80,テーブル1[５月],"○",テーブル1[一般入居者],"")</f>
        <v>0</v>
      </c>
      <c r="J80" s="27">
        <f>COUNTIFS(テーブル1[費用徴収階層],$G80,テーブル1[６月],"○",テーブル1[一般入居者],"")</f>
        <v>0</v>
      </c>
      <c r="K80" s="27">
        <f>COUNTIFS(テーブル1[費用徴収階層],$G80,テーブル1[７月],"○",テーブル1[一般入居者],"")</f>
        <v>0</v>
      </c>
      <c r="L80" s="27">
        <f>COUNTIFS(テーブル1[費用徴収階層],$G80,テーブル1[８月],"○",テーブル1[一般入居者],"")</f>
        <v>0</v>
      </c>
      <c r="M80" s="27">
        <f>COUNTIFS(テーブル1[費用徴収階層],$G80,テーブル1[９月],"○",テーブル1[一般入居者],"")</f>
        <v>0</v>
      </c>
      <c r="N80" s="27">
        <f>COUNTIFS(テーブル1[費用徴収階層],$G80,テーブル1[１０月],"○",テーブル1[一般入居者],"")</f>
        <v>0</v>
      </c>
      <c r="O80" s="27">
        <f>COUNTIFS(テーブル1[費用徴収階層],$G80,テーブル1[１１月],"○",テーブル1[一般入居者],"")</f>
        <v>0</v>
      </c>
      <c r="P80" s="27">
        <f>COUNTIFS(テーブル1[費用徴収階層],$G80,テーブル1[１２月],"○",テーブル1[一般入居者],"")</f>
        <v>0</v>
      </c>
      <c r="Q80" s="27">
        <f>COUNTIFS(テーブル1[費用徴収階層],$G80,テーブル1[１月],"○",テーブル1[一般入居者],"")</f>
        <v>0</v>
      </c>
      <c r="R80" s="27">
        <f>COUNTIFS(テーブル1[費用徴収階層],$G80,テーブル1[２月],"○",テーブル1[一般入居者],"")</f>
        <v>0</v>
      </c>
      <c r="S80" s="27">
        <f>COUNTIFS(テーブル1[費用徴収階層],$G80,テーブル1[３月],"○",テーブル1[一般入居者],"")</f>
        <v>0</v>
      </c>
      <c r="T80" s="27">
        <f t="shared" si="3"/>
        <v>0</v>
      </c>
    </row>
    <row r="81" spans="7:20">
      <c r="G81" s="27">
        <v>11</v>
      </c>
      <c r="H81" s="27">
        <f>COUNTIFS(テーブル1[費用徴収階層],$G81,テーブル1[４月],"○",テーブル1[一般入居者],"")</f>
        <v>0</v>
      </c>
      <c r="I81" s="27">
        <f>COUNTIFS(テーブル1[費用徴収階層],$G81,テーブル1[５月],"○",テーブル1[一般入居者],"")</f>
        <v>0</v>
      </c>
      <c r="J81" s="27">
        <f>COUNTIFS(テーブル1[費用徴収階層],$G81,テーブル1[６月],"○",テーブル1[一般入居者],"")</f>
        <v>0</v>
      </c>
      <c r="K81" s="27">
        <f>COUNTIFS(テーブル1[費用徴収階層],$G81,テーブル1[７月],"○",テーブル1[一般入居者],"")</f>
        <v>0</v>
      </c>
      <c r="L81" s="27">
        <f>COUNTIFS(テーブル1[費用徴収階層],$G81,テーブル1[８月],"○",テーブル1[一般入居者],"")</f>
        <v>0</v>
      </c>
      <c r="M81" s="27">
        <f>COUNTIFS(テーブル1[費用徴収階層],$G81,テーブル1[９月],"○",テーブル1[一般入居者],"")</f>
        <v>0</v>
      </c>
      <c r="N81" s="27">
        <f>COUNTIFS(テーブル1[費用徴収階層],$G81,テーブル1[１０月],"○",テーブル1[一般入居者],"")</f>
        <v>0</v>
      </c>
      <c r="O81" s="27">
        <f>COUNTIFS(テーブル1[費用徴収階層],$G81,テーブル1[１１月],"○",テーブル1[一般入居者],"")</f>
        <v>0</v>
      </c>
      <c r="P81" s="27">
        <f>COUNTIFS(テーブル1[費用徴収階層],$G81,テーブル1[１２月],"○",テーブル1[一般入居者],"")</f>
        <v>0</v>
      </c>
      <c r="Q81" s="27">
        <f>COUNTIFS(テーブル1[費用徴収階層],$G81,テーブル1[１月],"○",テーブル1[一般入居者],"")</f>
        <v>0</v>
      </c>
      <c r="R81" s="27">
        <f>COUNTIFS(テーブル1[費用徴収階層],$G81,テーブル1[２月],"○",テーブル1[一般入居者],"")</f>
        <v>0</v>
      </c>
      <c r="S81" s="27">
        <f>COUNTIFS(テーブル1[費用徴収階層],$G81,テーブル1[３月],"○",テーブル1[一般入居者],"")</f>
        <v>0</v>
      </c>
      <c r="T81" s="27">
        <f t="shared" si="3"/>
        <v>0</v>
      </c>
    </row>
    <row r="82" spans="7:20">
      <c r="G82" s="27">
        <v>12</v>
      </c>
      <c r="H82" s="27">
        <f>COUNTIFS(テーブル1[費用徴収階層],$G82,テーブル1[４月],"○",テーブル1[一般入居者],"")</f>
        <v>0</v>
      </c>
      <c r="I82" s="27">
        <f>COUNTIFS(テーブル1[費用徴収階層],$G82,テーブル1[５月],"○",テーブル1[一般入居者],"")</f>
        <v>0</v>
      </c>
      <c r="J82" s="27">
        <f>COUNTIFS(テーブル1[費用徴収階層],$G82,テーブル1[６月],"○",テーブル1[一般入居者],"")</f>
        <v>0</v>
      </c>
      <c r="K82" s="27">
        <f>COUNTIFS(テーブル1[費用徴収階層],$G82,テーブル1[７月],"○",テーブル1[一般入居者],"")</f>
        <v>0</v>
      </c>
      <c r="L82" s="27">
        <f>COUNTIFS(テーブル1[費用徴収階層],$G82,テーブル1[８月],"○",テーブル1[一般入居者],"")</f>
        <v>0</v>
      </c>
      <c r="M82" s="27">
        <f>COUNTIFS(テーブル1[費用徴収階層],$G82,テーブル1[９月],"○",テーブル1[一般入居者],"")</f>
        <v>0</v>
      </c>
      <c r="N82" s="27">
        <f>COUNTIFS(テーブル1[費用徴収階層],$G82,テーブル1[１０月],"○",テーブル1[一般入居者],"")</f>
        <v>0</v>
      </c>
      <c r="O82" s="27">
        <f>COUNTIFS(テーブル1[費用徴収階層],$G82,テーブル1[１１月],"○",テーブル1[一般入居者],"")</f>
        <v>0</v>
      </c>
      <c r="P82" s="27">
        <f>COUNTIFS(テーブル1[費用徴収階層],$G82,テーブル1[１２月],"○",テーブル1[一般入居者],"")</f>
        <v>0</v>
      </c>
      <c r="Q82" s="27">
        <f>COUNTIFS(テーブル1[費用徴収階層],$G82,テーブル1[１月],"○",テーブル1[一般入居者],"")</f>
        <v>0</v>
      </c>
      <c r="R82" s="27">
        <f>COUNTIFS(テーブル1[費用徴収階層],$G82,テーブル1[２月],"○",テーブル1[一般入居者],"")</f>
        <v>0</v>
      </c>
      <c r="S82" s="27">
        <f>COUNTIFS(テーブル1[費用徴収階層],$G82,テーブル1[３月],"○",テーブル1[一般入居者],"")</f>
        <v>0</v>
      </c>
      <c r="T82" s="27">
        <f t="shared" si="3"/>
        <v>0</v>
      </c>
    </row>
    <row r="83" spans="7:20">
      <c r="G83" s="27">
        <v>13</v>
      </c>
      <c r="H83" s="27">
        <f>COUNTIFS(テーブル1[費用徴収階層],$G83,テーブル1[４月],"○",テーブル1[一般入居者],"")</f>
        <v>0</v>
      </c>
      <c r="I83" s="27">
        <f>COUNTIFS(テーブル1[費用徴収階層],$G83,テーブル1[５月],"○",テーブル1[一般入居者],"")</f>
        <v>0</v>
      </c>
      <c r="J83" s="27">
        <f>COUNTIFS(テーブル1[費用徴収階層],$G83,テーブル1[６月],"○",テーブル1[一般入居者],"")</f>
        <v>0</v>
      </c>
      <c r="K83" s="27">
        <f>COUNTIFS(テーブル1[費用徴収階層],$G83,テーブル1[７月],"○",テーブル1[一般入居者],"")</f>
        <v>0</v>
      </c>
      <c r="L83" s="27">
        <f>COUNTIFS(テーブル1[費用徴収階層],$G83,テーブル1[８月],"○",テーブル1[一般入居者],"")</f>
        <v>0</v>
      </c>
      <c r="M83" s="27">
        <f>COUNTIFS(テーブル1[費用徴収階層],$G83,テーブル1[９月],"○",テーブル1[一般入居者],"")</f>
        <v>0</v>
      </c>
      <c r="N83" s="27">
        <f>COUNTIFS(テーブル1[費用徴収階層],$G83,テーブル1[１０月],"○",テーブル1[一般入居者],"")</f>
        <v>0</v>
      </c>
      <c r="O83" s="27">
        <f>COUNTIFS(テーブル1[費用徴収階層],$G83,テーブル1[１１月],"○",テーブル1[一般入居者],"")</f>
        <v>0</v>
      </c>
      <c r="P83" s="27">
        <f>COUNTIFS(テーブル1[費用徴収階層],$G83,テーブル1[１２月],"○",テーブル1[一般入居者],"")</f>
        <v>0</v>
      </c>
      <c r="Q83" s="27">
        <f>COUNTIFS(テーブル1[費用徴収階層],$G83,テーブル1[１月],"○",テーブル1[一般入居者],"")</f>
        <v>0</v>
      </c>
      <c r="R83" s="27">
        <f>COUNTIFS(テーブル1[費用徴収階層],$G83,テーブル1[２月],"○",テーブル1[一般入居者],"")</f>
        <v>0</v>
      </c>
      <c r="S83" s="27">
        <f>COUNTIFS(テーブル1[費用徴収階層],$G83,テーブル1[３月],"○",テーブル1[一般入居者],"")</f>
        <v>0</v>
      </c>
      <c r="T83" s="27">
        <f t="shared" si="3"/>
        <v>0</v>
      </c>
    </row>
    <row r="84" spans="7:20">
      <c r="G84" s="27">
        <v>14</v>
      </c>
      <c r="H84" s="27">
        <f>COUNTIFS(テーブル1[費用徴収階層],$G84,テーブル1[４月],"○",テーブル1[一般入居者],"")</f>
        <v>0</v>
      </c>
      <c r="I84" s="27">
        <f>COUNTIFS(テーブル1[費用徴収階層],$G84,テーブル1[５月],"○",テーブル1[一般入居者],"")</f>
        <v>0</v>
      </c>
      <c r="J84" s="27">
        <f>COUNTIFS(テーブル1[費用徴収階層],$G84,テーブル1[６月],"○",テーブル1[一般入居者],"")</f>
        <v>0</v>
      </c>
      <c r="K84" s="27">
        <f>COUNTIFS(テーブル1[費用徴収階層],$G84,テーブル1[７月],"○",テーブル1[一般入居者],"")</f>
        <v>0</v>
      </c>
      <c r="L84" s="27">
        <f>COUNTIFS(テーブル1[費用徴収階層],$G84,テーブル1[８月],"○",テーブル1[一般入居者],"")</f>
        <v>0</v>
      </c>
      <c r="M84" s="27">
        <f>COUNTIFS(テーブル1[費用徴収階層],$G84,テーブル1[９月],"○",テーブル1[一般入居者],"")</f>
        <v>0</v>
      </c>
      <c r="N84" s="27">
        <f>COUNTIFS(テーブル1[費用徴収階層],$G84,テーブル1[１０月],"○",テーブル1[一般入居者],"")</f>
        <v>0</v>
      </c>
      <c r="O84" s="27">
        <f>COUNTIFS(テーブル1[費用徴収階層],$G84,テーブル1[１１月],"○",テーブル1[一般入居者],"")</f>
        <v>0</v>
      </c>
      <c r="P84" s="27">
        <f>COUNTIFS(テーブル1[費用徴収階層],$G84,テーブル1[１２月],"○",テーブル1[一般入居者],"")</f>
        <v>0</v>
      </c>
      <c r="Q84" s="27">
        <f>COUNTIFS(テーブル1[費用徴収階層],$G84,テーブル1[１月],"○",テーブル1[一般入居者],"")</f>
        <v>0</v>
      </c>
      <c r="R84" s="27">
        <f>COUNTIFS(テーブル1[費用徴収階層],$G84,テーブル1[２月],"○",テーブル1[一般入居者],"")</f>
        <v>0</v>
      </c>
      <c r="S84" s="27">
        <f>COUNTIFS(テーブル1[費用徴収階層],$G84,テーブル1[３月],"○",テーブル1[一般入居者],"")</f>
        <v>0</v>
      </c>
      <c r="T84" s="27">
        <f t="shared" si="3"/>
        <v>0</v>
      </c>
    </row>
    <row r="85" spans="7:20">
      <c r="G85" s="27">
        <v>15</v>
      </c>
      <c r="H85" s="27">
        <f>COUNTIFS(テーブル1[費用徴収階層],$G85,テーブル1[４月],"○",テーブル1[一般入居者],"")</f>
        <v>0</v>
      </c>
      <c r="I85" s="27">
        <f>COUNTIFS(テーブル1[費用徴収階層],$G85,テーブル1[５月],"○",テーブル1[一般入居者],"")</f>
        <v>0</v>
      </c>
      <c r="J85" s="27">
        <f>COUNTIFS(テーブル1[費用徴収階層],$G85,テーブル1[６月],"○",テーブル1[一般入居者],"")</f>
        <v>0</v>
      </c>
      <c r="K85" s="27">
        <f>COUNTIFS(テーブル1[費用徴収階層],$G85,テーブル1[７月],"○",テーブル1[一般入居者],"")</f>
        <v>0</v>
      </c>
      <c r="L85" s="27">
        <f>COUNTIFS(テーブル1[費用徴収階層],$G85,テーブル1[８月],"○",テーブル1[一般入居者],"")</f>
        <v>0</v>
      </c>
      <c r="M85" s="27">
        <f>COUNTIFS(テーブル1[費用徴収階層],$G85,テーブル1[９月],"○",テーブル1[一般入居者],"")</f>
        <v>0</v>
      </c>
      <c r="N85" s="27">
        <f>COUNTIFS(テーブル1[費用徴収階層],$G85,テーブル1[１０月],"○",テーブル1[一般入居者],"")</f>
        <v>0</v>
      </c>
      <c r="O85" s="27">
        <f>COUNTIFS(テーブル1[費用徴収階層],$G85,テーブル1[１１月],"○",テーブル1[一般入居者],"")</f>
        <v>0</v>
      </c>
      <c r="P85" s="27">
        <f>COUNTIFS(テーブル1[費用徴収階層],$G85,テーブル1[１２月],"○",テーブル1[一般入居者],"")</f>
        <v>0</v>
      </c>
      <c r="Q85" s="27">
        <f>COUNTIFS(テーブル1[費用徴収階層],$G85,テーブル1[１月],"○",テーブル1[一般入居者],"")</f>
        <v>0</v>
      </c>
      <c r="R85" s="27">
        <f>COUNTIFS(テーブル1[費用徴収階層],$G85,テーブル1[２月],"○",テーブル1[一般入居者],"")</f>
        <v>0</v>
      </c>
      <c r="S85" s="27">
        <f>COUNTIFS(テーブル1[費用徴収階層],$G85,テーブル1[３月],"○",テーブル1[一般入居者],"")</f>
        <v>0</v>
      </c>
      <c r="T85" s="27">
        <f t="shared" si="3"/>
        <v>0</v>
      </c>
    </row>
    <row r="86" spans="7:20">
      <c r="G86" s="27">
        <v>16</v>
      </c>
      <c r="H86" s="27">
        <f>COUNTIFS(テーブル1[費用徴収階層],$G86,テーブル1[４月],"○",テーブル1[一般入居者],"")</f>
        <v>0</v>
      </c>
      <c r="I86" s="27">
        <f>COUNTIFS(テーブル1[費用徴収階層],$G86,テーブル1[５月],"○",テーブル1[一般入居者],"")</f>
        <v>0</v>
      </c>
      <c r="J86" s="27">
        <f>COUNTIFS(テーブル1[費用徴収階層],$G86,テーブル1[６月],"○",テーブル1[一般入居者],"")</f>
        <v>0</v>
      </c>
      <c r="K86" s="27">
        <f>COUNTIFS(テーブル1[費用徴収階層],$G86,テーブル1[７月],"○",テーブル1[一般入居者],"")</f>
        <v>0</v>
      </c>
      <c r="L86" s="27">
        <f>COUNTIFS(テーブル1[費用徴収階層],$G86,テーブル1[８月],"○",テーブル1[一般入居者],"")</f>
        <v>0</v>
      </c>
      <c r="M86" s="27">
        <f>COUNTIFS(テーブル1[費用徴収階層],$G86,テーブル1[９月],"○",テーブル1[一般入居者],"")</f>
        <v>0</v>
      </c>
      <c r="N86" s="27">
        <f>COUNTIFS(テーブル1[費用徴収階層],$G86,テーブル1[１０月],"○",テーブル1[一般入居者],"")</f>
        <v>0</v>
      </c>
      <c r="O86" s="27">
        <f>COUNTIFS(テーブル1[費用徴収階層],$G86,テーブル1[１１月],"○",テーブル1[一般入居者],"")</f>
        <v>0</v>
      </c>
      <c r="P86" s="27">
        <f>COUNTIFS(テーブル1[費用徴収階層],$G86,テーブル1[１２月],"○",テーブル1[一般入居者],"")</f>
        <v>0</v>
      </c>
      <c r="Q86" s="27">
        <f>COUNTIFS(テーブル1[費用徴収階層],$G86,テーブル1[１月],"○",テーブル1[一般入居者],"")</f>
        <v>0</v>
      </c>
      <c r="R86" s="27">
        <f>COUNTIFS(テーブル1[費用徴収階層],$G86,テーブル1[２月],"○",テーブル1[一般入居者],"")</f>
        <v>0</v>
      </c>
      <c r="S86" s="27">
        <f>COUNTIFS(テーブル1[費用徴収階層],$G86,テーブル1[３月],"○",テーブル1[一般入居者],"")</f>
        <v>0</v>
      </c>
      <c r="T86" s="27">
        <f t="shared" si="3"/>
        <v>0</v>
      </c>
    </row>
    <row r="87" spans="7:20">
      <c r="G87" s="27">
        <v>17</v>
      </c>
      <c r="H87" s="27">
        <f>COUNTIFS(テーブル1[費用徴収階層],$G87,テーブル1[４月],"○",テーブル1[一般入居者],"")</f>
        <v>0</v>
      </c>
      <c r="I87" s="27">
        <f>COUNTIFS(テーブル1[費用徴収階層],$G87,テーブル1[５月],"○",テーブル1[一般入居者],"")</f>
        <v>0</v>
      </c>
      <c r="J87" s="27">
        <f>COUNTIFS(テーブル1[費用徴収階層],$G87,テーブル1[６月],"○",テーブル1[一般入居者],"")</f>
        <v>0</v>
      </c>
      <c r="K87" s="27">
        <f>COUNTIFS(テーブル1[費用徴収階層],$G87,テーブル1[７月],"○",テーブル1[一般入居者],"")</f>
        <v>0</v>
      </c>
      <c r="L87" s="27">
        <f>COUNTIFS(テーブル1[費用徴収階層],$G87,テーブル1[８月],"○",テーブル1[一般入居者],"")</f>
        <v>0</v>
      </c>
      <c r="M87" s="27">
        <f>COUNTIFS(テーブル1[費用徴収階層],$G87,テーブル1[９月],"○",テーブル1[一般入居者],"")</f>
        <v>0</v>
      </c>
      <c r="N87" s="27">
        <f>COUNTIFS(テーブル1[費用徴収階層],$G87,テーブル1[１０月],"○",テーブル1[一般入居者],"")</f>
        <v>0</v>
      </c>
      <c r="O87" s="27">
        <f>COUNTIFS(テーブル1[費用徴収階層],$G87,テーブル1[１１月],"○",テーブル1[一般入居者],"")</f>
        <v>0</v>
      </c>
      <c r="P87" s="27">
        <f>COUNTIFS(テーブル1[費用徴収階層],$G87,テーブル1[１２月],"○",テーブル1[一般入居者],"")</f>
        <v>0</v>
      </c>
      <c r="Q87" s="27">
        <f>COUNTIFS(テーブル1[費用徴収階層],$G87,テーブル1[１月],"○",テーブル1[一般入居者],"")</f>
        <v>0</v>
      </c>
      <c r="R87" s="27">
        <f>COUNTIFS(テーブル1[費用徴収階層],$G87,テーブル1[２月],"○",テーブル1[一般入居者],"")</f>
        <v>0</v>
      </c>
      <c r="S87" s="27">
        <f>COUNTIFS(テーブル1[費用徴収階層],$G87,テーブル1[３月],"○",テーブル1[一般入居者],"")</f>
        <v>0</v>
      </c>
      <c r="T87" s="27">
        <f t="shared" si="3"/>
        <v>0</v>
      </c>
    </row>
    <row r="88" spans="7:20">
      <c r="G88" s="27">
        <v>18</v>
      </c>
      <c r="H88" s="27">
        <f>COUNTIFS(テーブル1[費用徴収階層],$G88,テーブル1[４月],"○",テーブル1[一般入居者],"")</f>
        <v>0</v>
      </c>
      <c r="I88" s="27">
        <f>COUNTIFS(テーブル1[費用徴収階層],$G88,テーブル1[５月],"○",テーブル1[一般入居者],"")</f>
        <v>0</v>
      </c>
      <c r="J88" s="27">
        <f>COUNTIFS(テーブル1[費用徴収階層],$G88,テーブル1[６月],"○",テーブル1[一般入居者],"")</f>
        <v>0</v>
      </c>
      <c r="K88" s="27">
        <f>COUNTIFS(テーブル1[費用徴収階層],$G88,テーブル1[７月],"○",テーブル1[一般入居者],"")</f>
        <v>0</v>
      </c>
      <c r="L88" s="27">
        <f>COUNTIFS(テーブル1[費用徴収階層],$G88,テーブル1[８月],"○",テーブル1[一般入居者],"")</f>
        <v>0</v>
      </c>
      <c r="M88" s="27">
        <f>COUNTIFS(テーブル1[費用徴収階層],$G88,テーブル1[９月],"○",テーブル1[一般入居者],"")</f>
        <v>0</v>
      </c>
      <c r="N88" s="27">
        <f>COUNTIFS(テーブル1[費用徴収階層],$G88,テーブル1[１０月],"○",テーブル1[一般入居者],"")</f>
        <v>0</v>
      </c>
      <c r="O88" s="27">
        <f>COUNTIFS(テーブル1[費用徴収階層],$G88,テーブル1[１１月],"○",テーブル1[一般入居者],"")</f>
        <v>0</v>
      </c>
      <c r="P88" s="27">
        <f>COUNTIFS(テーブル1[費用徴収階層],$G88,テーブル1[１２月],"○",テーブル1[一般入居者],"")</f>
        <v>0</v>
      </c>
      <c r="Q88" s="27">
        <f>COUNTIFS(テーブル1[費用徴収階層],$G88,テーブル1[１月],"○",テーブル1[一般入居者],"")</f>
        <v>0</v>
      </c>
      <c r="R88" s="27">
        <f>COUNTIFS(テーブル1[費用徴収階層],$G88,テーブル1[２月],"○",テーブル1[一般入居者],"")</f>
        <v>0</v>
      </c>
      <c r="S88" s="27">
        <f>COUNTIFS(テーブル1[費用徴収階層],$G88,テーブル1[３月],"○",テーブル1[一般入居者],"")</f>
        <v>0</v>
      </c>
      <c r="T88" s="27">
        <f t="shared" si="3"/>
        <v>0</v>
      </c>
    </row>
    <row r="89" spans="7:20">
      <c r="G89" s="27">
        <v>19</v>
      </c>
      <c r="H89" s="27">
        <f>COUNTIFS(テーブル1[費用徴収階層],$G89,テーブル1[４月],"○",テーブル1[一般入居者],"")</f>
        <v>0</v>
      </c>
      <c r="I89" s="27">
        <f>COUNTIFS(テーブル1[費用徴収階層],$G89,テーブル1[５月],"○",テーブル1[一般入居者],"")</f>
        <v>0</v>
      </c>
      <c r="J89" s="27">
        <f>COUNTIFS(テーブル1[費用徴収階層],$G89,テーブル1[６月],"○",テーブル1[一般入居者],"")</f>
        <v>0</v>
      </c>
      <c r="K89" s="27">
        <f>COUNTIFS(テーブル1[費用徴収階層],$G89,テーブル1[７月],"○",テーブル1[一般入居者],"")</f>
        <v>0</v>
      </c>
      <c r="L89" s="27">
        <f>COUNTIFS(テーブル1[費用徴収階層],$G89,テーブル1[８月],"○",テーブル1[一般入居者],"")</f>
        <v>0</v>
      </c>
      <c r="M89" s="27">
        <f>COUNTIFS(テーブル1[費用徴収階層],$G89,テーブル1[９月],"○",テーブル1[一般入居者],"")</f>
        <v>0</v>
      </c>
      <c r="N89" s="27">
        <f>COUNTIFS(テーブル1[費用徴収階層],$G89,テーブル1[１０月],"○",テーブル1[一般入居者],"")</f>
        <v>0</v>
      </c>
      <c r="O89" s="27">
        <f>COUNTIFS(テーブル1[費用徴収階層],$G89,テーブル1[１１月],"○",テーブル1[一般入居者],"")</f>
        <v>0</v>
      </c>
      <c r="P89" s="27">
        <f>COUNTIFS(テーブル1[費用徴収階層],$G89,テーブル1[１２月],"○",テーブル1[一般入居者],"")</f>
        <v>0</v>
      </c>
      <c r="Q89" s="27">
        <f>COUNTIFS(テーブル1[費用徴収階層],$G89,テーブル1[１月],"○",テーブル1[一般入居者],"")</f>
        <v>0</v>
      </c>
      <c r="R89" s="27">
        <f>COUNTIFS(テーブル1[費用徴収階層],$G89,テーブル1[２月],"○",テーブル1[一般入居者],"")</f>
        <v>0</v>
      </c>
      <c r="S89" s="27">
        <f>COUNTIFS(テーブル1[費用徴収階層],$G89,テーブル1[３月],"○",テーブル1[一般入居者],"")</f>
        <v>0</v>
      </c>
      <c r="T89" s="27">
        <f t="shared" ref="T89:T91" si="4">SUM(H89:S89)</f>
        <v>0</v>
      </c>
    </row>
    <row r="90" spans="7:20">
      <c r="G90" s="27">
        <v>20</v>
      </c>
      <c r="H90" s="27">
        <f>COUNTIFS(テーブル1[費用徴収階層],$G90,テーブル1[４月],"○",テーブル1[一般入居者],"")</f>
        <v>0</v>
      </c>
      <c r="I90" s="27">
        <f>COUNTIFS(テーブル1[費用徴収階層],$G90,テーブル1[５月],"○",テーブル1[一般入居者],"")</f>
        <v>0</v>
      </c>
      <c r="J90" s="27">
        <f>COUNTIFS(テーブル1[費用徴収階層],$G90,テーブル1[６月],"○",テーブル1[一般入居者],"")</f>
        <v>0</v>
      </c>
      <c r="K90" s="27">
        <f>COUNTIFS(テーブル1[費用徴収階層],$G90,テーブル1[７月],"○",テーブル1[一般入居者],"")</f>
        <v>0</v>
      </c>
      <c r="L90" s="27">
        <f>COUNTIFS(テーブル1[費用徴収階層],$G90,テーブル1[８月],"○",テーブル1[一般入居者],"")</f>
        <v>0</v>
      </c>
      <c r="M90" s="27">
        <f>COUNTIFS(テーブル1[費用徴収階層],$G90,テーブル1[９月],"○",テーブル1[一般入居者],"")</f>
        <v>0</v>
      </c>
      <c r="N90" s="27">
        <f>COUNTIFS(テーブル1[費用徴収階層],$G90,テーブル1[１０月],"○",テーブル1[一般入居者],"")</f>
        <v>0</v>
      </c>
      <c r="O90" s="27">
        <f>COUNTIFS(テーブル1[費用徴収階層],$G90,テーブル1[１１月],"○",テーブル1[一般入居者],"")</f>
        <v>0</v>
      </c>
      <c r="P90" s="27">
        <f>COUNTIFS(テーブル1[費用徴収階層],$G90,テーブル1[１２月],"○",テーブル1[一般入居者],"")</f>
        <v>0</v>
      </c>
      <c r="Q90" s="27">
        <f>COUNTIFS(テーブル1[費用徴収階層],$G90,テーブル1[１月],"○",テーブル1[一般入居者],"")</f>
        <v>0</v>
      </c>
      <c r="R90" s="27">
        <f>COUNTIFS(テーブル1[費用徴収階層],$G90,テーブル1[２月],"○",テーブル1[一般入居者],"")</f>
        <v>0</v>
      </c>
      <c r="S90" s="27">
        <f>COUNTIFS(テーブル1[費用徴収階層],$G90,テーブル1[３月],"○",テーブル1[一般入居者],"")</f>
        <v>0</v>
      </c>
      <c r="T90" s="27">
        <f t="shared" si="4"/>
        <v>0</v>
      </c>
    </row>
    <row r="91" spans="7:20">
      <c r="G91" s="27">
        <v>21</v>
      </c>
      <c r="H91" s="27">
        <f>COUNTIFS(テーブル1[費用徴収階層],$G91,テーブル1[４月],"○",テーブル1[一般入居者],"")</f>
        <v>0</v>
      </c>
      <c r="I91" s="27">
        <f>COUNTIFS(テーブル1[費用徴収階層],$G91,テーブル1[５月],"○",テーブル1[一般入居者],"")</f>
        <v>0</v>
      </c>
      <c r="J91" s="27">
        <f>COUNTIFS(テーブル1[費用徴収階層],$G91,テーブル1[６月],"○",テーブル1[一般入居者],"")</f>
        <v>0</v>
      </c>
      <c r="K91" s="27">
        <f>COUNTIFS(テーブル1[費用徴収階層],$G91,テーブル1[７月],"○",テーブル1[一般入居者],"")</f>
        <v>0</v>
      </c>
      <c r="L91" s="27">
        <f>COUNTIFS(テーブル1[費用徴収階層],$G91,テーブル1[８月],"○",テーブル1[一般入居者],"")</f>
        <v>0</v>
      </c>
      <c r="M91" s="27">
        <f>COUNTIFS(テーブル1[費用徴収階層],$G91,テーブル1[９月],"○",テーブル1[一般入居者],"")</f>
        <v>0</v>
      </c>
      <c r="N91" s="27">
        <f>COUNTIFS(テーブル1[費用徴収階層],$G91,テーブル1[１０月],"○",テーブル1[一般入居者],"")</f>
        <v>0</v>
      </c>
      <c r="O91" s="27">
        <f>COUNTIFS(テーブル1[費用徴収階層],$G91,テーブル1[１１月],"○",テーブル1[一般入居者],"")</f>
        <v>0</v>
      </c>
      <c r="P91" s="27">
        <f>COUNTIFS(テーブル1[費用徴収階層],$G91,テーブル1[１２月],"○",テーブル1[一般入居者],"")</f>
        <v>0</v>
      </c>
      <c r="Q91" s="27">
        <f>COUNTIFS(テーブル1[費用徴収階層],$G91,テーブル1[１月],"○",テーブル1[一般入居者],"")</f>
        <v>0</v>
      </c>
      <c r="R91" s="27">
        <f>COUNTIFS(テーブル1[費用徴収階層],$G91,テーブル1[２月],"○",テーブル1[一般入居者],"")</f>
        <v>0</v>
      </c>
      <c r="S91" s="27">
        <f>COUNTIFS(テーブル1[費用徴収階層],$G91,テーブル1[３月],"○",テーブル1[一般入居者],"")</f>
        <v>0</v>
      </c>
      <c r="T91" s="27">
        <f t="shared" si="4"/>
        <v>0</v>
      </c>
    </row>
    <row r="92" spans="7:20">
      <c r="G92" s="27"/>
      <c r="H92" s="27">
        <f>SUM(H70:H91)</f>
        <v>0</v>
      </c>
      <c r="I92" s="27">
        <f t="shared" ref="I92:T92" si="5">SUM(I70:I91)</f>
        <v>0</v>
      </c>
      <c r="J92" s="27">
        <f t="shared" si="5"/>
        <v>0</v>
      </c>
      <c r="K92" s="27">
        <f t="shared" si="5"/>
        <v>0</v>
      </c>
      <c r="L92" s="27">
        <f t="shared" si="5"/>
        <v>0</v>
      </c>
      <c r="M92" s="27">
        <f t="shared" si="5"/>
        <v>0</v>
      </c>
      <c r="N92" s="27">
        <f t="shared" si="5"/>
        <v>0</v>
      </c>
      <c r="O92" s="27">
        <f t="shared" si="5"/>
        <v>0</v>
      </c>
      <c r="P92" s="27">
        <f t="shared" si="5"/>
        <v>0</v>
      </c>
      <c r="Q92" s="27">
        <f t="shared" si="5"/>
        <v>0</v>
      </c>
      <c r="R92" s="27">
        <f t="shared" si="5"/>
        <v>0</v>
      </c>
      <c r="S92" s="27">
        <f t="shared" si="5"/>
        <v>0</v>
      </c>
      <c r="T92" s="27">
        <f t="shared" si="5"/>
        <v>0</v>
      </c>
    </row>
  </sheetData>
  <sheetProtection sheet="1" formatCells="0" formatColumns="0" formatRows="0" insertRows="0" deleteRows="0" sort="0" autoFilter="0"/>
  <mergeCells count="2">
    <mergeCell ref="B3:C3"/>
    <mergeCell ref="I3:L3"/>
  </mergeCells>
  <phoneticPr fontId="1"/>
  <dataValidations count="1">
    <dataValidation type="list" allowBlank="1" showInputMessage="1" showErrorMessage="1" sqref="H5:S36 D5:D36" xr:uid="{7DC485DA-F038-423E-847B-0C11EF849304}">
      <formula1>"○"</formula1>
    </dataValidation>
  </dataValidations>
  <pageMargins left="0.39370078740157483" right="0.39370078740157483" top="0.59055118110236227" bottom="0.59055118110236227" header="0.31496062992125984" footer="0.31496062992125984"/>
  <pageSetup paperSize="9" scale="53" orientation="portrait" horizontalDpi="1200" verticalDpi="1200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E017F-A1FA-4094-85D9-E122F70E9C37}">
  <sheetPr>
    <pageSetUpPr fitToPage="1"/>
  </sheetPr>
  <dimension ref="A1:T98"/>
  <sheetViews>
    <sheetView view="pageBreakPreview" zoomScaleNormal="110" zoomScaleSheetLayoutView="100" workbookViewId="0">
      <selection activeCell="A5" sqref="A5"/>
    </sheetView>
  </sheetViews>
  <sheetFormatPr defaultRowHeight="15.75"/>
  <cols>
    <col min="1" max="1" width="15" style="9" customWidth="1"/>
    <col min="2" max="4" width="17" style="9" customWidth="1"/>
    <col min="5" max="5" width="24.33203125" style="9" customWidth="1"/>
    <col min="6" max="6" width="20.1640625" style="9" customWidth="1"/>
    <col min="7" max="7" width="21" style="9" customWidth="1"/>
    <col min="8" max="19" width="8.83203125" style="9" customWidth="1"/>
    <col min="20" max="20" width="9" style="9" customWidth="1"/>
    <col min="21" max="16384" width="9.33203125" style="9"/>
  </cols>
  <sheetData>
    <row r="1" spans="1:20">
      <c r="A1" s="8" t="s">
        <v>22</v>
      </c>
      <c r="B1" s="1"/>
      <c r="C1" s="9" t="s">
        <v>23</v>
      </c>
      <c r="D1" s="9" t="s">
        <v>24</v>
      </c>
      <c r="I1" s="9" t="s">
        <v>21</v>
      </c>
    </row>
    <row r="2" spans="1:20">
      <c r="A2" s="8"/>
      <c r="I2" s="9" t="s">
        <v>27</v>
      </c>
    </row>
    <row r="3" spans="1:20" ht="22.5" customHeight="1">
      <c r="A3" s="9" t="s">
        <v>18</v>
      </c>
      <c r="B3" s="37"/>
      <c r="C3" s="37"/>
      <c r="D3" s="9" t="s">
        <v>25</v>
      </c>
      <c r="E3" s="1"/>
      <c r="H3" s="10" t="s">
        <v>26</v>
      </c>
      <c r="I3" s="38"/>
      <c r="J3" s="37"/>
      <c r="K3" s="37"/>
      <c r="L3" s="37"/>
      <c r="T3" s="9" t="s">
        <v>54</v>
      </c>
    </row>
    <row r="4" spans="1:20">
      <c r="A4" s="11" t="s">
        <v>15</v>
      </c>
      <c r="B4" s="12" t="s">
        <v>0</v>
      </c>
      <c r="C4" s="13" t="s">
        <v>1</v>
      </c>
      <c r="D4" s="13" t="s">
        <v>17</v>
      </c>
      <c r="E4" s="14" t="s">
        <v>55</v>
      </c>
      <c r="F4" s="14" t="s">
        <v>45</v>
      </c>
      <c r="G4" s="13" t="s">
        <v>2</v>
      </c>
      <c r="H4" s="15" t="s">
        <v>3</v>
      </c>
      <c r="I4" s="15" t="s">
        <v>4</v>
      </c>
      <c r="J4" s="15" t="s">
        <v>5</v>
      </c>
      <c r="K4" s="15" t="s">
        <v>6</v>
      </c>
      <c r="L4" s="15" t="s">
        <v>7</v>
      </c>
      <c r="M4" s="15" t="s">
        <v>8</v>
      </c>
      <c r="N4" s="15" t="s">
        <v>9</v>
      </c>
      <c r="O4" s="15" t="s">
        <v>10</v>
      </c>
      <c r="P4" s="15" t="s">
        <v>11</v>
      </c>
      <c r="Q4" s="15" t="s">
        <v>12</v>
      </c>
      <c r="R4" s="15" t="s">
        <v>13</v>
      </c>
      <c r="S4" s="15" t="s">
        <v>14</v>
      </c>
      <c r="T4" s="16" t="s">
        <v>16</v>
      </c>
    </row>
    <row r="5" spans="1:20">
      <c r="A5" s="6"/>
      <c r="B5" s="2"/>
      <c r="C5" s="2"/>
      <c r="D5" s="3"/>
      <c r="E5" s="4"/>
      <c r="F5" s="4"/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19">
        <f t="shared" ref="T5:T30" si="0">COUNTIF(H5:S5,"○")</f>
        <v>0</v>
      </c>
    </row>
    <row r="6" spans="1:20">
      <c r="A6" s="6"/>
      <c r="B6" s="2"/>
      <c r="C6" s="2"/>
      <c r="D6" s="3"/>
      <c r="E6" s="4"/>
      <c r="F6" s="4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19">
        <f t="shared" si="0"/>
        <v>0</v>
      </c>
    </row>
    <row r="7" spans="1:20">
      <c r="A7" s="7"/>
      <c r="B7" s="2"/>
      <c r="C7" s="2"/>
      <c r="D7" s="3"/>
      <c r="E7" s="4"/>
      <c r="F7" s="4"/>
      <c r="G7" s="4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19">
        <f t="shared" si="0"/>
        <v>0</v>
      </c>
    </row>
    <row r="8" spans="1:20">
      <c r="A8" s="6"/>
      <c r="B8" s="2"/>
      <c r="C8" s="2"/>
      <c r="D8" s="3"/>
      <c r="E8" s="4"/>
      <c r="F8" s="4"/>
      <c r="G8" s="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9">
        <f t="shared" si="0"/>
        <v>0</v>
      </c>
    </row>
    <row r="9" spans="1:20">
      <c r="A9" s="6"/>
      <c r="B9" s="2"/>
      <c r="C9" s="2"/>
      <c r="D9" s="3"/>
      <c r="E9" s="4"/>
      <c r="F9" s="4"/>
      <c r="G9" s="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9">
        <f t="shared" si="0"/>
        <v>0</v>
      </c>
    </row>
    <row r="10" spans="1:20">
      <c r="A10" s="6"/>
      <c r="B10" s="2"/>
      <c r="C10" s="2"/>
      <c r="D10" s="3"/>
      <c r="E10" s="4"/>
      <c r="F10" s="4"/>
      <c r="G10" s="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19">
        <f t="shared" si="0"/>
        <v>0</v>
      </c>
    </row>
    <row r="11" spans="1:20">
      <c r="A11" s="6"/>
      <c r="B11" s="2"/>
      <c r="C11" s="2"/>
      <c r="D11" s="3"/>
      <c r="E11" s="4"/>
      <c r="F11" s="4"/>
      <c r="G11" s="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19">
        <f t="shared" si="0"/>
        <v>0</v>
      </c>
    </row>
    <row r="12" spans="1:20">
      <c r="A12" s="6"/>
      <c r="B12" s="2"/>
      <c r="C12" s="2"/>
      <c r="D12" s="3"/>
      <c r="E12" s="4"/>
      <c r="F12" s="4"/>
      <c r="G12" s="4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19">
        <f t="shared" si="0"/>
        <v>0</v>
      </c>
    </row>
    <row r="13" spans="1:20">
      <c r="A13" s="6"/>
      <c r="B13" s="2"/>
      <c r="C13" s="2"/>
      <c r="D13" s="3"/>
      <c r="E13" s="4"/>
      <c r="F13" s="4"/>
      <c r="G13" s="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19">
        <f t="shared" si="0"/>
        <v>0</v>
      </c>
    </row>
    <row r="14" spans="1:20">
      <c r="A14" s="6"/>
      <c r="B14" s="2"/>
      <c r="C14" s="2"/>
      <c r="D14" s="3"/>
      <c r="E14" s="4"/>
      <c r="F14" s="4"/>
      <c r="G14" s="4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19">
        <f t="shared" si="0"/>
        <v>0</v>
      </c>
    </row>
    <row r="15" spans="1:20">
      <c r="A15" s="6"/>
      <c r="B15" s="2"/>
      <c r="C15" s="2"/>
      <c r="D15" s="3"/>
      <c r="E15" s="4"/>
      <c r="F15" s="4"/>
      <c r="G15" s="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19">
        <f t="shared" si="0"/>
        <v>0</v>
      </c>
    </row>
    <row r="16" spans="1:20">
      <c r="A16" s="6"/>
      <c r="B16" s="2"/>
      <c r="C16" s="2"/>
      <c r="D16" s="3"/>
      <c r="E16" s="4"/>
      <c r="F16" s="4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19">
        <f t="shared" si="0"/>
        <v>0</v>
      </c>
    </row>
    <row r="17" spans="1:20">
      <c r="A17" s="6"/>
      <c r="B17" s="2"/>
      <c r="C17" s="2"/>
      <c r="D17" s="3"/>
      <c r="E17" s="4"/>
      <c r="F17" s="4"/>
      <c r="G17" s="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19">
        <f t="shared" si="0"/>
        <v>0</v>
      </c>
    </row>
    <row r="18" spans="1:20">
      <c r="A18" s="6"/>
      <c r="B18" s="2"/>
      <c r="C18" s="2"/>
      <c r="D18" s="3"/>
      <c r="E18" s="4"/>
      <c r="F18" s="4"/>
      <c r="G18" s="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9">
        <f t="shared" si="0"/>
        <v>0</v>
      </c>
    </row>
    <row r="19" spans="1:20" s="18" customFormat="1">
      <c r="A19" s="6"/>
      <c r="B19" s="2"/>
      <c r="C19" s="2"/>
      <c r="D19" s="3"/>
      <c r="E19" s="4"/>
      <c r="F19" s="4"/>
      <c r="G19" s="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9">
        <f t="shared" si="0"/>
        <v>0</v>
      </c>
    </row>
    <row r="20" spans="1:20" s="18" customFormat="1">
      <c r="A20" s="6"/>
      <c r="B20" s="2"/>
      <c r="C20" s="2"/>
      <c r="D20" s="3"/>
      <c r="E20" s="4"/>
      <c r="F20" s="4"/>
      <c r="G20" s="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9">
        <f t="shared" si="0"/>
        <v>0</v>
      </c>
    </row>
    <row r="21" spans="1:20" s="18" customFormat="1">
      <c r="A21" s="7"/>
      <c r="B21" s="2"/>
      <c r="C21" s="2"/>
      <c r="D21" s="3"/>
      <c r="E21" s="4"/>
      <c r="F21" s="4"/>
      <c r="G21" s="4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9">
        <f t="shared" si="0"/>
        <v>0</v>
      </c>
    </row>
    <row r="22" spans="1:20" s="18" customFormat="1">
      <c r="A22" s="7"/>
      <c r="B22" s="2"/>
      <c r="C22" s="2"/>
      <c r="D22" s="3"/>
      <c r="E22" s="4"/>
      <c r="F22" s="4"/>
      <c r="G22" s="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9">
        <f t="shared" si="0"/>
        <v>0</v>
      </c>
    </row>
    <row r="23" spans="1:20" s="18" customFormat="1">
      <c r="A23" s="7"/>
      <c r="B23" s="2"/>
      <c r="C23" s="2"/>
      <c r="D23" s="3"/>
      <c r="E23" s="4"/>
      <c r="F23" s="4"/>
      <c r="G23" s="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19">
        <f t="shared" si="0"/>
        <v>0</v>
      </c>
    </row>
    <row r="24" spans="1:20" s="18" customFormat="1">
      <c r="A24" s="7"/>
      <c r="B24" s="2"/>
      <c r="C24" s="2"/>
      <c r="D24" s="3"/>
      <c r="E24" s="4"/>
      <c r="F24" s="4"/>
      <c r="G24" s="4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19">
        <f t="shared" si="0"/>
        <v>0</v>
      </c>
    </row>
    <row r="25" spans="1:20" s="18" customFormat="1">
      <c r="A25" s="7"/>
      <c r="B25" s="2"/>
      <c r="C25" s="2"/>
      <c r="D25" s="3"/>
      <c r="E25" s="4"/>
      <c r="F25" s="4"/>
      <c r="G25" s="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19">
        <f t="shared" si="0"/>
        <v>0</v>
      </c>
    </row>
    <row r="26" spans="1:20" s="18" customFormat="1">
      <c r="A26" s="7"/>
      <c r="B26" s="2"/>
      <c r="C26" s="2"/>
      <c r="D26" s="3"/>
      <c r="E26" s="4"/>
      <c r="F26" s="4"/>
      <c r="G26" s="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9">
        <f t="shared" si="0"/>
        <v>0</v>
      </c>
    </row>
    <row r="27" spans="1:20" s="18" customFormat="1">
      <c r="A27" s="7"/>
      <c r="B27" s="2"/>
      <c r="C27" s="2"/>
      <c r="D27" s="3"/>
      <c r="E27" s="4"/>
      <c r="F27" s="4"/>
      <c r="G27" s="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9">
        <f t="shared" si="0"/>
        <v>0</v>
      </c>
    </row>
    <row r="28" spans="1:20" s="18" customFormat="1">
      <c r="A28" s="7"/>
      <c r="B28" s="2"/>
      <c r="C28" s="2"/>
      <c r="D28" s="3"/>
      <c r="E28" s="4"/>
      <c r="F28" s="4"/>
      <c r="G28" s="4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9">
        <f t="shared" si="0"/>
        <v>0</v>
      </c>
    </row>
    <row r="29" spans="1:20" s="18" customFormat="1">
      <c r="A29" s="7"/>
      <c r="B29" s="2"/>
      <c r="C29" s="2"/>
      <c r="D29" s="3"/>
      <c r="E29" s="4"/>
      <c r="F29" s="4"/>
      <c r="G29" s="4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9">
        <f t="shared" si="0"/>
        <v>0</v>
      </c>
    </row>
    <row r="30" spans="1:20" s="18" customFormat="1">
      <c r="A30" s="7"/>
      <c r="B30" s="2"/>
      <c r="C30" s="2"/>
      <c r="D30" s="3"/>
      <c r="E30" s="4"/>
      <c r="F30" s="4"/>
      <c r="G30" s="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19">
        <f t="shared" si="0"/>
        <v>0</v>
      </c>
    </row>
    <row r="31" spans="1:20" s="18" customFormat="1">
      <c r="A31" s="7"/>
      <c r="B31" s="2"/>
      <c r="C31" s="2"/>
      <c r="D31" s="3"/>
      <c r="E31" s="4"/>
      <c r="F31" s="4"/>
      <c r="G31" s="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9">
        <f t="shared" ref="T31:T36" si="1">COUNTIF(H31:S31,"○")</f>
        <v>0</v>
      </c>
    </row>
    <row r="32" spans="1:20" s="18" customFormat="1">
      <c r="A32" s="7"/>
      <c r="B32" s="2"/>
      <c r="C32" s="2"/>
      <c r="D32" s="3"/>
      <c r="E32" s="4"/>
      <c r="F32" s="4"/>
      <c r="G32" s="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19">
        <f t="shared" si="1"/>
        <v>0</v>
      </c>
    </row>
    <row r="33" spans="1:20" s="18" customFormat="1">
      <c r="A33" s="7"/>
      <c r="B33" s="2"/>
      <c r="C33" s="2"/>
      <c r="D33" s="3"/>
      <c r="E33" s="4"/>
      <c r="F33" s="4"/>
      <c r="G33" s="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19">
        <f t="shared" si="1"/>
        <v>0</v>
      </c>
    </row>
    <row r="34" spans="1:20" s="18" customFormat="1">
      <c r="A34" s="7"/>
      <c r="B34" s="2"/>
      <c r="C34" s="2"/>
      <c r="D34" s="3"/>
      <c r="E34" s="4"/>
      <c r="F34" s="4"/>
      <c r="G34" s="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19">
        <f t="shared" si="1"/>
        <v>0</v>
      </c>
    </row>
    <row r="35" spans="1:20" s="18" customFormat="1">
      <c r="A35" s="7"/>
      <c r="B35" s="2"/>
      <c r="C35" s="2"/>
      <c r="D35" s="3"/>
      <c r="E35" s="4"/>
      <c r="F35" s="4"/>
      <c r="G35" s="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19">
        <f t="shared" si="1"/>
        <v>0</v>
      </c>
    </row>
    <row r="36" spans="1:20" s="18" customFormat="1">
      <c r="A36" s="7"/>
      <c r="B36" s="2"/>
      <c r="C36" s="2"/>
      <c r="D36" s="3"/>
      <c r="E36" s="4"/>
      <c r="F36" s="4"/>
      <c r="G36" s="4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9">
        <f t="shared" si="1"/>
        <v>0</v>
      </c>
    </row>
    <row r="37" spans="1:20" s="18" customFormat="1">
      <c r="A37" s="7"/>
      <c r="B37" s="2"/>
      <c r="C37" s="2"/>
      <c r="D37" s="3"/>
      <c r="E37" s="4"/>
      <c r="F37" s="4"/>
      <c r="G37" s="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19">
        <f t="shared" ref="T37:T42" si="2">COUNTIF(H37:S37,"○")</f>
        <v>0</v>
      </c>
    </row>
    <row r="38" spans="1:20" s="18" customFormat="1">
      <c r="A38" s="7"/>
      <c r="B38" s="2"/>
      <c r="C38" s="2"/>
      <c r="D38" s="3"/>
      <c r="E38" s="4"/>
      <c r="F38" s="4"/>
      <c r="G38" s="4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19">
        <f t="shared" si="2"/>
        <v>0</v>
      </c>
    </row>
    <row r="39" spans="1:20" s="18" customFormat="1">
      <c r="A39" s="7"/>
      <c r="B39" s="2"/>
      <c r="C39" s="2"/>
      <c r="D39" s="3"/>
      <c r="E39" s="4"/>
      <c r="F39" s="4"/>
      <c r="G39" s="4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19">
        <f t="shared" si="2"/>
        <v>0</v>
      </c>
    </row>
    <row r="40" spans="1:20" s="18" customFormat="1">
      <c r="A40" s="7"/>
      <c r="B40" s="2"/>
      <c r="C40" s="2"/>
      <c r="D40" s="3"/>
      <c r="E40" s="4"/>
      <c r="F40" s="4"/>
      <c r="G40" s="4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9">
        <f t="shared" si="2"/>
        <v>0</v>
      </c>
    </row>
    <row r="41" spans="1:20" s="18" customFormat="1">
      <c r="A41" s="7"/>
      <c r="B41" s="2"/>
      <c r="C41" s="2"/>
      <c r="D41" s="3"/>
      <c r="E41" s="4"/>
      <c r="F41" s="4"/>
      <c r="G41" s="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9">
        <f t="shared" si="2"/>
        <v>0</v>
      </c>
    </row>
    <row r="42" spans="1:20" s="18" customFormat="1">
      <c r="A42" s="7"/>
      <c r="B42" s="2"/>
      <c r="C42" s="2"/>
      <c r="D42" s="3"/>
      <c r="E42" s="4"/>
      <c r="F42" s="4"/>
      <c r="G42" s="4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9">
        <f t="shared" si="2"/>
        <v>0</v>
      </c>
    </row>
    <row r="43" spans="1:20">
      <c r="A43" s="28" t="s">
        <v>44</v>
      </c>
      <c r="B43" s="29" t="s">
        <v>53</v>
      </c>
      <c r="C43" s="30"/>
      <c r="D43" s="31"/>
      <c r="E43" s="30"/>
      <c r="F43" s="30"/>
      <c r="G43" s="30"/>
      <c r="H43" s="32">
        <f>COUNTIF(テーブル2[４月],"○")</f>
        <v>0</v>
      </c>
      <c r="I43" s="32">
        <f>COUNTIF(テーブル2[５月],"○")</f>
        <v>0</v>
      </c>
      <c r="J43" s="32">
        <f>COUNTIF(テーブル2[６月],"○")</f>
        <v>0</v>
      </c>
      <c r="K43" s="32">
        <f>COUNTIF(テーブル2[７月],"○")</f>
        <v>0</v>
      </c>
      <c r="L43" s="32">
        <f>COUNTIF(テーブル2[８月],"○")</f>
        <v>0</v>
      </c>
      <c r="M43" s="32">
        <f>COUNTIF(テーブル2[９月],"○")</f>
        <v>0</v>
      </c>
      <c r="N43" s="32">
        <f>COUNTIF(テーブル2[１０月],"○")</f>
        <v>0</v>
      </c>
      <c r="O43" s="32">
        <f>COUNTIF(テーブル2[１１月],"○")</f>
        <v>0</v>
      </c>
      <c r="P43" s="32">
        <f>COUNTIF(テーブル2[１２月],"○")</f>
        <v>0</v>
      </c>
      <c r="Q43" s="32">
        <f>COUNTIF(テーブル2[１月],"○")</f>
        <v>0</v>
      </c>
      <c r="R43" s="32">
        <f>COUNTIF(テーブル2[２月],"○")</f>
        <v>0</v>
      </c>
      <c r="S43" s="32">
        <f>COUNTIF(テーブル2[３月],"○")</f>
        <v>0</v>
      </c>
      <c r="T43" s="33">
        <f>SUBTOTAL(109,T5:T42)</f>
        <v>0</v>
      </c>
    </row>
    <row r="44" spans="1:20">
      <c r="A44" s="17"/>
      <c r="B44" s="17"/>
      <c r="C44" s="17"/>
      <c r="D44" s="17"/>
      <c r="E44" s="17"/>
      <c r="F44" s="17"/>
      <c r="G44" s="17"/>
    </row>
    <row r="45" spans="1:20">
      <c r="A45" s="20" t="s">
        <v>48</v>
      </c>
      <c r="B45" s="21"/>
      <c r="C45" s="21"/>
      <c r="D45" s="21"/>
      <c r="E45" s="21"/>
      <c r="F45" s="21"/>
      <c r="G45" s="21"/>
      <c r="H45" s="22"/>
      <c r="I45" s="22"/>
      <c r="J45" s="22"/>
      <c r="K45" s="22"/>
      <c r="L45" s="22"/>
    </row>
    <row r="46" spans="1:20">
      <c r="A46" s="25" t="s">
        <v>62</v>
      </c>
      <c r="B46" s="21"/>
      <c r="C46" s="21"/>
      <c r="D46" s="21"/>
      <c r="E46" s="21"/>
      <c r="F46" s="24"/>
      <c r="G46" s="21"/>
      <c r="H46" s="22"/>
      <c r="I46" s="22"/>
      <c r="J46" s="22"/>
      <c r="K46" s="22"/>
      <c r="L46" s="22"/>
    </row>
    <row r="47" spans="1:20">
      <c r="A47" s="25" t="s">
        <v>52</v>
      </c>
      <c r="B47" s="21"/>
      <c r="C47" s="21"/>
      <c r="D47" s="21"/>
      <c r="E47" s="21"/>
      <c r="F47" s="24"/>
      <c r="G47" s="21"/>
      <c r="H47" s="22"/>
      <c r="I47" s="22"/>
      <c r="J47" s="22"/>
      <c r="K47" s="22"/>
      <c r="L47" s="22"/>
    </row>
    <row r="48" spans="1:20">
      <c r="A48" s="20" t="s">
        <v>28</v>
      </c>
      <c r="B48" s="21"/>
      <c r="C48" s="21"/>
      <c r="D48" s="21"/>
      <c r="E48" s="21"/>
      <c r="F48" s="21"/>
      <c r="G48" s="21"/>
      <c r="H48" s="22"/>
      <c r="I48" s="22"/>
      <c r="J48" s="22"/>
      <c r="K48" s="22"/>
      <c r="L48" s="22"/>
    </row>
    <row r="49" spans="1:20">
      <c r="A49" s="20" t="s">
        <v>19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20">
      <c r="A50" s="22" t="s">
        <v>20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20">
      <c r="A51" s="24" t="s">
        <v>50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3" spans="1:20">
      <c r="F53" s="34">
        <f>COUNTIF(テーブル2[一般入居者],"○")</f>
        <v>0</v>
      </c>
      <c r="G53" s="26" t="str">
        <f>IF($F$53=0,"（使わない）","一般")</f>
        <v>（使わない）</v>
      </c>
      <c r="H53" s="27" t="s">
        <v>30</v>
      </c>
      <c r="I53" s="27" t="s">
        <v>32</v>
      </c>
      <c r="J53" s="27" t="s">
        <v>33</v>
      </c>
      <c r="K53" s="27" t="s">
        <v>34</v>
      </c>
      <c r="L53" s="27" t="s">
        <v>35</v>
      </c>
      <c r="M53" s="27" t="s">
        <v>36</v>
      </c>
      <c r="N53" s="27" t="s">
        <v>37</v>
      </c>
      <c r="O53" s="27" t="s">
        <v>38</v>
      </c>
      <c r="P53" s="27" t="s">
        <v>39</v>
      </c>
      <c r="Q53" s="27" t="s">
        <v>40</v>
      </c>
      <c r="R53" s="27" t="s">
        <v>41</v>
      </c>
      <c r="S53" s="27" t="s">
        <v>42</v>
      </c>
      <c r="T53" s="27" t="s">
        <v>16</v>
      </c>
    </row>
    <row r="54" spans="1:20">
      <c r="G54" s="27">
        <v>0.7</v>
      </c>
      <c r="H54" s="27">
        <f>COUNTIFS(テーブル2[費用徴収階層],$G54,テーブル2[４月],"○",テーブル2[一般入居者],"○")</f>
        <v>0</v>
      </c>
      <c r="I54" s="27">
        <f>COUNTIFS(テーブル2[費用徴収階層],$G54,テーブル2[５月],"○",テーブル2[一般入居者],"○")</f>
        <v>0</v>
      </c>
      <c r="J54" s="27">
        <f>COUNTIFS(テーブル2[費用徴収階層],$G54,テーブル2[６月],"○",テーブル2[一般入居者],"○")</f>
        <v>0</v>
      </c>
      <c r="K54" s="27">
        <f>COUNTIFS(テーブル2[費用徴収階層],$G54,テーブル2[７月],"○",テーブル2[一般入居者],"○")</f>
        <v>0</v>
      </c>
      <c r="L54" s="27">
        <f>COUNTIFS(テーブル2[費用徴収階層],$G54,テーブル2[８月],"○",テーブル2[一般入居者],"○")</f>
        <v>0</v>
      </c>
      <c r="M54" s="27">
        <f>COUNTIFS(テーブル2[費用徴収階層],$G54,テーブル2[９月],"○",テーブル2[一般入居者],"○")</f>
        <v>0</v>
      </c>
      <c r="N54" s="27">
        <f>COUNTIFS(テーブル2[費用徴収階層],$G54,テーブル2[１０月],"○",テーブル2[一般入居者],"○")</f>
        <v>0</v>
      </c>
      <c r="O54" s="27">
        <f>COUNTIFS(テーブル2[費用徴収階層],$G54,テーブル2[１１月],"○",テーブル2[一般入居者],"○")</f>
        <v>0</v>
      </c>
      <c r="P54" s="27">
        <f>COUNTIFS(テーブル2[費用徴収階層],$G54,テーブル2[１２月],"○",テーブル2[一般入居者],"○")</f>
        <v>0</v>
      </c>
      <c r="Q54" s="27">
        <f>COUNTIFS(テーブル2[費用徴収階層],$G54,テーブル2[１月],"○",テーブル2[一般入居者],"○")</f>
        <v>0</v>
      </c>
      <c r="R54" s="27">
        <f>COUNTIFS(テーブル2[費用徴収階層],$G54,テーブル2[２月],"○",テーブル2[一般入居者],"○")</f>
        <v>0</v>
      </c>
      <c r="S54" s="27">
        <f>COUNTIFS(テーブル2[費用徴収階層],$G54,テーブル2[３月],"○",テーブル2[一般入居者],"○")</f>
        <v>0</v>
      </c>
      <c r="T54" s="27">
        <f>SUM(H54:S54)</f>
        <v>0</v>
      </c>
    </row>
    <row r="55" spans="1:20">
      <c r="G55" s="27">
        <v>1</v>
      </c>
      <c r="H55" s="27">
        <f>COUNTIFS(テーブル2[費用徴収階層],$G55,テーブル2[４月],"○",テーブル2[一般入居者],"○")</f>
        <v>0</v>
      </c>
      <c r="I55" s="27">
        <f>COUNTIFS(テーブル2[費用徴収階層],$G55,テーブル2[５月],"○",テーブル2[一般入居者],"○")</f>
        <v>0</v>
      </c>
      <c r="J55" s="27">
        <f>COUNTIFS(テーブル2[費用徴収階層],$G55,テーブル2[６月],"○",テーブル2[一般入居者],"○")</f>
        <v>0</v>
      </c>
      <c r="K55" s="27">
        <f>COUNTIFS(テーブル2[費用徴収階層],$G55,テーブル2[７月],"○",テーブル2[一般入居者],"○")</f>
        <v>0</v>
      </c>
      <c r="L55" s="27">
        <f>COUNTIFS(テーブル2[費用徴収階層],$G55,テーブル2[８月],"○",テーブル2[一般入居者],"○")</f>
        <v>0</v>
      </c>
      <c r="M55" s="27">
        <f>COUNTIFS(テーブル2[費用徴収階層],$G55,テーブル2[９月],"○",テーブル2[一般入居者],"○")</f>
        <v>0</v>
      </c>
      <c r="N55" s="27">
        <f>COUNTIFS(テーブル2[費用徴収階層],$G55,テーブル2[１０月],"○",テーブル2[一般入居者],"○")</f>
        <v>0</v>
      </c>
      <c r="O55" s="27">
        <f>COUNTIFS(テーブル2[費用徴収階層],$G55,テーブル2[１１月],"○",テーブル2[一般入居者],"○")</f>
        <v>0</v>
      </c>
      <c r="P55" s="27">
        <f>COUNTIFS(テーブル2[費用徴収階層],$G55,テーブル2[１２月],"○",テーブル2[一般入居者],"○")</f>
        <v>0</v>
      </c>
      <c r="Q55" s="27">
        <f>COUNTIFS(テーブル2[費用徴収階層],$G55,テーブル2[１月],"○",テーブル2[一般入居者],"○")</f>
        <v>0</v>
      </c>
      <c r="R55" s="27">
        <f>COUNTIFS(テーブル2[費用徴収階層],$G55,テーブル2[２月],"○",テーブル2[一般入居者],"○")</f>
        <v>0</v>
      </c>
      <c r="S55" s="27">
        <f>COUNTIFS(テーブル2[費用徴収階層],$G55,テーブル2[３月],"○",テーブル2[一般入居者],"○")</f>
        <v>0</v>
      </c>
      <c r="T55" s="27">
        <f t="shared" ref="T55:T72" si="3">SUM(H55:S55)</f>
        <v>0</v>
      </c>
    </row>
    <row r="56" spans="1:20">
      <c r="G56" s="27">
        <v>2</v>
      </c>
      <c r="H56" s="27">
        <f>COUNTIFS(テーブル2[費用徴収階層],$G56,テーブル2[４月],"○",テーブル2[一般入居者],"○")</f>
        <v>0</v>
      </c>
      <c r="I56" s="27">
        <f>COUNTIFS(テーブル2[費用徴収階層],$G56,テーブル2[５月],"○",テーブル2[一般入居者],"○")</f>
        <v>0</v>
      </c>
      <c r="J56" s="27">
        <f>COUNTIFS(テーブル2[費用徴収階層],$G56,テーブル2[６月],"○",テーブル2[一般入居者],"○")</f>
        <v>0</v>
      </c>
      <c r="K56" s="27">
        <f>COUNTIFS(テーブル2[費用徴収階層],$G56,テーブル2[７月],"○",テーブル2[一般入居者],"○")</f>
        <v>0</v>
      </c>
      <c r="L56" s="27">
        <f>COUNTIFS(テーブル2[費用徴収階層],$G56,テーブル2[８月],"○",テーブル2[一般入居者],"○")</f>
        <v>0</v>
      </c>
      <c r="M56" s="27">
        <f>COUNTIFS(テーブル2[費用徴収階層],$G56,テーブル2[９月],"○",テーブル2[一般入居者],"○")</f>
        <v>0</v>
      </c>
      <c r="N56" s="27">
        <f>COUNTIFS(テーブル2[費用徴収階層],$G56,テーブル2[１０月],"○",テーブル2[一般入居者],"○")</f>
        <v>0</v>
      </c>
      <c r="O56" s="27">
        <f>COUNTIFS(テーブル2[費用徴収階層],$G56,テーブル2[１１月],"○",テーブル2[一般入居者],"○")</f>
        <v>0</v>
      </c>
      <c r="P56" s="27">
        <f>COUNTIFS(テーブル2[費用徴収階層],$G56,テーブル2[１２月],"○",テーブル2[一般入居者],"○")</f>
        <v>0</v>
      </c>
      <c r="Q56" s="27">
        <f>COUNTIFS(テーブル2[費用徴収階層],$G56,テーブル2[１月],"○",テーブル2[一般入居者],"○")</f>
        <v>0</v>
      </c>
      <c r="R56" s="27">
        <f>COUNTIFS(テーブル2[費用徴収階層],$G56,テーブル2[２月],"○",テーブル2[一般入居者],"○")</f>
        <v>0</v>
      </c>
      <c r="S56" s="27">
        <f>COUNTIFS(テーブル2[費用徴収階層],$G56,テーブル2[３月],"○",テーブル2[一般入居者],"○")</f>
        <v>0</v>
      </c>
      <c r="T56" s="27">
        <f t="shared" si="3"/>
        <v>0</v>
      </c>
    </row>
    <row r="57" spans="1:20">
      <c r="G57" s="27">
        <v>3</v>
      </c>
      <c r="H57" s="27">
        <f>COUNTIFS(テーブル2[費用徴収階層],$G57,テーブル2[４月],"○",テーブル2[一般入居者],"○")</f>
        <v>0</v>
      </c>
      <c r="I57" s="27">
        <f>COUNTIFS(テーブル2[費用徴収階層],$G57,テーブル2[５月],"○",テーブル2[一般入居者],"○")</f>
        <v>0</v>
      </c>
      <c r="J57" s="27">
        <f>COUNTIFS(テーブル2[費用徴収階層],$G57,テーブル2[６月],"○",テーブル2[一般入居者],"○")</f>
        <v>0</v>
      </c>
      <c r="K57" s="27">
        <f>COUNTIFS(テーブル2[費用徴収階層],$G57,テーブル2[７月],"○",テーブル2[一般入居者],"○")</f>
        <v>0</v>
      </c>
      <c r="L57" s="27">
        <f>COUNTIFS(テーブル2[費用徴収階層],$G57,テーブル2[８月],"○",テーブル2[一般入居者],"○")</f>
        <v>0</v>
      </c>
      <c r="M57" s="27">
        <f>COUNTIFS(テーブル2[費用徴収階層],$G57,テーブル2[９月],"○",テーブル2[一般入居者],"○")</f>
        <v>0</v>
      </c>
      <c r="N57" s="27">
        <f>COUNTIFS(テーブル2[費用徴収階層],$G57,テーブル2[１０月],"○",テーブル2[一般入居者],"○")</f>
        <v>0</v>
      </c>
      <c r="O57" s="27">
        <f>COUNTIFS(テーブル2[費用徴収階層],$G57,テーブル2[１１月],"○",テーブル2[一般入居者],"○")</f>
        <v>0</v>
      </c>
      <c r="P57" s="27">
        <f>COUNTIFS(テーブル2[費用徴収階層],$G57,テーブル2[１２月],"○",テーブル2[一般入居者],"○")</f>
        <v>0</v>
      </c>
      <c r="Q57" s="27">
        <f>COUNTIFS(テーブル2[費用徴収階層],$G57,テーブル2[１月],"○",テーブル2[一般入居者],"○")</f>
        <v>0</v>
      </c>
      <c r="R57" s="27">
        <f>COUNTIFS(テーブル2[費用徴収階層],$G57,テーブル2[２月],"○",テーブル2[一般入居者],"○")</f>
        <v>0</v>
      </c>
      <c r="S57" s="27">
        <f>COUNTIFS(テーブル2[費用徴収階層],$G57,テーブル2[３月],"○",テーブル2[一般入居者],"○")</f>
        <v>0</v>
      </c>
      <c r="T57" s="27">
        <f t="shared" si="3"/>
        <v>0</v>
      </c>
    </row>
    <row r="58" spans="1:20">
      <c r="G58" s="27">
        <v>4</v>
      </c>
      <c r="H58" s="27">
        <f>COUNTIFS(テーブル2[費用徴収階層],$G58,テーブル2[４月],"○",テーブル2[一般入居者],"○")</f>
        <v>0</v>
      </c>
      <c r="I58" s="27">
        <f>COUNTIFS(テーブル2[費用徴収階層],$G58,テーブル2[５月],"○",テーブル2[一般入居者],"○")</f>
        <v>0</v>
      </c>
      <c r="J58" s="27">
        <f>COUNTIFS(テーブル2[費用徴収階層],$G58,テーブル2[６月],"○",テーブル2[一般入居者],"○")</f>
        <v>0</v>
      </c>
      <c r="K58" s="27">
        <f>COUNTIFS(テーブル2[費用徴収階層],$G58,テーブル2[７月],"○",テーブル2[一般入居者],"○")</f>
        <v>0</v>
      </c>
      <c r="L58" s="27">
        <f>COUNTIFS(テーブル2[費用徴収階層],$G58,テーブル2[８月],"○",テーブル2[一般入居者],"○")</f>
        <v>0</v>
      </c>
      <c r="M58" s="27">
        <f>COUNTIFS(テーブル2[費用徴収階層],$G58,テーブル2[９月],"○",テーブル2[一般入居者],"○")</f>
        <v>0</v>
      </c>
      <c r="N58" s="27">
        <f>COUNTIFS(テーブル2[費用徴収階層],$G58,テーブル2[１０月],"○",テーブル2[一般入居者],"○")</f>
        <v>0</v>
      </c>
      <c r="O58" s="27">
        <f>COUNTIFS(テーブル2[費用徴収階層],$G58,テーブル2[１１月],"○",テーブル2[一般入居者],"○")</f>
        <v>0</v>
      </c>
      <c r="P58" s="27">
        <f>COUNTIFS(テーブル2[費用徴収階層],$G58,テーブル2[１２月],"○",テーブル2[一般入居者],"○")</f>
        <v>0</v>
      </c>
      <c r="Q58" s="27">
        <f>COUNTIFS(テーブル2[費用徴収階層],$G58,テーブル2[１月],"○",テーブル2[一般入居者],"○")</f>
        <v>0</v>
      </c>
      <c r="R58" s="27">
        <f>COUNTIFS(テーブル2[費用徴収階層],$G58,テーブル2[２月],"○",テーブル2[一般入居者],"○")</f>
        <v>0</v>
      </c>
      <c r="S58" s="27">
        <f>COUNTIFS(テーブル2[費用徴収階層],$G58,テーブル2[３月],"○",テーブル2[一般入居者],"○")</f>
        <v>0</v>
      </c>
      <c r="T58" s="27">
        <f t="shared" si="3"/>
        <v>0</v>
      </c>
    </row>
    <row r="59" spans="1:20">
      <c r="G59" s="27">
        <v>5</v>
      </c>
      <c r="H59" s="27">
        <f>COUNTIFS(テーブル2[費用徴収階層],$G59,テーブル2[４月],"○",テーブル2[一般入居者],"○")</f>
        <v>0</v>
      </c>
      <c r="I59" s="27">
        <f>COUNTIFS(テーブル2[費用徴収階層],$G59,テーブル2[５月],"○",テーブル2[一般入居者],"○")</f>
        <v>0</v>
      </c>
      <c r="J59" s="27">
        <f>COUNTIFS(テーブル2[費用徴収階層],$G59,テーブル2[６月],"○",テーブル2[一般入居者],"○")</f>
        <v>0</v>
      </c>
      <c r="K59" s="27">
        <f>COUNTIFS(テーブル2[費用徴収階層],$G59,テーブル2[７月],"○",テーブル2[一般入居者],"○")</f>
        <v>0</v>
      </c>
      <c r="L59" s="27">
        <f>COUNTIFS(テーブル2[費用徴収階層],$G59,テーブル2[８月],"○",テーブル2[一般入居者],"○")</f>
        <v>0</v>
      </c>
      <c r="M59" s="27">
        <f>COUNTIFS(テーブル2[費用徴収階層],$G59,テーブル2[９月],"○",テーブル2[一般入居者],"○")</f>
        <v>0</v>
      </c>
      <c r="N59" s="27">
        <f>COUNTIFS(テーブル2[費用徴収階層],$G59,テーブル2[１０月],"○",テーブル2[一般入居者],"○")</f>
        <v>0</v>
      </c>
      <c r="O59" s="27">
        <f>COUNTIFS(テーブル2[費用徴収階層],$G59,テーブル2[１１月],"○",テーブル2[一般入居者],"○")</f>
        <v>0</v>
      </c>
      <c r="P59" s="27">
        <f>COUNTIFS(テーブル2[費用徴収階層],$G59,テーブル2[１２月],"○",テーブル2[一般入居者],"○")</f>
        <v>0</v>
      </c>
      <c r="Q59" s="27">
        <f>COUNTIFS(テーブル2[費用徴収階層],$G59,テーブル2[１月],"○",テーブル2[一般入居者],"○")</f>
        <v>0</v>
      </c>
      <c r="R59" s="27">
        <f>COUNTIFS(テーブル2[費用徴収階層],$G59,テーブル2[２月],"○",テーブル2[一般入居者],"○")</f>
        <v>0</v>
      </c>
      <c r="S59" s="27">
        <f>COUNTIFS(テーブル2[費用徴収階層],$G59,テーブル2[３月],"○",テーブル2[一般入居者],"○")</f>
        <v>0</v>
      </c>
      <c r="T59" s="27">
        <f t="shared" si="3"/>
        <v>0</v>
      </c>
    </row>
    <row r="60" spans="1:20">
      <c r="G60" s="27">
        <v>6</v>
      </c>
      <c r="H60" s="27">
        <f>COUNTIFS(テーブル2[費用徴収階層],$G60,テーブル2[４月],"○",テーブル2[一般入居者],"○")</f>
        <v>0</v>
      </c>
      <c r="I60" s="27">
        <f>COUNTIFS(テーブル2[費用徴収階層],$G60,テーブル2[５月],"○",テーブル2[一般入居者],"○")</f>
        <v>0</v>
      </c>
      <c r="J60" s="27">
        <f>COUNTIFS(テーブル2[費用徴収階層],$G60,テーブル2[６月],"○",テーブル2[一般入居者],"○")</f>
        <v>0</v>
      </c>
      <c r="K60" s="27">
        <f>COUNTIFS(テーブル2[費用徴収階層],$G60,テーブル2[７月],"○",テーブル2[一般入居者],"○")</f>
        <v>0</v>
      </c>
      <c r="L60" s="27">
        <f>COUNTIFS(テーブル2[費用徴収階層],$G60,テーブル2[８月],"○",テーブル2[一般入居者],"○")</f>
        <v>0</v>
      </c>
      <c r="M60" s="27">
        <f>COUNTIFS(テーブル2[費用徴収階層],$G60,テーブル2[９月],"○",テーブル2[一般入居者],"○")</f>
        <v>0</v>
      </c>
      <c r="N60" s="27">
        <f>COUNTIFS(テーブル2[費用徴収階層],$G60,テーブル2[１０月],"○",テーブル2[一般入居者],"○")</f>
        <v>0</v>
      </c>
      <c r="O60" s="27">
        <f>COUNTIFS(テーブル2[費用徴収階層],$G60,テーブル2[１１月],"○",テーブル2[一般入居者],"○")</f>
        <v>0</v>
      </c>
      <c r="P60" s="27">
        <f>COUNTIFS(テーブル2[費用徴収階層],$G60,テーブル2[１２月],"○",テーブル2[一般入居者],"○")</f>
        <v>0</v>
      </c>
      <c r="Q60" s="27">
        <f>COUNTIFS(テーブル2[費用徴収階層],$G60,テーブル2[１月],"○",テーブル2[一般入居者],"○")</f>
        <v>0</v>
      </c>
      <c r="R60" s="27">
        <f>COUNTIFS(テーブル2[費用徴収階層],$G60,テーブル2[２月],"○",テーブル2[一般入居者],"○")</f>
        <v>0</v>
      </c>
      <c r="S60" s="27">
        <f>COUNTIFS(テーブル2[費用徴収階層],$G60,テーブル2[３月],"○",テーブル2[一般入居者],"○")</f>
        <v>0</v>
      </c>
      <c r="T60" s="27">
        <f t="shared" si="3"/>
        <v>0</v>
      </c>
    </row>
    <row r="61" spans="1:20">
      <c r="G61" s="27">
        <v>7</v>
      </c>
      <c r="H61" s="27">
        <f>COUNTIFS(テーブル2[費用徴収階層],$G61,テーブル2[４月],"○",テーブル2[一般入居者],"○")</f>
        <v>0</v>
      </c>
      <c r="I61" s="27">
        <f>COUNTIFS(テーブル2[費用徴収階層],$G61,テーブル2[５月],"○",テーブル2[一般入居者],"○")</f>
        <v>0</v>
      </c>
      <c r="J61" s="27">
        <f>COUNTIFS(テーブル2[費用徴収階層],$G61,テーブル2[６月],"○",テーブル2[一般入居者],"○")</f>
        <v>0</v>
      </c>
      <c r="K61" s="27">
        <f>COUNTIFS(テーブル2[費用徴収階層],$G61,テーブル2[７月],"○",テーブル2[一般入居者],"○")</f>
        <v>0</v>
      </c>
      <c r="L61" s="27">
        <f>COUNTIFS(テーブル2[費用徴収階層],$G61,テーブル2[８月],"○",テーブル2[一般入居者],"○")</f>
        <v>0</v>
      </c>
      <c r="M61" s="27">
        <f>COUNTIFS(テーブル2[費用徴収階層],$G61,テーブル2[９月],"○",テーブル2[一般入居者],"○")</f>
        <v>0</v>
      </c>
      <c r="N61" s="27">
        <f>COUNTIFS(テーブル2[費用徴収階層],$G61,テーブル2[１０月],"○",テーブル2[一般入居者],"○")</f>
        <v>0</v>
      </c>
      <c r="O61" s="27">
        <f>COUNTIFS(テーブル2[費用徴収階層],$G61,テーブル2[１１月],"○",テーブル2[一般入居者],"○")</f>
        <v>0</v>
      </c>
      <c r="P61" s="27">
        <f>COUNTIFS(テーブル2[費用徴収階層],$G61,テーブル2[１２月],"○",テーブル2[一般入居者],"○")</f>
        <v>0</v>
      </c>
      <c r="Q61" s="27">
        <f>COUNTIFS(テーブル2[費用徴収階層],$G61,テーブル2[１月],"○",テーブル2[一般入居者],"○")</f>
        <v>0</v>
      </c>
      <c r="R61" s="27">
        <f>COUNTIFS(テーブル2[費用徴収階層],$G61,テーブル2[２月],"○",テーブル2[一般入居者],"○")</f>
        <v>0</v>
      </c>
      <c r="S61" s="27">
        <f>COUNTIFS(テーブル2[費用徴収階層],$G61,テーブル2[３月],"○",テーブル2[一般入居者],"○")</f>
        <v>0</v>
      </c>
      <c r="T61" s="27">
        <f t="shared" si="3"/>
        <v>0</v>
      </c>
    </row>
    <row r="62" spans="1:20">
      <c r="G62" s="27">
        <v>8</v>
      </c>
      <c r="H62" s="27">
        <f>COUNTIFS(テーブル2[費用徴収階層],$G62,テーブル2[４月],"○",テーブル2[一般入居者],"○")</f>
        <v>0</v>
      </c>
      <c r="I62" s="27">
        <f>COUNTIFS(テーブル2[費用徴収階層],$G62,テーブル2[５月],"○",テーブル2[一般入居者],"○")</f>
        <v>0</v>
      </c>
      <c r="J62" s="27">
        <f>COUNTIFS(テーブル2[費用徴収階層],$G62,テーブル2[６月],"○",テーブル2[一般入居者],"○")</f>
        <v>0</v>
      </c>
      <c r="K62" s="27">
        <f>COUNTIFS(テーブル2[費用徴収階層],$G62,テーブル2[７月],"○",テーブル2[一般入居者],"○")</f>
        <v>0</v>
      </c>
      <c r="L62" s="27">
        <f>COUNTIFS(テーブル2[費用徴収階層],$G62,テーブル2[８月],"○",テーブル2[一般入居者],"○")</f>
        <v>0</v>
      </c>
      <c r="M62" s="27">
        <f>COUNTIFS(テーブル2[費用徴収階層],$G62,テーブル2[９月],"○",テーブル2[一般入居者],"○")</f>
        <v>0</v>
      </c>
      <c r="N62" s="27">
        <f>COUNTIFS(テーブル2[費用徴収階層],$G62,テーブル2[１０月],"○",テーブル2[一般入居者],"○")</f>
        <v>0</v>
      </c>
      <c r="O62" s="27">
        <f>COUNTIFS(テーブル2[費用徴収階層],$G62,テーブル2[１１月],"○",テーブル2[一般入居者],"○")</f>
        <v>0</v>
      </c>
      <c r="P62" s="27">
        <f>COUNTIFS(テーブル2[費用徴収階層],$G62,テーブル2[１２月],"○",テーブル2[一般入居者],"○")</f>
        <v>0</v>
      </c>
      <c r="Q62" s="27">
        <f>COUNTIFS(テーブル2[費用徴収階層],$G62,テーブル2[１月],"○",テーブル2[一般入居者],"○")</f>
        <v>0</v>
      </c>
      <c r="R62" s="27">
        <f>COUNTIFS(テーブル2[費用徴収階層],$G62,テーブル2[２月],"○",テーブル2[一般入居者],"○")</f>
        <v>0</v>
      </c>
      <c r="S62" s="27">
        <f>COUNTIFS(テーブル2[費用徴収階層],$G62,テーブル2[３月],"○",テーブル2[一般入居者],"○")</f>
        <v>0</v>
      </c>
      <c r="T62" s="27">
        <f t="shared" si="3"/>
        <v>0</v>
      </c>
    </row>
    <row r="63" spans="1:20">
      <c r="G63" s="27">
        <v>9</v>
      </c>
      <c r="H63" s="27">
        <f>COUNTIFS(テーブル2[費用徴収階層],$G63,テーブル2[４月],"○",テーブル2[一般入居者],"○")</f>
        <v>0</v>
      </c>
      <c r="I63" s="27">
        <f>COUNTIFS(テーブル2[費用徴収階層],$G63,テーブル2[５月],"○",テーブル2[一般入居者],"○")</f>
        <v>0</v>
      </c>
      <c r="J63" s="27">
        <f>COUNTIFS(テーブル2[費用徴収階層],$G63,テーブル2[６月],"○",テーブル2[一般入居者],"○")</f>
        <v>0</v>
      </c>
      <c r="K63" s="27">
        <f>COUNTIFS(テーブル2[費用徴収階層],$G63,テーブル2[７月],"○",テーブル2[一般入居者],"○")</f>
        <v>0</v>
      </c>
      <c r="L63" s="27">
        <f>COUNTIFS(テーブル2[費用徴収階層],$G63,テーブル2[８月],"○",テーブル2[一般入居者],"○")</f>
        <v>0</v>
      </c>
      <c r="M63" s="27">
        <f>COUNTIFS(テーブル2[費用徴収階層],$G63,テーブル2[９月],"○",テーブル2[一般入居者],"○")</f>
        <v>0</v>
      </c>
      <c r="N63" s="27">
        <f>COUNTIFS(テーブル2[費用徴収階層],$G63,テーブル2[１０月],"○",テーブル2[一般入居者],"○")</f>
        <v>0</v>
      </c>
      <c r="O63" s="27">
        <f>COUNTIFS(テーブル2[費用徴収階層],$G63,テーブル2[１１月],"○",テーブル2[一般入居者],"○")</f>
        <v>0</v>
      </c>
      <c r="P63" s="27">
        <f>COUNTIFS(テーブル2[費用徴収階層],$G63,テーブル2[１２月],"○",テーブル2[一般入居者],"○")</f>
        <v>0</v>
      </c>
      <c r="Q63" s="27">
        <f>COUNTIFS(テーブル2[費用徴収階層],$G63,テーブル2[１月],"○",テーブル2[一般入居者],"○")</f>
        <v>0</v>
      </c>
      <c r="R63" s="27">
        <f>COUNTIFS(テーブル2[費用徴収階層],$G63,テーブル2[２月],"○",テーブル2[一般入居者],"○")</f>
        <v>0</v>
      </c>
      <c r="S63" s="27">
        <f>COUNTIFS(テーブル2[費用徴収階層],$G63,テーブル2[３月],"○",テーブル2[一般入居者],"○")</f>
        <v>0</v>
      </c>
      <c r="T63" s="27">
        <f t="shared" si="3"/>
        <v>0</v>
      </c>
    </row>
    <row r="64" spans="1:20">
      <c r="G64" s="27">
        <v>10</v>
      </c>
      <c r="H64" s="27">
        <f>COUNTIFS(テーブル2[費用徴収階層],$G64,テーブル2[４月],"○",テーブル2[一般入居者],"○")</f>
        <v>0</v>
      </c>
      <c r="I64" s="27">
        <f>COUNTIFS(テーブル2[費用徴収階層],$G64,テーブル2[５月],"○",テーブル2[一般入居者],"○")</f>
        <v>0</v>
      </c>
      <c r="J64" s="27">
        <f>COUNTIFS(テーブル2[費用徴収階層],$G64,テーブル2[６月],"○",テーブル2[一般入居者],"○")</f>
        <v>0</v>
      </c>
      <c r="K64" s="27">
        <f>COUNTIFS(テーブル2[費用徴収階層],$G64,テーブル2[７月],"○",テーブル2[一般入居者],"○")</f>
        <v>0</v>
      </c>
      <c r="L64" s="27">
        <f>COUNTIFS(テーブル2[費用徴収階層],$G64,テーブル2[８月],"○",テーブル2[一般入居者],"○")</f>
        <v>0</v>
      </c>
      <c r="M64" s="27">
        <f>COUNTIFS(テーブル2[費用徴収階層],$G64,テーブル2[９月],"○",テーブル2[一般入居者],"○")</f>
        <v>0</v>
      </c>
      <c r="N64" s="27">
        <f>COUNTIFS(テーブル2[費用徴収階層],$G64,テーブル2[１０月],"○",テーブル2[一般入居者],"○")</f>
        <v>0</v>
      </c>
      <c r="O64" s="27">
        <f>COUNTIFS(テーブル2[費用徴収階層],$G64,テーブル2[１１月],"○",テーブル2[一般入居者],"○")</f>
        <v>0</v>
      </c>
      <c r="P64" s="27">
        <f>COUNTIFS(テーブル2[費用徴収階層],$G64,テーブル2[１２月],"○",テーブル2[一般入居者],"○")</f>
        <v>0</v>
      </c>
      <c r="Q64" s="27">
        <f>COUNTIFS(テーブル2[費用徴収階層],$G64,テーブル2[１月],"○",テーブル2[一般入居者],"○")</f>
        <v>0</v>
      </c>
      <c r="R64" s="27">
        <f>COUNTIFS(テーブル2[費用徴収階層],$G64,テーブル2[２月],"○",テーブル2[一般入居者],"○")</f>
        <v>0</v>
      </c>
      <c r="S64" s="27">
        <f>COUNTIFS(テーブル2[費用徴収階層],$G64,テーブル2[３月],"○",テーブル2[一般入居者],"○")</f>
        <v>0</v>
      </c>
      <c r="T64" s="27">
        <f t="shared" si="3"/>
        <v>0</v>
      </c>
    </row>
    <row r="65" spans="6:20">
      <c r="G65" s="27">
        <v>11</v>
      </c>
      <c r="H65" s="27">
        <f>COUNTIFS(テーブル2[費用徴収階層],$G65,テーブル2[４月],"○",テーブル2[一般入居者],"○")</f>
        <v>0</v>
      </c>
      <c r="I65" s="27">
        <f>COUNTIFS(テーブル2[費用徴収階層],$G65,テーブル2[５月],"○",テーブル2[一般入居者],"○")</f>
        <v>0</v>
      </c>
      <c r="J65" s="27">
        <f>COUNTIFS(テーブル2[費用徴収階層],$G65,テーブル2[６月],"○",テーブル2[一般入居者],"○")</f>
        <v>0</v>
      </c>
      <c r="K65" s="27">
        <f>COUNTIFS(テーブル2[費用徴収階層],$G65,テーブル2[７月],"○",テーブル2[一般入居者],"○")</f>
        <v>0</v>
      </c>
      <c r="L65" s="27">
        <f>COUNTIFS(テーブル2[費用徴収階層],$G65,テーブル2[８月],"○",テーブル2[一般入居者],"○")</f>
        <v>0</v>
      </c>
      <c r="M65" s="27">
        <f>COUNTIFS(テーブル2[費用徴収階層],$G65,テーブル2[９月],"○",テーブル2[一般入居者],"○")</f>
        <v>0</v>
      </c>
      <c r="N65" s="27">
        <f>COUNTIFS(テーブル2[費用徴収階層],$G65,テーブル2[１０月],"○",テーブル2[一般入居者],"○")</f>
        <v>0</v>
      </c>
      <c r="O65" s="27">
        <f>COUNTIFS(テーブル2[費用徴収階層],$G65,テーブル2[１１月],"○",テーブル2[一般入居者],"○")</f>
        <v>0</v>
      </c>
      <c r="P65" s="27">
        <f>COUNTIFS(テーブル2[費用徴収階層],$G65,テーブル2[１２月],"○",テーブル2[一般入居者],"○")</f>
        <v>0</v>
      </c>
      <c r="Q65" s="27">
        <f>COUNTIFS(テーブル2[費用徴収階層],$G65,テーブル2[１月],"○",テーブル2[一般入居者],"○")</f>
        <v>0</v>
      </c>
      <c r="R65" s="27">
        <f>COUNTIFS(テーブル2[費用徴収階層],$G65,テーブル2[２月],"○",テーブル2[一般入居者],"○")</f>
        <v>0</v>
      </c>
      <c r="S65" s="27">
        <f>COUNTIFS(テーブル2[費用徴収階層],$G65,テーブル2[３月],"○",テーブル2[一般入居者],"○")</f>
        <v>0</v>
      </c>
      <c r="T65" s="27">
        <f t="shared" si="3"/>
        <v>0</v>
      </c>
    </row>
    <row r="66" spans="6:20">
      <c r="G66" s="27">
        <v>12</v>
      </c>
      <c r="H66" s="27">
        <f>COUNTIFS(テーブル2[費用徴収階層],$G66,テーブル2[４月],"○",テーブル2[一般入居者],"○")</f>
        <v>0</v>
      </c>
      <c r="I66" s="27">
        <f>COUNTIFS(テーブル2[費用徴収階層],$G66,テーブル2[５月],"○",テーブル2[一般入居者],"○")</f>
        <v>0</v>
      </c>
      <c r="J66" s="27">
        <f>COUNTIFS(テーブル2[費用徴収階層],$G66,テーブル2[６月],"○",テーブル2[一般入居者],"○")</f>
        <v>0</v>
      </c>
      <c r="K66" s="27">
        <f>COUNTIFS(テーブル2[費用徴収階層],$G66,テーブル2[７月],"○",テーブル2[一般入居者],"○")</f>
        <v>0</v>
      </c>
      <c r="L66" s="27">
        <f>COUNTIFS(テーブル2[費用徴収階層],$G66,テーブル2[８月],"○",テーブル2[一般入居者],"○")</f>
        <v>0</v>
      </c>
      <c r="M66" s="27">
        <f>COUNTIFS(テーブル2[費用徴収階層],$G66,テーブル2[９月],"○",テーブル2[一般入居者],"○")</f>
        <v>0</v>
      </c>
      <c r="N66" s="27">
        <f>COUNTIFS(テーブル2[費用徴収階層],$G66,テーブル2[１０月],"○",テーブル2[一般入居者],"○")</f>
        <v>0</v>
      </c>
      <c r="O66" s="27">
        <f>COUNTIFS(テーブル2[費用徴収階層],$G66,テーブル2[１１月],"○",テーブル2[一般入居者],"○")</f>
        <v>0</v>
      </c>
      <c r="P66" s="27">
        <f>COUNTIFS(テーブル2[費用徴収階層],$G66,テーブル2[１２月],"○",テーブル2[一般入居者],"○")</f>
        <v>0</v>
      </c>
      <c r="Q66" s="27">
        <f>COUNTIFS(テーブル2[費用徴収階層],$G66,テーブル2[１月],"○",テーブル2[一般入居者],"○")</f>
        <v>0</v>
      </c>
      <c r="R66" s="27">
        <f>COUNTIFS(テーブル2[費用徴収階層],$G66,テーブル2[２月],"○",テーブル2[一般入居者],"○")</f>
        <v>0</v>
      </c>
      <c r="S66" s="27">
        <f>COUNTIFS(テーブル2[費用徴収階層],$G66,テーブル2[３月],"○",テーブル2[一般入居者],"○")</f>
        <v>0</v>
      </c>
      <c r="T66" s="27">
        <f t="shared" si="3"/>
        <v>0</v>
      </c>
    </row>
    <row r="67" spans="6:20">
      <c r="G67" s="27">
        <v>13</v>
      </c>
      <c r="H67" s="27">
        <f>COUNTIFS(テーブル2[費用徴収階層],$G67,テーブル2[４月],"○",テーブル2[一般入居者],"○")</f>
        <v>0</v>
      </c>
      <c r="I67" s="27">
        <f>COUNTIFS(テーブル2[費用徴収階層],$G67,テーブル2[５月],"○",テーブル2[一般入居者],"○")</f>
        <v>0</v>
      </c>
      <c r="J67" s="27">
        <f>COUNTIFS(テーブル2[費用徴収階層],$G67,テーブル2[６月],"○",テーブル2[一般入居者],"○")</f>
        <v>0</v>
      </c>
      <c r="K67" s="27">
        <f>COUNTIFS(テーブル2[費用徴収階層],$G67,テーブル2[７月],"○",テーブル2[一般入居者],"○")</f>
        <v>0</v>
      </c>
      <c r="L67" s="27">
        <f>COUNTIFS(テーブル2[費用徴収階層],$G67,テーブル2[８月],"○",テーブル2[一般入居者],"○")</f>
        <v>0</v>
      </c>
      <c r="M67" s="27">
        <f>COUNTIFS(テーブル2[費用徴収階層],$G67,テーブル2[９月],"○",テーブル2[一般入居者],"○")</f>
        <v>0</v>
      </c>
      <c r="N67" s="27">
        <f>COUNTIFS(テーブル2[費用徴収階層],$G67,テーブル2[１０月],"○",テーブル2[一般入居者],"○")</f>
        <v>0</v>
      </c>
      <c r="O67" s="27">
        <f>COUNTIFS(テーブル2[費用徴収階層],$G67,テーブル2[１１月],"○",テーブル2[一般入居者],"○")</f>
        <v>0</v>
      </c>
      <c r="P67" s="27">
        <f>COUNTIFS(テーブル2[費用徴収階層],$G67,テーブル2[１２月],"○",テーブル2[一般入居者],"○")</f>
        <v>0</v>
      </c>
      <c r="Q67" s="27">
        <f>COUNTIFS(テーブル2[費用徴収階層],$G67,テーブル2[１月],"○",テーブル2[一般入居者],"○")</f>
        <v>0</v>
      </c>
      <c r="R67" s="27">
        <f>COUNTIFS(テーブル2[費用徴収階層],$G67,テーブル2[２月],"○",テーブル2[一般入居者],"○")</f>
        <v>0</v>
      </c>
      <c r="S67" s="27">
        <f>COUNTIFS(テーブル2[費用徴収階層],$G67,テーブル2[３月],"○",テーブル2[一般入居者],"○")</f>
        <v>0</v>
      </c>
      <c r="T67" s="27">
        <f t="shared" si="3"/>
        <v>0</v>
      </c>
    </row>
    <row r="68" spans="6:20">
      <c r="G68" s="27">
        <v>14</v>
      </c>
      <c r="H68" s="27">
        <f>COUNTIFS(テーブル2[費用徴収階層],$G68,テーブル2[４月],"○",テーブル2[一般入居者],"○")</f>
        <v>0</v>
      </c>
      <c r="I68" s="27">
        <f>COUNTIFS(テーブル2[費用徴収階層],$G68,テーブル2[５月],"○",テーブル2[一般入居者],"○")</f>
        <v>0</v>
      </c>
      <c r="J68" s="27">
        <f>COUNTIFS(テーブル2[費用徴収階層],$G68,テーブル2[６月],"○",テーブル2[一般入居者],"○")</f>
        <v>0</v>
      </c>
      <c r="K68" s="27">
        <f>COUNTIFS(テーブル2[費用徴収階層],$G68,テーブル2[７月],"○",テーブル2[一般入居者],"○")</f>
        <v>0</v>
      </c>
      <c r="L68" s="27">
        <f>COUNTIFS(テーブル2[費用徴収階層],$G68,テーブル2[８月],"○",テーブル2[一般入居者],"○")</f>
        <v>0</v>
      </c>
      <c r="M68" s="27">
        <f>COUNTIFS(テーブル2[費用徴収階層],$G68,テーブル2[９月],"○",テーブル2[一般入居者],"○")</f>
        <v>0</v>
      </c>
      <c r="N68" s="27">
        <f>COUNTIFS(テーブル2[費用徴収階層],$G68,テーブル2[１０月],"○",テーブル2[一般入居者],"○")</f>
        <v>0</v>
      </c>
      <c r="O68" s="27">
        <f>COUNTIFS(テーブル2[費用徴収階層],$G68,テーブル2[１１月],"○",テーブル2[一般入居者],"○")</f>
        <v>0</v>
      </c>
      <c r="P68" s="27">
        <f>COUNTIFS(テーブル2[費用徴収階層],$G68,テーブル2[１２月],"○",テーブル2[一般入居者],"○")</f>
        <v>0</v>
      </c>
      <c r="Q68" s="27">
        <f>COUNTIFS(テーブル2[費用徴収階層],$G68,テーブル2[１月],"○",テーブル2[一般入居者],"○")</f>
        <v>0</v>
      </c>
      <c r="R68" s="27">
        <f>COUNTIFS(テーブル2[費用徴収階層],$G68,テーブル2[２月],"○",テーブル2[一般入居者],"○")</f>
        <v>0</v>
      </c>
      <c r="S68" s="27">
        <f>COUNTIFS(テーブル2[費用徴収階層],$G68,テーブル2[３月],"○",テーブル2[一般入居者],"○")</f>
        <v>0</v>
      </c>
      <c r="T68" s="27">
        <f t="shared" si="3"/>
        <v>0</v>
      </c>
    </row>
    <row r="69" spans="6:20">
      <c r="G69" s="27">
        <v>15</v>
      </c>
      <c r="H69" s="27">
        <f>COUNTIFS(テーブル2[費用徴収階層],$G69,テーブル2[４月],"○",テーブル2[一般入居者],"○")</f>
        <v>0</v>
      </c>
      <c r="I69" s="27">
        <f>COUNTIFS(テーブル2[費用徴収階層],$G69,テーブル2[５月],"○",テーブル2[一般入居者],"○")</f>
        <v>0</v>
      </c>
      <c r="J69" s="27">
        <f>COUNTIFS(テーブル2[費用徴収階層],$G69,テーブル2[６月],"○",テーブル2[一般入居者],"○")</f>
        <v>0</v>
      </c>
      <c r="K69" s="27">
        <f>COUNTIFS(テーブル2[費用徴収階層],$G69,テーブル2[７月],"○",テーブル2[一般入居者],"○")</f>
        <v>0</v>
      </c>
      <c r="L69" s="27">
        <f>COUNTIFS(テーブル2[費用徴収階層],$G69,テーブル2[８月],"○",テーブル2[一般入居者],"○")</f>
        <v>0</v>
      </c>
      <c r="M69" s="27">
        <f>COUNTIFS(テーブル2[費用徴収階層],$G69,テーブル2[９月],"○",テーブル2[一般入居者],"○")</f>
        <v>0</v>
      </c>
      <c r="N69" s="27">
        <f>COUNTIFS(テーブル2[費用徴収階層],$G69,テーブル2[１０月],"○",テーブル2[一般入居者],"○")</f>
        <v>0</v>
      </c>
      <c r="O69" s="27">
        <f>COUNTIFS(テーブル2[費用徴収階層],$G69,テーブル2[１１月],"○",テーブル2[一般入居者],"○")</f>
        <v>0</v>
      </c>
      <c r="P69" s="27">
        <f>COUNTIFS(テーブル2[費用徴収階層],$G69,テーブル2[１２月],"○",テーブル2[一般入居者],"○")</f>
        <v>0</v>
      </c>
      <c r="Q69" s="27">
        <f>COUNTIFS(テーブル2[費用徴収階層],$G69,テーブル2[１月],"○",テーブル2[一般入居者],"○")</f>
        <v>0</v>
      </c>
      <c r="R69" s="27">
        <f>COUNTIFS(テーブル2[費用徴収階層],$G69,テーブル2[２月],"○",テーブル2[一般入居者],"○")</f>
        <v>0</v>
      </c>
      <c r="S69" s="27">
        <f>COUNTIFS(テーブル2[費用徴収階層],$G69,テーブル2[３月],"○",テーブル2[一般入居者],"○")</f>
        <v>0</v>
      </c>
      <c r="T69" s="27">
        <f t="shared" si="3"/>
        <v>0</v>
      </c>
    </row>
    <row r="70" spans="6:20">
      <c r="G70" s="27">
        <v>16</v>
      </c>
      <c r="H70" s="27">
        <f>COUNTIFS(テーブル2[費用徴収階層],$G70,テーブル2[４月],"○",テーブル2[一般入居者],"○")</f>
        <v>0</v>
      </c>
      <c r="I70" s="27">
        <f>COUNTIFS(テーブル2[費用徴収階層],$G70,テーブル2[５月],"○",テーブル2[一般入居者],"○")</f>
        <v>0</v>
      </c>
      <c r="J70" s="27">
        <f>COUNTIFS(テーブル2[費用徴収階層],$G70,テーブル2[６月],"○",テーブル2[一般入居者],"○")</f>
        <v>0</v>
      </c>
      <c r="K70" s="27">
        <f>COUNTIFS(テーブル2[費用徴収階層],$G70,テーブル2[７月],"○",テーブル2[一般入居者],"○")</f>
        <v>0</v>
      </c>
      <c r="L70" s="27">
        <f>COUNTIFS(テーブル2[費用徴収階層],$G70,テーブル2[８月],"○",テーブル2[一般入居者],"○")</f>
        <v>0</v>
      </c>
      <c r="M70" s="27">
        <f>COUNTIFS(テーブル2[費用徴収階層],$G70,テーブル2[９月],"○",テーブル2[一般入居者],"○")</f>
        <v>0</v>
      </c>
      <c r="N70" s="27">
        <f>COUNTIFS(テーブル2[費用徴収階層],$G70,テーブル2[１０月],"○",テーブル2[一般入居者],"○")</f>
        <v>0</v>
      </c>
      <c r="O70" s="27">
        <f>COUNTIFS(テーブル2[費用徴収階層],$G70,テーブル2[１１月],"○",テーブル2[一般入居者],"○")</f>
        <v>0</v>
      </c>
      <c r="P70" s="27">
        <f>COUNTIFS(テーブル2[費用徴収階層],$G70,テーブル2[１２月],"○",テーブル2[一般入居者],"○")</f>
        <v>0</v>
      </c>
      <c r="Q70" s="27">
        <f>COUNTIFS(テーブル2[費用徴収階層],$G70,テーブル2[１月],"○",テーブル2[一般入居者],"○")</f>
        <v>0</v>
      </c>
      <c r="R70" s="27">
        <f>COUNTIFS(テーブル2[費用徴収階層],$G70,テーブル2[２月],"○",テーブル2[一般入居者],"○")</f>
        <v>0</v>
      </c>
      <c r="S70" s="27">
        <f>COUNTIFS(テーブル2[費用徴収階層],$G70,テーブル2[３月],"○",テーブル2[一般入居者],"○")</f>
        <v>0</v>
      </c>
      <c r="T70" s="27">
        <f t="shared" si="3"/>
        <v>0</v>
      </c>
    </row>
    <row r="71" spans="6:20">
      <c r="G71" s="27">
        <v>17</v>
      </c>
      <c r="H71" s="27">
        <f>COUNTIFS(テーブル2[費用徴収階層],$G71,テーブル2[４月],"○",テーブル2[一般入居者],"○")</f>
        <v>0</v>
      </c>
      <c r="I71" s="27">
        <f>COUNTIFS(テーブル2[費用徴収階層],$G71,テーブル2[５月],"○",テーブル2[一般入居者],"○")</f>
        <v>0</v>
      </c>
      <c r="J71" s="27">
        <f>COUNTIFS(テーブル2[費用徴収階層],$G71,テーブル2[６月],"○",テーブル2[一般入居者],"○")</f>
        <v>0</v>
      </c>
      <c r="K71" s="27">
        <f>COUNTIFS(テーブル2[費用徴収階層],$G71,テーブル2[７月],"○",テーブル2[一般入居者],"○")</f>
        <v>0</v>
      </c>
      <c r="L71" s="27">
        <f>COUNTIFS(テーブル2[費用徴収階層],$G71,テーブル2[８月],"○",テーブル2[一般入居者],"○")</f>
        <v>0</v>
      </c>
      <c r="M71" s="27">
        <f>COUNTIFS(テーブル2[費用徴収階層],$G71,テーブル2[９月],"○",テーブル2[一般入居者],"○")</f>
        <v>0</v>
      </c>
      <c r="N71" s="27">
        <f>COUNTIFS(テーブル2[費用徴収階層],$G71,テーブル2[１０月],"○",テーブル2[一般入居者],"○")</f>
        <v>0</v>
      </c>
      <c r="O71" s="27">
        <f>COUNTIFS(テーブル2[費用徴収階層],$G71,テーブル2[１１月],"○",テーブル2[一般入居者],"○")</f>
        <v>0</v>
      </c>
      <c r="P71" s="27">
        <f>COUNTIFS(テーブル2[費用徴収階層],$G71,テーブル2[１２月],"○",テーブル2[一般入居者],"○")</f>
        <v>0</v>
      </c>
      <c r="Q71" s="27">
        <f>COUNTIFS(テーブル2[費用徴収階層],$G71,テーブル2[１月],"○",テーブル2[一般入居者],"○")</f>
        <v>0</v>
      </c>
      <c r="R71" s="27">
        <f>COUNTIFS(テーブル2[費用徴収階層],$G71,テーブル2[２月],"○",テーブル2[一般入居者],"○")</f>
        <v>0</v>
      </c>
      <c r="S71" s="27">
        <f>COUNTIFS(テーブル2[費用徴収階層],$G71,テーブル2[３月],"○",テーブル2[一般入居者],"○")</f>
        <v>0</v>
      </c>
      <c r="T71" s="27">
        <f t="shared" si="3"/>
        <v>0</v>
      </c>
    </row>
    <row r="72" spans="6:20">
      <c r="G72" s="27">
        <v>18</v>
      </c>
      <c r="H72" s="27">
        <f>COUNTIFS(テーブル2[費用徴収階層],$G72,テーブル2[４月],"○",テーブル2[一般入居者],"○")</f>
        <v>0</v>
      </c>
      <c r="I72" s="27">
        <f>COUNTIFS(テーブル2[費用徴収階層],$G72,テーブル2[５月],"○",テーブル2[一般入居者],"○")</f>
        <v>0</v>
      </c>
      <c r="J72" s="27">
        <f>COUNTIFS(テーブル2[費用徴収階層],$G72,テーブル2[６月],"○",テーブル2[一般入居者],"○")</f>
        <v>0</v>
      </c>
      <c r="K72" s="27">
        <f>COUNTIFS(テーブル2[費用徴収階層],$G72,テーブル2[７月],"○",テーブル2[一般入居者],"○")</f>
        <v>0</v>
      </c>
      <c r="L72" s="27">
        <f>COUNTIFS(テーブル2[費用徴収階層],$G72,テーブル2[８月],"○",テーブル2[一般入居者],"○")</f>
        <v>0</v>
      </c>
      <c r="M72" s="27">
        <f>COUNTIFS(テーブル2[費用徴収階層],$G72,テーブル2[９月],"○",テーブル2[一般入居者],"○")</f>
        <v>0</v>
      </c>
      <c r="N72" s="27">
        <f>COUNTIFS(テーブル2[費用徴収階層],$G72,テーブル2[１０月],"○",テーブル2[一般入居者],"○")</f>
        <v>0</v>
      </c>
      <c r="O72" s="27">
        <f>COUNTIFS(テーブル2[費用徴収階層],$G72,テーブル2[１１月],"○",テーブル2[一般入居者],"○")</f>
        <v>0</v>
      </c>
      <c r="P72" s="27">
        <f>COUNTIFS(テーブル2[費用徴収階層],$G72,テーブル2[１２月],"○",テーブル2[一般入居者],"○")</f>
        <v>0</v>
      </c>
      <c r="Q72" s="27">
        <f>COUNTIFS(テーブル2[費用徴収階層],$G72,テーブル2[１月],"○",テーブル2[一般入居者],"○")</f>
        <v>0</v>
      </c>
      <c r="R72" s="27">
        <f>COUNTIFS(テーブル2[費用徴収階層],$G72,テーブル2[２月],"○",テーブル2[一般入居者],"○")</f>
        <v>0</v>
      </c>
      <c r="S72" s="27">
        <f>COUNTIFS(テーブル2[費用徴収階層],$G72,テーブル2[３月],"○",テーブル2[一般入居者],"○")</f>
        <v>0</v>
      </c>
      <c r="T72" s="27">
        <f t="shared" si="3"/>
        <v>0</v>
      </c>
    </row>
    <row r="73" spans="6:20">
      <c r="G73" s="27"/>
      <c r="H73" s="27">
        <f t="shared" ref="H73:T73" si="4">SUM(H54:H72)</f>
        <v>0</v>
      </c>
      <c r="I73" s="27">
        <f t="shared" si="4"/>
        <v>0</v>
      </c>
      <c r="J73" s="27">
        <f t="shared" si="4"/>
        <v>0</v>
      </c>
      <c r="K73" s="27">
        <f t="shared" si="4"/>
        <v>0</v>
      </c>
      <c r="L73" s="27">
        <f t="shared" si="4"/>
        <v>0</v>
      </c>
      <c r="M73" s="27">
        <f t="shared" si="4"/>
        <v>0</v>
      </c>
      <c r="N73" s="27">
        <f t="shared" si="4"/>
        <v>0</v>
      </c>
      <c r="O73" s="27">
        <f t="shared" si="4"/>
        <v>0</v>
      </c>
      <c r="P73" s="27">
        <f t="shared" si="4"/>
        <v>0</v>
      </c>
      <c r="Q73" s="27">
        <f t="shared" si="4"/>
        <v>0</v>
      </c>
      <c r="R73" s="27">
        <f t="shared" si="4"/>
        <v>0</v>
      </c>
      <c r="S73" s="27">
        <f t="shared" si="4"/>
        <v>0</v>
      </c>
      <c r="T73" s="27">
        <f t="shared" si="4"/>
        <v>0</v>
      </c>
    </row>
    <row r="74" spans="6:20"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</row>
    <row r="75" spans="6:20">
      <c r="F75" s="35"/>
      <c r="G75" s="36" t="str">
        <f>IF($F$53=0,"特定無し施設の一般","特定")</f>
        <v>特定無し施設の一般</v>
      </c>
      <c r="H75" s="27" t="s">
        <v>29</v>
      </c>
      <c r="I75" s="27" t="s">
        <v>31</v>
      </c>
      <c r="J75" s="27" t="s">
        <v>33</v>
      </c>
      <c r="K75" s="27" t="s">
        <v>34</v>
      </c>
      <c r="L75" s="27" t="s">
        <v>35</v>
      </c>
      <c r="M75" s="27" t="s">
        <v>36</v>
      </c>
      <c r="N75" s="27" t="s">
        <v>37</v>
      </c>
      <c r="O75" s="27" t="s">
        <v>38</v>
      </c>
      <c r="P75" s="27" t="s">
        <v>39</v>
      </c>
      <c r="Q75" s="27" t="s">
        <v>40</v>
      </c>
      <c r="R75" s="27" t="s">
        <v>41</v>
      </c>
      <c r="S75" s="27" t="s">
        <v>42</v>
      </c>
      <c r="T75" s="27" t="s">
        <v>43</v>
      </c>
    </row>
    <row r="76" spans="6:20">
      <c r="G76" s="27">
        <v>0.7</v>
      </c>
      <c r="H76" s="27">
        <f>COUNTIFS(テーブル2[費用徴収階層],$G76,テーブル2[４月],"○",テーブル2[一般入居者],"")</f>
        <v>0</v>
      </c>
      <c r="I76" s="27">
        <f>COUNTIFS(テーブル2[費用徴収階層],$G76,テーブル2[５月],"○",テーブル2[一般入居者],"")</f>
        <v>0</v>
      </c>
      <c r="J76" s="27">
        <f>COUNTIFS(テーブル2[費用徴収階層],$G76,テーブル2[６月],"○",テーブル2[一般入居者],"")</f>
        <v>0</v>
      </c>
      <c r="K76" s="27">
        <f>COUNTIFS(テーブル2[費用徴収階層],$G76,テーブル2[７月],"○",テーブル2[一般入居者],"")</f>
        <v>0</v>
      </c>
      <c r="L76" s="27">
        <f>COUNTIFS(テーブル2[費用徴収階層],$G76,テーブル2[８月],"○",テーブル2[一般入居者],"")</f>
        <v>0</v>
      </c>
      <c r="M76" s="27">
        <f>COUNTIFS(テーブル2[費用徴収階層],$G76,テーブル2[９月],"○",テーブル2[一般入居者],"")</f>
        <v>0</v>
      </c>
      <c r="N76" s="27">
        <f>COUNTIFS(テーブル2[費用徴収階層],$G76,テーブル2[１０月],"○",テーブル2[一般入居者],"")</f>
        <v>0</v>
      </c>
      <c r="O76" s="27">
        <f>COUNTIFS(テーブル2[費用徴収階層],$G76,テーブル2[１１月],"○",テーブル2[一般入居者],"")</f>
        <v>0</v>
      </c>
      <c r="P76" s="27">
        <f>COUNTIFS(テーブル2[費用徴収階層],$G76,テーブル2[１２月],"○",テーブル2[一般入居者],"")</f>
        <v>0</v>
      </c>
      <c r="Q76" s="27">
        <f>COUNTIFS(テーブル2[費用徴収階層],$G76,テーブル2[１月],"○",テーブル2[一般入居者],"")</f>
        <v>0</v>
      </c>
      <c r="R76" s="27">
        <f>COUNTIFS(テーブル2[費用徴収階層],$G76,テーブル2[２月],"○",テーブル2[一般入居者],"")</f>
        <v>0</v>
      </c>
      <c r="S76" s="27">
        <f>COUNTIFS(テーブル2[費用徴収階層],$G76,テーブル2[３月],"○",テーブル2[一般入居者],"")</f>
        <v>0</v>
      </c>
      <c r="T76" s="27">
        <f>SUM(H76:S76)</f>
        <v>0</v>
      </c>
    </row>
    <row r="77" spans="6:20">
      <c r="G77" s="27">
        <v>1</v>
      </c>
      <c r="H77" s="27">
        <f>COUNTIFS(テーブル2[費用徴収階層],$G77,テーブル2[４月],"○",テーブル2[一般入居者],"")</f>
        <v>0</v>
      </c>
      <c r="I77" s="27">
        <f>COUNTIFS(テーブル2[費用徴収階層],$G77,テーブル2[５月],"○",テーブル2[一般入居者],"")</f>
        <v>0</v>
      </c>
      <c r="J77" s="27">
        <f>COUNTIFS(テーブル2[費用徴収階層],$G77,テーブル2[６月],"○",テーブル2[一般入居者],"")</f>
        <v>0</v>
      </c>
      <c r="K77" s="27">
        <f>COUNTIFS(テーブル2[費用徴収階層],$G77,テーブル2[７月],"○",テーブル2[一般入居者],"")</f>
        <v>0</v>
      </c>
      <c r="L77" s="27">
        <f>COUNTIFS(テーブル2[費用徴収階層],$G77,テーブル2[８月],"○",テーブル2[一般入居者],"")</f>
        <v>0</v>
      </c>
      <c r="M77" s="27">
        <f>COUNTIFS(テーブル2[費用徴収階層],$G77,テーブル2[９月],"○",テーブル2[一般入居者],"")</f>
        <v>0</v>
      </c>
      <c r="N77" s="27">
        <f>COUNTIFS(テーブル2[費用徴収階層],$G77,テーブル2[１０月],"○",テーブル2[一般入居者],"")</f>
        <v>0</v>
      </c>
      <c r="O77" s="27">
        <f>COUNTIFS(テーブル2[費用徴収階層],$G77,テーブル2[１１月],"○",テーブル2[一般入居者],"")</f>
        <v>0</v>
      </c>
      <c r="P77" s="27">
        <f>COUNTIFS(テーブル2[費用徴収階層],$G77,テーブル2[１２月],"○",テーブル2[一般入居者],"")</f>
        <v>0</v>
      </c>
      <c r="Q77" s="27">
        <f>COUNTIFS(テーブル2[費用徴収階層],$G77,テーブル2[１月],"○",テーブル2[一般入居者],"")</f>
        <v>0</v>
      </c>
      <c r="R77" s="27">
        <f>COUNTIFS(テーブル2[費用徴収階層],$G77,テーブル2[２月],"○",テーブル2[一般入居者],"")</f>
        <v>0</v>
      </c>
      <c r="S77" s="27">
        <f>COUNTIFS(テーブル2[費用徴収階層],$G77,テーブル2[３月],"○",テーブル2[一般入居者],"")</f>
        <v>0</v>
      </c>
      <c r="T77" s="27">
        <f t="shared" ref="T77:T97" si="5">SUM(H77:S77)</f>
        <v>0</v>
      </c>
    </row>
    <row r="78" spans="6:20">
      <c r="G78" s="27">
        <v>2</v>
      </c>
      <c r="H78" s="27">
        <f>COUNTIFS(テーブル2[費用徴収階層],$G78,テーブル2[４月],"○",テーブル2[一般入居者],"")</f>
        <v>0</v>
      </c>
      <c r="I78" s="27">
        <f>COUNTIFS(テーブル2[費用徴収階層],$G78,テーブル2[５月],"○",テーブル2[一般入居者],"")</f>
        <v>0</v>
      </c>
      <c r="J78" s="27">
        <f>COUNTIFS(テーブル2[費用徴収階層],$G78,テーブル2[６月],"○",テーブル2[一般入居者],"")</f>
        <v>0</v>
      </c>
      <c r="K78" s="27">
        <f>COUNTIFS(テーブル2[費用徴収階層],$G78,テーブル2[７月],"○",テーブル2[一般入居者],"")</f>
        <v>0</v>
      </c>
      <c r="L78" s="27">
        <f>COUNTIFS(テーブル2[費用徴収階層],$G78,テーブル2[８月],"○",テーブル2[一般入居者],"")</f>
        <v>0</v>
      </c>
      <c r="M78" s="27">
        <f>COUNTIFS(テーブル2[費用徴収階層],$G78,テーブル2[９月],"○",テーブル2[一般入居者],"")</f>
        <v>0</v>
      </c>
      <c r="N78" s="27">
        <f>COUNTIFS(テーブル2[費用徴収階層],$G78,テーブル2[１０月],"○",テーブル2[一般入居者],"")</f>
        <v>0</v>
      </c>
      <c r="O78" s="27">
        <f>COUNTIFS(テーブル2[費用徴収階層],$G78,テーブル2[１１月],"○",テーブル2[一般入居者],"")</f>
        <v>0</v>
      </c>
      <c r="P78" s="27">
        <f>COUNTIFS(テーブル2[費用徴収階層],$G78,テーブル2[１２月],"○",テーブル2[一般入居者],"")</f>
        <v>0</v>
      </c>
      <c r="Q78" s="27">
        <f>COUNTIFS(テーブル2[費用徴収階層],$G78,テーブル2[１月],"○",テーブル2[一般入居者],"")</f>
        <v>0</v>
      </c>
      <c r="R78" s="27">
        <f>COUNTIFS(テーブル2[費用徴収階層],$G78,テーブル2[２月],"○",テーブル2[一般入居者],"")</f>
        <v>0</v>
      </c>
      <c r="S78" s="27">
        <f>COUNTIFS(テーブル2[費用徴収階層],$G78,テーブル2[３月],"○",テーブル2[一般入居者],"")</f>
        <v>0</v>
      </c>
      <c r="T78" s="27">
        <f t="shared" si="5"/>
        <v>0</v>
      </c>
    </row>
    <row r="79" spans="6:20">
      <c r="G79" s="27">
        <v>3</v>
      </c>
      <c r="H79" s="27">
        <f>COUNTIFS(テーブル2[費用徴収階層],$G79,テーブル2[４月],"○",テーブル2[一般入居者],"")</f>
        <v>0</v>
      </c>
      <c r="I79" s="27">
        <f>COUNTIFS(テーブル2[費用徴収階層],$G79,テーブル2[５月],"○",テーブル2[一般入居者],"")</f>
        <v>0</v>
      </c>
      <c r="J79" s="27">
        <f>COUNTIFS(テーブル2[費用徴収階層],$G79,テーブル2[６月],"○",テーブル2[一般入居者],"")</f>
        <v>0</v>
      </c>
      <c r="K79" s="27">
        <f>COUNTIFS(テーブル2[費用徴収階層],$G79,テーブル2[７月],"○",テーブル2[一般入居者],"")</f>
        <v>0</v>
      </c>
      <c r="L79" s="27">
        <f>COUNTIFS(テーブル2[費用徴収階層],$G79,テーブル2[８月],"○",テーブル2[一般入居者],"")</f>
        <v>0</v>
      </c>
      <c r="M79" s="27">
        <f>COUNTIFS(テーブル2[費用徴収階層],$G79,テーブル2[９月],"○",テーブル2[一般入居者],"")</f>
        <v>0</v>
      </c>
      <c r="N79" s="27">
        <f>COUNTIFS(テーブル2[費用徴収階層],$G79,テーブル2[１０月],"○",テーブル2[一般入居者],"")</f>
        <v>0</v>
      </c>
      <c r="O79" s="27">
        <f>COUNTIFS(テーブル2[費用徴収階層],$G79,テーブル2[１１月],"○",テーブル2[一般入居者],"")</f>
        <v>0</v>
      </c>
      <c r="P79" s="27">
        <f>COUNTIFS(テーブル2[費用徴収階層],$G79,テーブル2[１２月],"○",テーブル2[一般入居者],"")</f>
        <v>0</v>
      </c>
      <c r="Q79" s="27">
        <f>COUNTIFS(テーブル2[費用徴収階層],$G79,テーブル2[１月],"○",テーブル2[一般入居者],"")</f>
        <v>0</v>
      </c>
      <c r="R79" s="27">
        <f>COUNTIFS(テーブル2[費用徴収階層],$G79,テーブル2[２月],"○",テーブル2[一般入居者],"")</f>
        <v>0</v>
      </c>
      <c r="S79" s="27">
        <f>COUNTIFS(テーブル2[費用徴収階層],$G79,テーブル2[３月],"○",テーブル2[一般入居者],"")</f>
        <v>0</v>
      </c>
      <c r="T79" s="27">
        <f t="shared" si="5"/>
        <v>0</v>
      </c>
    </row>
    <row r="80" spans="6:20">
      <c r="G80" s="27">
        <v>4</v>
      </c>
      <c r="H80" s="27">
        <f>COUNTIFS(テーブル2[費用徴収階層],$G80,テーブル2[４月],"○",テーブル2[一般入居者],"")</f>
        <v>0</v>
      </c>
      <c r="I80" s="27">
        <f>COUNTIFS(テーブル2[費用徴収階層],$G80,テーブル2[５月],"○",テーブル2[一般入居者],"")</f>
        <v>0</v>
      </c>
      <c r="J80" s="27">
        <f>COUNTIFS(テーブル2[費用徴収階層],$G80,テーブル2[６月],"○",テーブル2[一般入居者],"")</f>
        <v>0</v>
      </c>
      <c r="K80" s="27">
        <f>COUNTIFS(テーブル2[費用徴収階層],$G80,テーブル2[７月],"○",テーブル2[一般入居者],"")</f>
        <v>0</v>
      </c>
      <c r="L80" s="27">
        <f>COUNTIFS(テーブル2[費用徴収階層],$G80,テーブル2[８月],"○",テーブル2[一般入居者],"")</f>
        <v>0</v>
      </c>
      <c r="M80" s="27">
        <f>COUNTIFS(テーブル2[費用徴収階層],$G80,テーブル2[９月],"○",テーブル2[一般入居者],"")</f>
        <v>0</v>
      </c>
      <c r="N80" s="27">
        <f>COUNTIFS(テーブル2[費用徴収階層],$G80,テーブル2[１０月],"○",テーブル2[一般入居者],"")</f>
        <v>0</v>
      </c>
      <c r="O80" s="27">
        <f>COUNTIFS(テーブル2[費用徴収階層],$G80,テーブル2[１１月],"○",テーブル2[一般入居者],"")</f>
        <v>0</v>
      </c>
      <c r="P80" s="27">
        <f>COUNTIFS(テーブル2[費用徴収階層],$G80,テーブル2[１２月],"○",テーブル2[一般入居者],"")</f>
        <v>0</v>
      </c>
      <c r="Q80" s="27">
        <f>COUNTIFS(テーブル2[費用徴収階層],$G80,テーブル2[１月],"○",テーブル2[一般入居者],"")</f>
        <v>0</v>
      </c>
      <c r="R80" s="27">
        <f>COUNTIFS(テーブル2[費用徴収階層],$G80,テーブル2[２月],"○",テーブル2[一般入居者],"")</f>
        <v>0</v>
      </c>
      <c r="S80" s="27">
        <f>COUNTIFS(テーブル2[費用徴収階層],$G80,テーブル2[３月],"○",テーブル2[一般入居者],"")</f>
        <v>0</v>
      </c>
      <c r="T80" s="27">
        <f t="shared" si="5"/>
        <v>0</v>
      </c>
    </row>
    <row r="81" spans="7:20">
      <c r="G81" s="27">
        <v>5</v>
      </c>
      <c r="H81" s="27">
        <f>COUNTIFS(テーブル2[費用徴収階層],$G81,テーブル2[４月],"○",テーブル2[一般入居者],"")</f>
        <v>0</v>
      </c>
      <c r="I81" s="27">
        <f>COUNTIFS(テーブル2[費用徴収階層],$G81,テーブル2[５月],"○",テーブル2[一般入居者],"")</f>
        <v>0</v>
      </c>
      <c r="J81" s="27">
        <f>COUNTIFS(テーブル2[費用徴収階層],$G81,テーブル2[６月],"○",テーブル2[一般入居者],"")</f>
        <v>0</v>
      </c>
      <c r="K81" s="27">
        <f>COUNTIFS(テーブル2[費用徴収階層],$G81,テーブル2[７月],"○",テーブル2[一般入居者],"")</f>
        <v>0</v>
      </c>
      <c r="L81" s="27">
        <f>COUNTIFS(テーブル2[費用徴収階層],$G81,テーブル2[８月],"○",テーブル2[一般入居者],"")</f>
        <v>0</v>
      </c>
      <c r="M81" s="27">
        <f>COUNTIFS(テーブル2[費用徴収階層],$G81,テーブル2[９月],"○",テーブル2[一般入居者],"")</f>
        <v>0</v>
      </c>
      <c r="N81" s="27">
        <f>COUNTIFS(テーブル2[費用徴収階層],$G81,テーブル2[１０月],"○",テーブル2[一般入居者],"")</f>
        <v>0</v>
      </c>
      <c r="O81" s="27">
        <f>COUNTIFS(テーブル2[費用徴収階層],$G81,テーブル2[１１月],"○",テーブル2[一般入居者],"")</f>
        <v>0</v>
      </c>
      <c r="P81" s="27">
        <f>COUNTIFS(テーブル2[費用徴収階層],$G81,テーブル2[１２月],"○",テーブル2[一般入居者],"")</f>
        <v>0</v>
      </c>
      <c r="Q81" s="27">
        <f>COUNTIFS(テーブル2[費用徴収階層],$G81,テーブル2[１月],"○",テーブル2[一般入居者],"")</f>
        <v>0</v>
      </c>
      <c r="R81" s="27">
        <f>COUNTIFS(テーブル2[費用徴収階層],$G81,テーブル2[２月],"○",テーブル2[一般入居者],"")</f>
        <v>0</v>
      </c>
      <c r="S81" s="27">
        <f>COUNTIFS(テーブル2[費用徴収階層],$G81,テーブル2[３月],"○",テーブル2[一般入居者],"")</f>
        <v>0</v>
      </c>
      <c r="T81" s="27">
        <f t="shared" si="5"/>
        <v>0</v>
      </c>
    </row>
    <row r="82" spans="7:20">
      <c r="G82" s="27">
        <v>6</v>
      </c>
      <c r="H82" s="27">
        <f>COUNTIFS(テーブル2[費用徴収階層],$G82,テーブル2[４月],"○",テーブル2[一般入居者],"")</f>
        <v>0</v>
      </c>
      <c r="I82" s="27">
        <f>COUNTIFS(テーブル2[費用徴収階層],$G82,テーブル2[５月],"○",テーブル2[一般入居者],"")</f>
        <v>0</v>
      </c>
      <c r="J82" s="27">
        <f>COUNTIFS(テーブル2[費用徴収階層],$G82,テーブル2[６月],"○",テーブル2[一般入居者],"")</f>
        <v>0</v>
      </c>
      <c r="K82" s="27">
        <f>COUNTIFS(テーブル2[費用徴収階層],$G82,テーブル2[７月],"○",テーブル2[一般入居者],"")</f>
        <v>0</v>
      </c>
      <c r="L82" s="27">
        <f>COUNTIFS(テーブル2[費用徴収階層],$G82,テーブル2[８月],"○",テーブル2[一般入居者],"")</f>
        <v>0</v>
      </c>
      <c r="M82" s="27">
        <f>COUNTIFS(テーブル2[費用徴収階層],$G82,テーブル2[９月],"○",テーブル2[一般入居者],"")</f>
        <v>0</v>
      </c>
      <c r="N82" s="27">
        <f>COUNTIFS(テーブル2[費用徴収階層],$G82,テーブル2[１０月],"○",テーブル2[一般入居者],"")</f>
        <v>0</v>
      </c>
      <c r="O82" s="27">
        <f>COUNTIFS(テーブル2[費用徴収階層],$G82,テーブル2[１１月],"○",テーブル2[一般入居者],"")</f>
        <v>0</v>
      </c>
      <c r="P82" s="27">
        <f>COUNTIFS(テーブル2[費用徴収階層],$G82,テーブル2[１２月],"○",テーブル2[一般入居者],"")</f>
        <v>0</v>
      </c>
      <c r="Q82" s="27">
        <f>COUNTIFS(テーブル2[費用徴収階層],$G82,テーブル2[１月],"○",テーブル2[一般入居者],"")</f>
        <v>0</v>
      </c>
      <c r="R82" s="27">
        <f>COUNTIFS(テーブル2[費用徴収階層],$G82,テーブル2[２月],"○",テーブル2[一般入居者],"")</f>
        <v>0</v>
      </c>
      <c r="S82" s="27">
        <f>COUNTIFS(テーブル2[費用徴収階層],$G82,テーブル2[３月],"○",テーブル2[一般入居者],"")</f>
        <v>0</v>
      </c>
      <c r="T82" s="27">
        <f t="shared" si="5"/>
        <v>0</v>
      </c>
    </row>
    <row r="83" spans="7:20">
      <c r="G83" s="27">
        <v>7</v>
      </c>
      <c r="H83" s="27">
        <f>COUNTIFS(テーブル2[費用徴収階層],$G83,テーブル2[４月],"○",テーブル2[一般入居者],"")</f>
        <v>0</v>
      </c>
      <c r="I83" s="27">
        <f>COUNTIFS(テーブル2[費用徴収階層],$G83,テーブル2[５月],"○",テーブル2[一般入居者],"")</f>
        <v>0</v>
      </c>
      <c r="J83" s="27">
        <f>COUNTIFS(テーブル2[費用徴収階層],$G83,テーブル2[６月],"○",テーブル2[一般入居者],"")</f>
        <v>0</v>
      </c>
      <c r="K83" s="27">
        <f>COUNTIFS(テーブル2[費用徴収階層],$G83,テーブル2[７月],"○",テーブル2[一般入居者],"")</f>
        <v>0</v>
      </c>
      <c r="L83" s="27">
        <f>COUNTIFS(テーブル2[費用徴収階層],$G83,テーブル2[８月],"○",テーブル2[一般入居者],"")</f>
        <v>0</v>
      </c>
      <c r="M83" s="27">
        <f>COUNTIFS(テーブル2[費用徴収階層],$G83,テーブル2[９月],"○",テーブル2[一般入居者],"")</f>
        <v>0</v>
      </c>
      <c r="N83" s="27">
        <f>COUNTIFS(テーブル2[費用徴収階層],$G83,テーブル2[１０月],"○",テーブル2[一般入居者],"")</f>
        <v>0</v>
      </c>
      <c r="O83" s="27">
        <f>COUNTIFS(テーブル2[費用徴収階層],$G83,テーブル2[１１月],"○",テーブル2[一般入居者],"")</f>
        <v>0</v>
      </c>
      <c r="P83" s="27">
        <f>COUNTIFS(テーブル2[費用徴収階層],$G83,テーブル2[１２月],"○",テーブル2[一般入居者],"")</f>
        <v>0</v>
      </c>
      <c r="Q83" s="27">
        <f>COUNTIFS(テーブル2[費用徴収階層],$G83,テーブル2[１月],"○",テーブル2[一般入居者],"")</f>
        <v>0</v>
      </c>
      <c r="R83" s="27">
        <f>COUNTIFS(テーブル2[費用徴収階層],$G83,テーブル2[２月],"○",テーブル2[一般入居者],"")</f>
        <v>0</v>
      </c>
      <c r="S83" s="27">
        <f>COUNTIFS(テーブル2[費用徴収階層],$G83,テーブル2[３月],"○",テーブル2[一般入居者],"")</f>
        <v>0</v>
      </c>
      <c r="T83" s="27">
        <f t="shared" si="5"/>
        <v>0</v>
      </c>
    </row>
    <row r="84" spans="7:20">
      <c r="G84" s="27">
        <v>8</v>
      </c>
      <c r="H84" s="27">
        <f>COUNTIFS(テーブル2[費用徴収階層],$G84,テーブル2[４月],"○",テーブル2[一般入居者],"")</f>
        <v>0</v>
      </c>
      <c r="I84" s="27">
        <f>COUNTIFS(テーブル2[費用徴収階層],$G84,テーブル2[５月],"○",テーブル2[一般入居者],"")</f>
        <v>0</v>
      </c>
      <c r="J84" s="27">
        <f>COUNTIFS(テーブル2[費用徴収階層],$G84,テーブル2[６月],"○",テーブル2[一般入居者],"")</f>
        <v>0</v>
      </c>
      <c r="K84" s="27">
        <f>COUNTIFS(テーブル2[費用徴収階層],$G84,テーブル2[７月],"○",テーブル2[一般入居者],"")</f>
        <v>0</v>
      </c>
      <c r="L84" s="27">
        <f>COUNTIFS(テーブル2[費用徴収階層],$G84,テーブル2[８月],"○",テーブル2[一般入居者],"")</f>
        <v>0</v>
      </c>
      <c r="M84" s="27">
        <f>COUNTIFS(テーブル2[費用徴収階層],$G84,テーブル2[９月],"○",テーブル2[一般入居者],"")</f>
        <v>0</v>
      </c>
      <c r="N84" s="27">
        <f>COUNTIFS(テーブル2[費用徴収階層],$G84,テーブル2[１０月],"○",テーブル2[一般入居者],"")</f>
        <v>0</v>
      </c>
      <c r="O84" s="27">
        <f>COUNTIFS(テーブル2[費用徴収階層],$G84,テーブル2[１１月],"○",テーブル2[一般入居者],"")</f>
        <v>0</v>
      </c>
      <c r="P84" s="27">
        <f>COUNTIFS(テーブル2[費用徴収階層],$G84,テーブル2[１２月],"○",テーブル2[一般入居者],"")</f>
        <v>0</v>
      </c>
      <c r="Q84" s="27">
        <f>COUNTIFS(テーブル2[費用徴収階層],$G84,テーブル2[１月],"○",テーブル2[一般入居者],"")</f>
        <v>0</v>
      </c>
      <c r="R84" s="27">
        <f>COUNTIFS(テーブル2[費用徴収階層],$G84,テーブル2[２月],"○",テーブル2[一般入居者],"")</f>
        <v>0</v>
      </c>
      <c r="S84" s="27">
        <f>COUNTIFS(テーブル2[費用徴収階層],$G84,テーブル2[３月],"○",テーブル2[一般入居者],"")</f>
        <v>0</v>
      </c>
      <c r="T84" s="27">
        <f t="shared" si="5"/>
        <v>0</v>
      </c>
    </row>
    <row r="85" spans="7:20">
      <c r="G85" s="27">
        <v>9</v>
      </c>
      <c r="H85" s="27">
        <f>COUNTIFS(テーブル2[費用徴収階層],$G85,テーブル2[４月],"○",テーブル2[一般入居者],"")</f>
        <v>0</v>
      </c>
      <c r="I85" s="27">
        <f>COUNTIFS(テーブル2[費用徴収階層],$G85,テーブル2[５月],"○",テーブル2[一般入居者],"")</f>
        <v>0</v>
      </c>
      <c r="J85" s="27">
        <f>COUNTIFS(テーブル2[費用徴収階層],$G85,テーブル2[６月],"○",テーブル2[一般入居者],"")</f>
        <v>0</v>
      </c>
      <c r="K85" s="27">
        <f>COUNTIFS(テーブル2[費用徴収階層],$G85,テーブル2[７月],"○",テーブル2[一般入居者],"")</f>
        <v>0</v>
      </c>
      <c r="L85" s="27">
        <f>COUNTIFS(テーブル2[費用徴収階層],$G85,テーブル2[８月],"○",テーブル2[一般入居者],"")</f>
        <v>0</v>
      </c>
      <c r="M85" s="27">
        <f>COUNTIFS(テーブル2[費用徴収階層],$G85,テーブル2[９月],"○",テーブル2[一般入居者],"")</f>
        <v>0</v>
      </c>
      <c r="N85" s="27">
        <f>COUNTIFS(テーブル2[費用徴収階層],$G85,テーブル2[１０月],"○",テーブル2[一般入居者],"")</f>
        <v>0</v>
      </c>
      <c r="O85" s="27">
        <f>COUNTIFS(テーブル2[費用徴収階層],$G85,テーブル2[１１月],"○",テーブル2[一般入居者],"")</f>
        <v>0</v>
      </c>
      <c r="P85" s="27">
        <f>COUNTIFS(テーブル2[費用徴収階層],$G85,テーブル2[１２月],"○",テーブル2[一般入居者],"")</f>
        <v>0</v>
      </c>
      <c r="Q85" s="27">
        <f>COUNTIFS(テーブル2[費用徴収階層],$G85,テーブル2[１月],"○",テーブル2[一般入居者],"")</f>
        <v>0</v>
      </c>
      <c r="R85" s="27">
        <f>COUNTIFS(テーブル2[費用徴収階層],$G85,テーブル2[２月],"○",テーブル2[一般入居者],"")</f>
        <v>0</v>
      </c>
      <c r="S85" s="27">
        <f>COUNTIFS(テーブル2[費用徴収階層],$G85,テーブル2[３月],"○",テーブル2[一般入居者],"")</f>
        <v>0</v>
      </c>
      <c r="T85" s="27">
        <f t="shared" si="5"/>
        <v>0</v>
      </c>
    </row>
    <row r="86" spans="7:20">
      <c r="G86" s="27">
        <v>10</v>
      </c>
      <c r="H86" s="27">
        <f>COUNTIFS(テーブル2[費用徴収階層],$G86,テーブル2[４月],"○",テーブル2[一般入居者],"")</f>
        <v>0</v>
      </c>
      <c r="I86" s="27">
        <f>COUNTIFS(テーブル2[費用徴収階層],$G86,テーブル2[５月],"○",テーブル2[一般入居者],"")</f>
        <v>0</v>
      </c>
      <c r="J86" s="27">
        <f>COUNTIFS(テーブル2[費用徴収階層],$G86,テーブル2[６月],"○",テーブル2[一般入居者],"")</f>
        <v>0</v>
      </c>
      <c r="K86" s="27">
        <f>COUNTIFS(テーブル2[費用徴収階層],$G86,テーブル2[７月],"○",テーブル2[一般入居者],"")</f>
        <v>0</v>
      </c>
      <c r="L86" s="27">
        <f>COUNTIFS(テーブル2[費用徴収階層],$G86,テーブル2[８月],"○",テーブル2[一般入居者],"")</f>
        <v>0</v>
      </c>
      <c r="M86" s="27">
        <f>COUNTIFS(テーブル2[費用徴収階層],$G86,テーブル2[９月],"○",テーブル2[一般入居者],"")</f>
        <v>0</v>
      </c>
      <c r="N86" s="27">
        <f>COUNTIFS(テーブル2[費用徴収階層],$G86,テーブル2[１０月],"○",テーブル2[一般入居者],"")</f>
        <v>0</v>
      </c>
      <c r="O86" s="27">
        <f>COUNTIFS(テーブル2[費用徴収階層],$G86,テーブル2[１１月],"○",テーブル2[一般入居者],"")</f>
        <v>0</v>
      </c>
      <c r="P86" s="27">
        <f>COUNTIFS(テーブル2[費用徴収階層],$G86,テーブル2[１２月],"○",テーブル2[一般入居者],"")</f>
        <v>0</v>
      </c>
      <c r="Q86" s="27">
        <f>COUNTIFS(テーブル2[費用徴収階層],$G86,テーブル2[１月],"○",テーブル2[一般入居者],"")</f>
        <v>0</v>
      </c>
      <c r="R86" s="27">
        <f>COUNTIFS(テーブル2[費用徴収階層],$G86,テーブル2[２月],"○",テーブル2[一般入居者],"")</f>
        <v>0</v>
      </c>
      <c r="S86" s="27">
        <f>COUNTIFS(テーブル2[費用徴収階層],$G86,テーブル2[３月],"○",テーブル2[一般入居者],"")</f>
        <v>0</v>
      </c>
      <c r="T86" s="27">
        <f t="shared" si="5"/>
        <v>0</v>
      </c>
    </row>
    <row r="87" spans="7:20">
      <c r="G87" s="27">
        <v>11</v>
      </c>
      <c r="H87" s="27">
        <f>COUNTIFS(テーブル2[費用徴収階層],$G87,テーブル2[４月],"○",テーブル2[一般入居者],"")</f>
        <v>0</v>
      </c>
      <c r="I87" s="27">
        <f>COUNTIFS(テーブル2[費用徴収階層],$G87,テーブル2[５月],"○",テーブル2[一般入居者],"")</f>
        <v>0</v>
      </c>
      <c r="J87" s="27">
        <f>COUNTIFS(テーブル2[費用徴収階層],$G87,テーブル2[６月],"○",テーブル2[一般入居者],"")</f>
        <v>0</v>
      </c>
      <c r="K87" s="27">
        <f>COUNTIFS(テーブル2[費用徴収階層],$G87,テーブル2[７月],"○",テーブル2[一般入居者],"")</f>
        <v>0</v>
      </c>
      <c r="L87" s="27">
        <f>COUNTIFS(テーブル2[費用徴収階層],$G87,テーブル2[８月],"○",テーブル2[一般入居者],"")</f>
        <v>0</v>
      </c>
      <c r="M87" s="27">
        <f>COUNTIFS(テーブル2[費用徴収階層],$G87,テーブル2[９月],"○",テーブル2[一般入居者],"")</f>
        <v>0</v>
      </c>
      <c r="N87" s="27">
        <f>COUNTIFS(テーブル2[費用徴収階層],$G87,テーブル2[１０月],"○",テーブル2[一般入居者],"")</f>
        <v>0</v>
      </c>
      <c r="O87" s="27">
        <f>COUNTIFS(テーブル2[費用徴収階層],$G87,テーブル2[１１月],"○",テーブル2[一般入居者],"")</f>
        <v>0</v>
      </c>
      <c r="P87" s="27">
        <f>COUNTIFS(テーブル2[費用徴収階層],$G87,テーブル2[１２月],"○",テーブル2[一般入居者],"")</f>
        <v>0</v>
      </c>
      <c r="Q87" s="27">
        <f>COUNTIFS(テーブル2[費用徴収階層],$G87,テーブル2[１月],"○",テーブル2[一般入居者],"")</f>
        <v>0</v>
      </c>
      <c r="R87" s="27">
        <f>COUNTIFS(テーブル2[費用徴収階層],$G87,テーブル2[２月],"○",テーブル2[一般入居者],"")</f>
        <v>0</v>
      </c>
      <c r="S87" s="27">
        <f>COUNTIFS(テーブル2[費用徴収階層],$G87,テーブル2[３月],"○",テーブル2[一般入居者],"")</f>
        <v>0</v>
      </c>
      <c r="T87" s="27">
        <f t="shared" si="5"/>
        <v>0</v>
      </c>
    </row>
    <row r="88" spans="7:20">
      <c r="G88" s="27">
        <v>12</v>
      </c>
      <c r="H88" s="27">
        <f>COUNTIFS(テーブル2[費用徴収階層],$G88,テーブル2[４月],"○",テーブル2[一般入居者],"")</f>
        <v>0</v>
      </c>
      <c r="I88" s="27">
        <f>COUNTIFS(テーブル2[費用徴収階層],$G88,テーブル2[５月],"○",テーブル2[一般入居者],"")</f>
        <v>0</v>
      </c>
      <c r="J88" s="27">
        <f>COUNTIFS(テーブル2[費用徴収階層],$G88,テーブル2[６月],"○",テーブル2[一般入居者],"")</f>
        <v>0</v>
      </c>
      <c r="K88" s="27">
        <f>COUNTIFS(テーブル2[費用徴収階層],$G88,テーブル2[７月],"○",テーブル2[一般入居者],"")</f>
        <v>0</v>
      </c>
      <c r="L88" s="27">
        <f>COUNTIFS(テーブル2[費用徴収階層],$G88,テーブル2[８月],"○",テーブル2[一般入居者],"")</f>
        <v>0</v>
      </c>
      <c r="M88" s="27">
        <f>COUNTIFS(テーブル2[費用徴収階層],$G88,テーブル2[９月],"○",テーブル2[一般入居者],"")</f>
        <v>0</v>
      </c>
      <c r="N88" s="27">
        <f>COUNTIFS(テーブル2[費用徴収階層],$G88,テーブル2[１０月],"○",テーブル2[一般入居者],"")</f>
        <v>0</v>
      </c>
      <c r="O88" s="27">
        <f>COUNTIFS(テーブル2[費用徴収階層],$G88,テーブル2[１１月],"○",テーブル2[一般入居者],"")</f>
        <v>0</v>
      </c>
      <c r="P88" s="27">
        <f>COUNTIFS(テーブル2[費用徴収階層],$G88,テーブル2[１２月],"○",テーブル2[一般入居者],"")</f>
        <v>0</v>
      </c>
      <c r="Q88" s="27">
        <f>COUNTIFS(テーブル2[費用徴収階層],$G88,テーブル2[１月],"○",テーブル2[一般入居者],"")</f>
        <v>0</v>
      </c>
      <c r="R88" s="27">
        <f>COUNTIFS(テーブル2[費用徴収階層],$G88,テーブル2[２月],"○",テーブル2[一般入居者],"")</f>
        <v>0</v>
      </c>
      <c r="S88" s="27">
        <f>COUNTIFS(テーブル2[費用徴収階層],$G88,テーブル2[３月],"○",テーブル2[一般入居者],"")</f>
        <v>0</v>
      </c>
      <c r="T88" s="27">
        <f t="shared" si="5"/>
        <v>0</v>
      </c>
    </row>
    <row r="89" spans="7:20">
      <c r="G89" s="27">
        <v>13</v>
      </c>
      <c r="H89" s="27">
        <f>COUNTIFS(テーブル2[費用徴収階層],$G89,テーブル2[４月],"○",テーブル2[一般入居者],"")</f>
        <v>0</v>
      </c>
      <c r="I89" s="27">
        <f>COUNTIFS(テーブル2[費用徴収階層],$G89,テーブル2[５月],"○",テーブル2[一般入居者],"")</f>
        <v>0</v>
      </c>
      <c r="J89" s="27">
        <f>COUNTIFS(テーブル2[費用徴収階層],$G89,テーブル2[６月],"○",テーブル2[一般入居者],"")</f>
        <v>0</v>
      </c>
      <c r="K89" s="27">
        <f>COUNTIFS(テーブル2[費用徴収階層],$G89,テーブル2[７月],"○",テーブル2[一般入居者],"")</f>
        <v>0</v>
      </c>
      <c r="L89" s="27">
        <f>COUNTIFS(テーブル2[費用徴収階層],$G89,テーブル2[８月],"○",テーブル2[一般入居者],"")</f>
        <v>0</v>
      </c>
      <c r="M89" s="27">
        <f>COUNTIFS(テーブル2[費用徴収階層],$G89,テーブル2[９月],"○",テーブル2[一般入居者],"")</f>
        <v>0</v>
      </c>
      <c r="N89" s="27">
        <f>COUNTIFS(テーブル2[費用徴収階層],$G89,テーブル2[１０月],"○",テーブル2[一般入居者],"")</f>
        <v>0</v>
      </c>
      <c r="O89" s="27">
        <f>COUNTIFS(テーブル2[費用徴収階層],$G89,テーブル2[１１月],"○",テーブル2[一般入居者],"")</f>
        <v>0</v>
      </c>
      <c r="P89" s="27">
        <f>COUNTIFS(テーブル2[費用徴収階層],$G89,テーブル2[１２月],"○",テーブル2[一般入居者],"")</f>
        <v>0</v>
      </c>
      <c r="Q89" s="27">
        <f>COUNTIFS(テーブル2[費用徴収階層],$G89,テーブル2[１月],"○",テーブル2[一般入居者],"")</f>
        <v>0</v>
      </c>
      <c r="R89" s="27">
        <f>COUNTIFS(テーブル2[費用徴収階層],$G89,テーブル2[２月],"○",テーブル2[一般入居者],"")</f>
        <v>0</v>
      </c>
      <c r="S89" s="27">
        <f>COUNTIFS(テーブル2[費用徴収階層],$G89,テーブル2[３月],"○",テーブル2[一般入居者],"")</f>
        <v>0</v>
      </c>
      <c r="T89" s="27">
        <f t="shared" si="5"/>
        <v>0</v>
      </c>
    </row>
    <row r="90" spans="7:20">
      <c r="G90" s="27">
        <v>14</v>
      </c>
      <c r="H90" s="27">
        <f>COUNTIFS(テーブル2[費用徴収階層],$G90,テーブル2[４月],"○",テーブル2[一般入居者],"")</f>
        <v>0</v>
      </c>
      <c r="I90" s="27">
        <f>COUNTIFS(テーブル2[費用徴収階層],$G90,テーブル2[５月],"○",テーブル2[一般入居者],"")</f>
        <v>0</v>
      </c>
      <c r="J90" s="27">
        <f>COUNTIFS(テーブル2[費用徴収階層],$G90,テーブル2[６月],"○",テーブル2[一般入居者],"")</f>
        <v>0</v>
      </c>
      <c r="K90" s="27">
        <f>COUNTIFS(テーブル2[費用徴収階層],$G90,テーブル2[７月],"○",テーブル2[一般入居者],"")</f>
        <v>0</v>
      </c>
      <c r="L90" s="27">
        <f>COUNTIFS(テーブル2[費用徴収階層],$G90,テーブル2[８月],"○",テーブル2[一般入居者],"")</f>
        <v>0</v>
      </c>
      <c r="M90" s="27">
        <f>COUNTIFS(テーブル2[費用徴収階層],$G90,テーブル2[９月],"○",テーブル2[一般入居者],"")</f>
        <v>0</v>
      </c>
      <c r="N90" s="27">
        <f>COUNTIFS(テーブル2[費用徴収階層],$G90,テーブル2[１０月],"○",テーブル2[一般入居者],"")</f>
        <v>0</v>
      </c>
      <c r="O90" s="27">
        <f>COUNTIFS(テーブル2[費用徴収階層],$G90,テーブル2[１１月],"○",テーブル2[一般入居者],"")</f>
        <v>0</v>
      </c>
      <c r="P90" s="27">
        <f>COUNTIFS(テーブル2[費用徴収階層],$G90,テーブル2[１２月],"○",テーブル2[一般入居者],"")</f>
        <v>0</v>
      </c>
      <c r="Q90" s="27">
        <f>COUNTIFS(テーブル2[費用徴収階層],$G90,テーブル2[１月],"○",テーブル2[一般入居者],"")</f>
        <v>0</v>
      </c>
      <c r="R90" s="27">
        <f>COUNTIFS(テーブル2[費用徴収階層],$G90,テーブル2[２月],"○",テーブル2[一般入居者],"")</f>
        <v>0</v>
      </c>
      <c r="S90" s="27">
        <f>COUNTIFS(テーブル2[費用徴収階層],$G90,テーブル2[３月],"○",テーブル2[一般入居者],"")</f>
        <v>0</v>
      </c>
      <c r="T90" s="27">
        <f t="shared" si="5"/>
        <v>0</v>
      </c>
    </row>
    <row r="91" spans="7:20">
      <c r="G91" s="27">
        <v>15</v>
      </c>
      <c r="H91" s="27">
        <f>COUNTIFS(テーブル2[費用徴収階層],$G91,テーブル2[４月],"○",テーブル2[一般入居者],"")</f>
        <v>0</v>
      </c>
      <c r="I91" s="27">
        <f>COUNTIFS(テーブル2[費用徴収階層],$G91,テーブル2[５月],"○",テーブル2[一般入居者],"")</f>
        <v>0</v>
      </c>
      <c r="J91" s="27">
        <f>COUNTIFS(テーブル2[費用徴収階層],$G91,テーブル2[６月],"○",テーブル2[一般入居者],"")</f>
        <v>0</v>
      </c>
      <c r="K91" s="27">
        <f>COUNTIFS(テーブル2[費用徴収階層],$G91,テーブル2[７月],"○",テーブル2[一般入居者],"")</f>
        <v>0</v>
      </c>
      <c r="L91" s="27">
        <f>COUNTIFS(テーブル2[費用徴収階層],$G91,テーブル2[８月],"○",テーブル2[一般入居者],"")</f>
        <v>0</v>
      </c>
      <c r="M91" s="27">
        <f>COUNTIFS(テーブル2[費用徴収階層],$G91,テーブル2[９月],"○",テーブル2[一般入居者],"")</f>
        <v>0</v>
      </c>
      <c r="N91" s="27">
        <f>COUNTIFS(テーブル2[費用徴収階層],$G91,テーブル2[１０月],"○",テーブル2[一般入居者],"")</f>
        <v>0</v>
      </c>
      <c r="O91" s="27">
        <f>COUNTIFS(テーブル2[費用徴収階層],$G91,テーブル2[１１月],"○",テーブル2[一般入居者],"")</f>
        <v>0</v>
      </c>
      <c r="P91" s="27">
        <f>COUNTIFS(テーブル2[費用徴収階層],$G91,テーブル2[１２月],"○",テーブル2[一般入居者],"")</f>
        <v>0</v>
      </c>
      <c r="Q91" s="27">
        <f>COUNTIFS(テーブル2[費用徴収階層],$G91,テーブル2[１月],"○",テーブル2[一般入居者],"")</f>
        <v>0</v>
      </c>
      <c r="R91" s="27">
        <f>COUNTIFS(テーブル2[費用徴収階層],$G91,テーブル2[２月],"○",テーブル2[一般入居者],"")</f>
        <v>0</v>
      </c>
      <c r="S91" s="27">
        <f>COUNTIFS(テーブル2[費用徴収階層],$G91,テーブル2[３月],"○",テーブル2[一般入居者],"")</f>
        <v>0</v>
      </c>
      <c r="T91" s="27">
        <f t="shared" si="5"/>
        <v>0</v>
      </c>
    </row>
    <row r="92" spans="7:20">
      <c r="G92" s="27">
        <v>16</v>
      </c>
      <c r="H92" s="27">
        <f>COUNTIFS(テーブル2[費用徴収階層],$G92,テーブル2[４月],"○",テーブル2[一般入居者],"")</f>
        <v>0</v>
      </c>
      <c r="I92" s="27">
        <f>COUNTIFS(テーブル2[費用徴収階層],$G92,テーブル2[５月],"○",テーブル2[一般入居者],"")</f>
        <v>0</v>
      </c>
      <c r="J92" s="27">
        <f>COUNTIFS(テーブル2[費用徴収階層],$G92,テーブル2[６月],"○",テーブル2[一般入居者],"")</f>
        <v>0</v>
      </c>
      <c r="K92" s="27">
        <f>COUNTIFS(テーブル2[費用徴収階層],$G92,テーブル2[７月],"○",テーブル2[一般入居者],"")</f>
        <v>0</v>
      </c>
      <c r="L92" s="27">
        <f>COUNTIFS(テーブル2[費用徴収階層],$G92,テーブル2[８月],"○",テーブル2[一般入居者],"")</f>
        <v>0</v>
      </c>
      <c r="M92" s="27">
        <f>COUNTIFS(テーブル2[費用徴収階層],$G92,テーブル2[９月],"○",テーブル2[一般入居者],"")</f>
        <v>0</v>
      </c>
      <c r="N92" s="27">
        <f>COUNTIFS(テーブル2[費用徴収階層],$G92,テーブル2[１０月],"○",テーブル2[一般入居者],"")</f>
        <v>0</v>
      </c>
      <c r="O92" s="27">
        <f>COUNTIFS(テーブル2[費用徴収階層],$G92,テーブル2[１１月],"○",テーブル2[一般入居者],"")</f>
        <v>0</v>
      </c>
      <c r="P92" s="27">
        <f>COUNTIFS(テーブル2[費用徴収階層],$G92,テーブル2[１２月],"○",テーブル2[一般入居者],"")</f>
        <v>0</v>
      </c>
      <c r="Q92" s="27">
        <f>COUNTIFS(テーブル2[費用徴収階層],$G92,テーブル2[１月],"○",テーブル2[一般入居者],"")</f>
        <v>0</v>
      </c>
      <c r="R92" s="27">
        <f>COUNTIFS(テーブル2[費用徴収階層],$G92,テーブル2[２月],"○",テーブル2[一般入居者],"")</f>
        <v>0</v>
      </c>
      <c r="S92" s="27">
        <f>COUNTIFS(テーブル2[費用徴収階層],$G92,テーブル2[３月],"○",テーブル2[一般入居者],"")</f>
        <v>0</v>
      </c>
      <c r="T92" s="27">
        <f t="shared" si="5"/>
        <v>0</v>
      </c>
    </row>
    <row r="93" spans="7:20">
      <c r="G93" s="27">
        <v>17</v>
      </c>
      <c r="H93" s="27">
        <f>COUNTIFS(テーブル2[費用徴収階層],$G93,テーブル2[４月],"○",テーブル2[一般入居者],"")</f>
        <v>0</v>
      </c>
      <c r="I93" s="27">
        <f>COUNTIFS(テーブル2[費用徴収階層],$G93,テーブル2[５月],"○",テーブル2[一般入居者],"")</f>
        <v>0</v>
      </c>
      <c r="J93" s="27">
        <f>COUNTIFS(テーブル2[費用徴収階層],$G93,テーブル2[６月],"○",テーブル2[一般入居者],"")</f>
        <v>0</v>
      </c>
      <c r="K93" s="27">
        <f>COUNTIFS(テーブル2[費用徴収階層],$G93,テーブル2[７月],"○",テーブル2[一般入居者],"")</f>
        <v>0</v>
      </c>
      <c r="L93" s="27">
        <f>COUNTIFS(テーブル2[費用徴収階層],$G93,テーブル2[８月],"○",テーブル2[一般入居者],"")</f>
        <v>0</v>
      </c>
      <c r="M93" s="27">
        <f>COUNTIFS(テーブル2[費用徴収階層],$G93,テーブル2[９月],"○",テーブル2[一般入居者],"")</f>
        <v>0</v>
      </c>
      <c r="N93" s="27">
        <f>COUNTIFS(テーブル2[費用徴収階層],$G93,テーブル2[１０月],"○",テーブル2[一般入居者],"")</f>
        <v>0</v>
      </c>
      <c r="O93" s="27">
        <f>COUNTIFS(テーブル2[費用徴収階層],$G93,テーブル2[１１月],"○",テーブル2[一般入居者],"")</f>
        <v>0</v>
      </c>
      <c r="P93" s="27">
        <f>COUNTIFS(テーブル2[費用徴収階層],$G93,テーブル2[１２月],"○",テーブル2[一般入居者],"")</f>
        <v>0</v>
      </c>
      <c r="Q93" s="27">
        <f>COUNTIFS(テーブル2[費用徴収階層],$G93,テーブル2[１月],"○",テーブル2[一般入居者],"")</f>
        <v>0</v>
      </c>
      <c r="R93" s="27">
        <f>COUNTIFS(テーブル2[費用徴収階層],$G93,テーブル2[２月],"○",テーブル2[一般入居者],"")</f>
        <v>0</v>
      </c>
      <c r="S93" s="27">
        <f>COUNTIFS(テーブル2[費用徴収階層],$G93,テーブル2[３月],"○",テーブル2[一般入居者],"")</f>
        <v>0</v>
      </c>
      <c r="T93" s="27">
        <f t="shared" si="5"/>
        <v>0</v>
      </c>
    </row>
    <row r="94" spans="7:20">
      <c r="G94" s="27">
        <v>18</v>
      </c>
      <c r="H94" s="27">
        <f>COUNTIFS(テーブル2[費用徴収階層],$G94,テーブル2[４月],"○",テーブル2[一般入居者],"")</f>
        <v>0</v>
      </c>
      <c r="I94" s="27">
        <f>COUNTIFS(テーブル2[費用徴収階層],$G94,テーブル2[５月],"○",テーブル2[一般入居者],"")</f>
        <v>0</v>
      </c>
      <c r="J94" s="27">
        <f>COUNTIFS(テーブル2[費用徴収階層],$G94,テーブル2[６月],"○",テーブル2[一般入居者],"")</f>
        <v>0</v>
      </c>
      <c r="K94" s="27">
        <f>COUNTIFS(テーブル2[費用徴収階層],$G94,テーブル2[７月],"○",テーブル2[一般入居者],"")</f>
        <v>0</v>
      </c>
      <c r="L94" s="27">
        <f>COUNTIFS(テーブル2[費用徴収階層],$G94,テーブル2[８月],"○",テーブル2[一般入居者],"")</f>
        <v>0</v>
      </c>
      <c r="M94" s="27">
        <f>COUNTIFS(テーブル2[費用徴収階層],$G94,テーブル2[９月],"○",テーブル2[一般入居者],"")</f>
        <v>0</v>
      </c>
      <c r="N94" s="27">
        <f>COUNTIFS(テーブル2[費用徴収階層],$G94,テーブル2[１０月],"○",テーブル2[一般入居者],"")</f>
        <v>0</v>
      </c>
      <c r="O94" s="27">
        <f>COUNTIFS(テーブル2[費用徴収階層],$G94,テーブル2[１１月],"○",テーブル2[一般入居者],"")</f>
        <v>0</v>
      </c>
      <c r="P94" s="27">
        <f>COUNTIFS(テーブル2[費用徴収階層],$G94,テーブル2[１２月],"○",テーブル2[一般入居者],"")</f>
        <v>0</v>
      </c>
      <c r="Q94" s="27">
        <f>COUNTIFS(テーブル2[費用徴収階層],$G94,テーブル2[１月],"○",テーブル2[一般入居者],"")</f>
        <v>0</v>
      </c>
      <c r="R94" s="27">
        <f>COUNTIFS(テーブル2[費用徴収階層],$G94,テーブル2[２月],"○",テーブル2[一般入居者],"")</f>
        <v>0</v>
      </c>
      <c r="S94" s="27">
        <f>COUNTIFS(テーブル2[費用徴収階層],$G94,テーブル2[３月],"○",テーブル2[一般入居者],"")</f>
        <v>0</v>
      </c>
      <c r="T94" s="27">
        <f t="shared" si="5"/>
        <v>0</v>
      </c>
    </row>
    <row r="95" spans="7:20">
      <c r="G95" s="27">
        <v>19</v>
      </c>
      <c r="H95" s="27">
        <f>COUNTIFS(テーブル2[費用徴収階層],$G95,テーブル2[４月],"○",テーブル2[一般入居者],"")</f>
        <v>0</v>
      </c>
      <c r="I95" s="27">
        <f>COUNTIFS(テーブル2[費用徴収階層],$G95,テーブル2[５月],"○",テーブル2[一般入居者],"")</f>
        <v>0</v>
      </c>
      <c r="J95" s="27">
        <f>COUNTIFS(テーブル2[費用徴収階層],$G95,テーブル2[６月],"○",テーブル2[一般入居者],"")</f>
        <v>0</v>
      </c>
      <c r="K95" s="27">
        <f>COUNTIFS(テーブル2[費用徴収階層],$G95,テーブル2[７月],"○",テーブル2[一般入居者],"")</f>
        <v>0</v>
      </c>
      <c r="L95" s="27">
        <f>COUNTIFS(テーブル2[費用徴収階層],$G95,テーブル2[８月],"○",テーブル2[一般入居者],"")</f>
        <v>0</v>
      </c>
      <c r="M95" s="27">
        <f>COUNTIFS(テーブル2[費用徴収階層],$G95,テーブル2[９月],"○",テーブル2[一般入居者],"")</f>
        <v>0</v>
      </c>
      <c r="N95" s="27">
        <f>COUNTIFS(テーブル2[費用徴収階層],$G95,テーブル2[１０月],"○",テーブル2[一般入居者],"")</f>
        <v>0</v>
      </c>
      <c r="O95" s="27">
        <f>COUNTIFS(テーブル2[費用徴収階層],$G95,テーブル2[１１月],"○",テーブル2[一般入居者],"")</f>
        <v>0</v>
      </c>
      <c r="P95" s="27">
        <f>COUNTIFS(テーブル2[費用徴収階層],$G95,テーブル2[１２月],"○",テーブル2[一般入居者],"")</f>
        <v>0</v>
      </c>
      <c r="Q95" s="27">
        <f>COUNTIFS(テーブル2[費用徴収階層],$G95,テーブル2[１月],"○",テーブル2[一般入居者],"")</f>
        <v>0</v>
      </c>
      <c r="R95" s="27">
        <f>COUNTIFS(テーブル2[費用徴収階層],$G95,テーブル2[２月],"○",テーブル2[一般入居者],"")</f>
        <v>0</v>
      </c>
      <c r="S95" s="27">
        <f>COUNTIFS(テーブル2[費用徴収階層],$G95,テーブル2[３月],"○",テーブル2[一般入居者],"")</f>
        <v>0</v>
      </c>
      <c r="T95" s="27">
        <f t="shared" si="5"/>
        <v>0</v>
      </c>
    </row>
    <row r="96" spans="7:20">
      <c r="G96" s="27">
        <v>20</v>
      </c>
      <c r="H96" s="27">
        <f>COUNTIFS(テーブル2[費用徴収階層],$G96,テーブル2[４月],"○",テーブル2[一般入居者],"")</f>
        <v>0</v>
      </c>
      <c r="I96" s="27">
        <f>COUNTIFS(テーブル2[費用徴収階層],$G96,テーブル2[５月],"○",テーブル2[一般入居者],"")</f>
        <v>0</v>
      </c>
      <c r="J96" s="27">
        <f>COUNTIFS(テーブル2[費用徴収階層],$G96,テーブル2[６月],"○",テーブル2[一般入居者],"")</f>
        <v>0</v>
      </c>
      <c r="K96" s="27">
        <f>COUNTIFS(テーブル2[費用徴収階層],$G96,テーブル2[７月],"○",テーブル2[一般入居者],"")</f>
        <v>0</v>
      </c>
      <c r="L96" s="27">
        <f>COUNTIFS(テーブル2[費用徴収階層],$G96,テーブル2[８月],"○",テーブル2[一般入居者],"")</f>
        <v>0</v>
      </c>
      <c r="M96" s="27">
        <f>COUNTIFS(テーブル2[費用徴収階層],$G96,テーブル2[９月],"○",テーブル2[一般入居者],"")</f>
        <v>0</v>
      </c>
      <c r="N96" s="27">
        <f>COUNTIFS(テーブル2[費用徴収階層],$G96,テーブル2[１０月],"○",テーブル2[一般入居者],"")</f>
        <v>0</v>
      </c>
      <c r="O96" s="27">
        <f>COUNTIFS(テーブル2[費用徴収階層],$G96,テーブル2[１１月],"○",テーブル2[一般入居者],"")</f>
        <v>0</v>
      </c>
      <c r="P96" s="27">
        <f>COUNTIFS(テーブル2[費用徴収階層],$G96,テーブル2[１２月],"○",テーブル2[一般入居者],"")</f>
        <v>0</v>
      </c>
      <c r="Q96" s="27">
        <f>COUNTIFS(テーブル2[費用徴収階層],$G96,テーブル2[１月],"○",テーブル2[一般入居者],"")</f>
        <v>0</v>
      </c>
      <c r="R96" s="27">
        <f>COUNTIFS(テーブル2[費用徴収階層],$G96,テーブル2[２月],"○",テーブル2[一般入居者],"")</f>
        <v>0</v>
      </c>
      <c r="S96" s="27">
        <f>COUNTIFS(テーブル2[費用徴収階層],$G96,テーブル2[３月],"○",テーブル2[一般入居者],"")</f>
        <v>0</v>
      </c>
      <c r="T96" s="27">
        <f t="shared" si="5"/>
        <v>0</v>
      </c>
    </row>
    <row r="97" spans="7:20">
      <c r="G97" s="27">
        <v>21</v>
      </c>
      <c r="H97" s="27">
        <f>COUNTIFS(テーブル2[費用徴収階層],$G97,テーブル2[４月],"○",テーブル2[一般入居者],"")</f>
        <v>0</v>
      </c>
      <c r="I97" s="27">
        <f>COUNTIFS(テーブル2[費用徴収階層],$G97,テーブル2[５月],"○",テーブル2[一般入居者],"")</f>
        <v>0</v>
      </c>
      <c r="J97" s="27">
        <f>COUNTIFS(テーブル2[費用徴収階層],$G97,テーブル2[６月],"○",テーブル2[一般入居者],"")</f>
        <v>0</v>
      </c>
      <c r="K97" s="27">
        <f>COUNTIFS(テーブル2[費用徴収階層],$G97,テーブル2[７月],"○",テーブル2[一般入居者],"")</f>
        <v>0</v>
      </c>
      <c r="L97" s="27">
        <f>COUNTIFS(テーブル2[費用徴収階層],$G97,テーブル2[８月],"○",テーブル2[一般入居者],"")</f>
        <v>0</v>
      </c>
      <c r="M97" s="27">
        <f>COUNTIFS(テーブル2[費用徴収階層],$G97,テーブル2[９月],"○",テーブル2[一般入居者],"")</f>
        <v>0</v>
      </c>
      <c r="N97" s="27">
        <f>COUNTIFS(テーブル2[費用徴収階層],$G97,テーブル2[１０月],"○",テーブル2[一般入居者],"")</f>
        <v>0</v>
      </c>
      <c r="O97" s="27">
        <f>COUNTIFS(テーブル2[費用徴収階層],$G97,テーブル2[１１月],"○",テーブル2[一般入居者],"")</f>
        <v>0</v>
      </c>
      <c r="P97" s="27">
        <f>COUNTIFS(テーブル2[費用徴収階層],$G97,テーブル2[１２月],"○",テーブル2[一般入居者],"")</f>
        <v>0</v>
      </c>
      <c r="Q97" s="27">
        <f>COUNTIFS(テーブル2[費用徴収階層],$G97,テーブル2[１月],"○",テーブル2[一般入居者],"")</f>
        <v>0</v>
      </c>
      <c r="R97" s="27">
        <f>COUNTIFS(テーブル2[費用徴収階層],$G97,テーブル2[２月],"○",テーブル2[一般入居者],"")</f>
        <v>0</v>
      </c>
      <c r="S97" s="27">
        <f>COUNTIFS(テーブル2[費用徴収階層],$G97,テーブル2[３月],"○",テーブル2[一般入居者],"")</f>
        <v>0</v>
      </c>
      <c r="T97" s="27">
        <f t="shared" si="5"/>
        <v>0</v>
      </c>
    </row>
    <row r="98" spans="7:20">
      <c r="G98" s="27"/>
      <c r="H98" s="27">
        <f>SUM(H76:H97)</f>
        <v>0</v>
      </c>
      <c r="I98" s="27">
        <f t="shared" ref="I98:T98" si="6">SUM(I76:I97)</f>
        <v>0</v>
      </c>
      <c r="J98" s="27">
        <f t="shared" si="6"/>
        <v>0</v>
      </c>
      <c r="K98" s="27">
        <f t="shared" si="6"/>
        <v>0</v>
      </c>
      <c r="L98" s="27">
        <f t="shared" si="6"/>
        <v>0</v>
      </c>
      <c r="M98" s="27">
        <f t="shared" si="6"/>
        <v>0</v>
      </c>
      <c r="N98" s="27">
        <f t="shared" si="6"/>
        <v>0</v>
      </c>
      <c r="O98" s="27">
        <f t="shared" si="6"/>
        <v>0</v>
      </c>
      <c r="P98" s="27">
        <f t="shared" si="6"/>
        <v>0</v>
      </c>
      <c r="Q98" s="27">
        <f t="shared" si="6"/>
        <v>0</v>
      </c>
      <c r="R98" s="27">
        <f t="shared" si="6"/>
        <v>0</v>
      </c>
      <c r="S98" s="27">
        <f t="shared" si="6"/>
        <v>0</v>
      </c>
      <c r="T98" s="27">
        <f t="shared" si="6"/>
        <v>0</v>
      </c>
    </row>
  </sheetData>
  <sheetProtection formatCells="0" formatColumns="0" formatRows="0" insertRows="0" deleteRows="0" sort="0" autoFilter="0"/>
  <mergeCells count="2">
    <mergeCell ref="B3:C3"/>
    <mergeCell ref="I3:L3"/>
  </mergeCells>
  <phoneticPr fontId="1"/>
  <dataValidations count="1">
    <dataValidation type="list" allowBlank="1" showInputMessage="1" showErrorMessage="1" sqref="H5:S42 D5:D42" xr:uid="{CE8EDC14-D89D-46BD-A711-2C2B45573A66}">
      <formula1>"○"</formula1>
    </dataValidation>
  </dataValidations>
  <pageMargins left="0.39370078740157483" right="0.39370078740157483" top="0.59055118110236227" bottom="0.59055118110236227" header="0.31496062992125984" footer="0.31496062992125984"/>
  <pageSetup paperSize="9" scale="53" orientation="portrait" horizontalDpi="1200" verticalDpi="1200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AB9EF-C5C1-4432-B171-7830801175E5}">
  <sheetPr>
    <pageSetUpPr fitToPage="1"/>
  </sheetPr>
  <dimension ref="A1:T96"/>
  <sheetViews>
    <sheetView view="pageBreakPreview" zoomScaleNormal="110" zoomScaleSheetLayoutView="100" workbookViewId="0">
      <selection activeCell="A5" sqref="A5"/>
    </sheetView>
  </sheetViews>
  <sheetFormatPr defaultRowHeight="15.75"/>
  <cols>
    <col min="1" max="1" width="15" style="9" customWidth="1"/>
    <col min="2" max="4" width="17" style="9" customWidth="1"/>
    <col min="5" max="5" width="24.33203125" style="9" customWidth="1"/>
    <col min="6" max="6" width="20.1640625" style="9" customWidth="1"/>
    <col min="7" max="7" width="21.83203125" style="9" customWidth="1"/>
    <col min="8" max="19" width="8.83203125" style="9" customWidth="1"/>
    <col min="20" max="20" width="9" style="9" customWidth="1"/>
    <col min="21" max="16384" width="9.33203125" style="9"/>
  </cols>
  <sheetData>
    <row r="1" spans="1:20">
      <c r="A1" s="8" t="s">
        <v>22</v>
      </c>
      <c r="B1" s="1">
        <v>6</v>
      </c>
      <c r="C1" s="9" t="s">
        <v>23</v>
      </c>
      <c r="D1" s="9" t="s">
        <v>24</v>
      </c>
      <c r="I1" s="9" t="s">
        <v>21</v>
      </c>
    </row>
    <row r="2" spans="1:20">
      <c r="A2" s="8"/>
      <c r="I2" s="9" t="s">
        <v>27</v>
      </c>
    </row>
    <row r="3" spans="1:20" ht="22.5" customHeight="1">
      <c r="A3" s="9" t="s">
        <v>18</v>
      </c>
      <c r="B3" s="37" t="s">
        <v>46</v>
      </c>
      <c r="C3" s="37"/>
      <c r="D3" s="9" t="s">
        <v>25</v>
      </c>
      <c r="E3" s="1">
        <v>30</v>
      </c>
      <c r="H3" s="10" t="s">
        <v>26</v>
      </c>
      <c r="I3" s="38">
        <v>215216</v>
      </c>
      <c r="J3" s="37"/>
      <c r="K3" s="37"/>
      <c r="L3" s="37"/>
      <c r="T3" s="9" t="s">
        <v>54</v>
      </c>
    </row>
    <row r="4" spans="1:20">
      <c r="A4" s="11" t="s">
        <v>15</v>
      </c>
      <c r="B4" s="12" t="s">
        <v>0</v>
      </c>
      <c r="C4" s="13" t="s">
        <v>1</v>
      </c>
      <c r="D4" s="13" t="s">
        <v>17</v>
      </c>
      <c r="E4" s="14" t="s">
        <v>55</v>
      </c>
      <c r="F4" s="14" t="s">
        <v>45</v>
      </c>
      <c r="G4" s="13" t="s">
        <v>2</v>
      </c>
      <c r="H4" s="15" t="s">
        <v>3</v>
      </c>
      <c r="I4" s="15" t="s">
        <v>4</v>
      </c>
      <c r="J4" s="15" t="s">
        <v>5</v>
      </c>
      <c r="K4" s="15" t="s">
        <v>6</v>
      </c>
      <c r="L4" s="15" t="s">
        <v>7</v>
      </c>
      <c r="M4" s="15" t="s">
        <v>8</v>
      </c>
      <c r="N4" s="15" t="s">
        <v>9</v>
      </c>
      <c r="O4" s="15" t="s">
        <v>10</v>
      </c>
      <c r="P4" s="15" t="s">
        <v>11</v>
      </c>
      <c r="Q4" s="15" t="s">
        <v>12</v>
      </c>
      <c r="R4" s="15" t="s">
        <v>13</v>
      </c>
      <c r="S4" s="15" t="s">
        <v>14</v>
      </c>
      <c r="T4" s="16" t="s">
        <v>16</v>
      </c>
    </row>
    <row r="5" spans="1:20">
      <c r="A5" s="6">
        <v>101</v>
      </c>
      <c r="B5" s="2">
        <v>42314</v>
      </c>
      <c r="C5" s="2">
        <v>45524</v>
      </c>
      <c r="D5" s="3"/>
      <c r="E5" s="4"/>
      <c r="F5" s="4"/>
      <c r="G5" s="4">
        <v>1</v>
      </c>
      <c r="H5" s="5" t="s">
        <v>47</v>
      </c>
      <c r="I5" s="5" t="s">
        <v>47</v>
      </c>
      <c r="J5" s="5" t="s">
        <v>47</v>
      </c>
      <c r="K5" s="5" t="s">
        <v>47</v>
      </c>
      <c r="L5" s="5" t="s">
        <v>47</v>
      </c>
      <c r="M5" s="5"/>
      <c r="N5" s="5"/>
      <c r="O5" s="5"/>
      <c r="P5" s="5"/>
      <c r="Q5" s="5"/>
      <c r="R5" s="5"/>
      <c r="S5" s="5"/>
      <c r="T5" s="19">
        <f>COUNTIF(H5:S5,"○")</f>
        <v>5</v>
      </c>
    </row>
    <row r="6" spans="1:20">
      <c r="A6" s="6">
        <v>101</v>
      </c>
      <c r="B6" s="2">
        <v>45536</v>
      </c>
      <c r="C6" s="2">
        <v>45601</v>
      </c>
      <c r="D6" s="3"/>
      <c r="E6" s="4"/>
      <c r="F6" s="4"/>
      <c r="G6" s="4">
        <v>1</v>
      </c>
      <c r="H6" s="5"/>
      <c r="I6" s="5"/>
      <c r="J6" s="5"/>
      <c r="K6" s="5"/>
      <c r="L6" s="5"/>
      <c r="M6" s="5" t="s">
        <v>47</v>
      </c>
      <c r="N6" s="5" t="s">
        <v>47</v>
      </c>
      <c r="O6" s="5" t="s">
        <v>47</v>
      </c>
      <c r="P6" s="5"/>
      <c r="Q6" s="5"/>
      <c r="R6" s="5"/>
      <c r="S6" s="5"/>
      <c r="T6" s="19">
        <f>COUNTIF(H6:S6,"○")</f>
        <v>3</v>
      </c>
    </row>
    <row r="7" spans="1:20">
      <c r="A7" s="7">
        <v>101</v>
      </c>
      <c r="B7" s="2">
        <v>43236</v>
      </c>
      <c r="C7" s="2"/>
      <c r="D7" s="3"/>
      <c r="E7" s="4" t="s">
        <v>61</v>
      </c>
      <c r="F7" s="4" t="s">
        <v>60</v>
      </c>
      <c r="G7" s="4">
        <v>1</v>
      </c>
      <c r="H7" s="5"/>
      <c r="I7" s="5"/>
      <c r="J7" s="5"/>
      <c r="K7" s="5"/>
      <c r="L7" s="5"/>
      <c r="M7" s="5"/>
      <c r="N7" s="5"/>
      <c r="O7" s="5"/>
      <c r="P7" s="5" t="s">
        <v>47</v>
      </c>
      <c r="Q7" s="5" t="s">
        <v>47</v>
      </c>
      <c r="R7" s="5" t="s">
        <v>47</v>
      </c>
      <c r="S7" s="5" t="s">
        <v>47</v>
      </c>
      <c r="T7" s="19">
        <f>COUNTIF(H7:S7,"○")</f>
        <v>4</v>
      </c>
    </row>
    <row r="8" spans="1:20">
      <c r="A8" s="6">
        <v>102</v>
      </c>
      <c r="B8" s="2">
        <v>43400</v>
      </c>
      <c r="C8" s="2"/>
      <c r="D8" s="3"/>
      <c r="E8" s="4"/>
      <c r="F8" s="4"/>
      <c r="G8" s="4">
        <v>1</v>
      </c>
      <c r="H8" s="5" t="s">
        <v>47</v>
      </c>
      <c r="I8" s="5" t="s">
        <v>47</v>
      </c>
      <c r="J8" s="5" t="s">
        <v>47</v>
      </c>
      <c r="K8" s="5" t="s">
        <v>47</v>
      </c>
      <c r="L8" s="5" t="s">
        <v>47</v>
      </c>
      <c r="M8" s="5" t="s">
        <v>47</v>
      </c>
      <c r="N8" s="5" t="s">
        <v>47</v>
      </c>
      <c r="O8" s="5" t="s">
        <v>47</v>
      </c>
      <c r="P8" s="5" t="s">
        <v>47</v>
      </c>
      <c r="Q8" s="5" t="s">
        <v>47</v>
      </c>
      <c r="R8" s="5" t="s">
        <v>47</v>
      </c>
      <c r="S8" s="5" t="s">
        <v>47</v>
      </c>
      <c r="T8" s="19">
        <f>COUNTIF(H8:S8,"○")</f>
        <v>12</v>
      </c>
    </row>
    <row r="9" spans="1:20">
      <c r="A9" s="6">
        <v>103</v>
      </c>
      <c r="B9" s="2">
        <v>43922</v>
      </c>
      <c r="C9" s="2"/>
      <c r="D9" s="3"/>
      <c r="E9" s="4"/>
      <c r="F9" s="4"/>
      <c r="G9" s="4">
        <v>1</v>
      </c>
      <c r="H9" s="5" t="s">
        <v>47</v>
      </c>
      <c r="I9" s="5" t="s">
        <v>47</v>
      </c>
      <c r="J9" s="5" t="s">
        <v>47</v>
      </c>
      <c r="K9" s="5" t="s">
        <v>47</v>
      </c>
      <c r="L9" s="5" t="s">
        <v>47</v>
      </c>
      <c r="M9" s="5" t="s">
        <v>47</v>
      </c>
      <c r="N9" s="5" t="s">
        <v>47</v>
      </c>
      <c r="O9" s="5" t="s">
        <v>47</v>
      </c>
      <c r="P9" s="5" t="s">
        <v>47</v>
      </c>
      <c r="Q9" s="5" t="s">
        <v>47</v>
      </c>
      <c r="R9" s="5" t="s">
        <v>47</v>
      </c>
      <c r="S9" s="5" t="s">
        <v>47</v>
      </c>
      <c r="T9" s="19">
        <f>COUNTIF(H9:S9,"○")</f>
        <v>12</v>
      </c>
    </row>
    <row r="10" spans="1:20">
      <c r="A10" s="6">
        <v>104</v>
      </c>
      <c r="B10" s="2">
        <v>40042</v>
      </c>
      <c r="C10" s="2"/>
      <c r="D10" s="3"/>
      <c r="E10" s="4"/>
      <c r="F10" s="4"/>
      <c r="G10" s="4">
        <v>1</v>
      </c>
      <c r="H10" s="5" t="s">
        <v>47</v>
      </c>
      <c r="I10" s="5" t="s">
        <v>47</v>
      </c>
      <c r="J10" s="5" t="s">
        <v>47</v>
      </c>
      <c r="K10" s="5" t="s">
        <v>47</v>
      </c>
      <c r="L10" s="5" t="s">
        <v>47</v>
      </c>
      <c r="M10" s="5" t="s">
        <v>47</v>
      </c>
      <c r="N10" s="5" t="s">
        <v>47</v>
      </c>
      <c r="O10" s="5" t="s">
        <v>47</v>
      </c>
      <c r="P10" s="5" t="s">
        <v>47</v>
      </c>
      <c r="Q10" s="5" t="s">
        <v>47</v>
      </c>
      <c r="R10" s="5" t="s">
        <v>47</v>
      </c>
      <c r="S10" s="5" t="s">
        <v>47</v>
      </c>
      <c r="T10" s="19">
        <f>COUNTIF(H10:S10,"○")</f>
        <v>12</v>
      </c>
    </row>
    <row r="11" spans="1:20">
      <c r="A11" s="6">
        <v>105</v>
      </c>
      <c r="B11" s="2">
        <v>43378</v>
      </c>
      <c r="C11" s="2"/>
      <c r="D11" s="3"/>
      <c r="E11" s="4"/>
      <c r="F11" s="4" t="s">
        <v>57</v>
      </c>
      <c r="G11" s="4">
        <v>6</v>
      </c>
      <c r="H11" s="5"/>
      <c r="I11" s="5"/>
      <c r="J11" s="5"/>
      <c r="K11" s="5" t="s">
        <v>47</v>
      </c>
      <c r="L11" s="5" t="s">
        <v>47</v>
      </c>
      <c r="M11" s="5" t="s">
        <v>47</v>
      </c>
      <c r="N11" s="5" t="s">
        <v>47</v>
      </c>
      <c r="O11" s="5" t="s">
        <v>47</v>
      </c>
      <c r="P11" s="5" t="s">
        <v>47</v>
      </c>
      <c r="Q11" s="5" t="s">
        <v>47</v>
      </c>
      <c r="R11" s="5" t="s">
        <v>47</v>
      </c>
      <c r="S11" s="5" t="s">
        <v>47</v>
      </c>
      <c r="T11" s="19">
        <f>COUNTIF(H11:S11,"○")</f>
        <v>9</v>
      </c>
    </row>
    <row r="12" spans="1:20">
      <c r="A12" s="6">
        <v>105</v>
      </c>
      <c r="B12" s="2">
        <v>43378</v>
      </c>
      <c r="C12" s="2"/>
      <c r="D12" s="3"/>
      <c r="E12" s="4"/>
      <c r="F12" s="4" t="s">
        <v>57</v>
      </c>
      <c r="G12" s="4">
        <v>7</v>
      </c>
      <c r="H12" s="5" t="s">
        <v>47</v>
      </c>
      <c r="I12" s="5" t="s">
        <v>47</v>
      </c>
      <c r="J12" s="5" t="s">
        <v>47</v>
      </c>
      <c r="K12" s="5"/>
      <c r="L12" s="5"/>
      <c r="M12" s="5"/>
      <c r="N12" s="5"/>
      <c r="O12" s="5"/>
      <c r="P12" s="5"/>
      <c r="Q12" s="5"/>
      <c r="R12" s="5"/>
      <c r="S12" s="5"/>
      <c r="T12" s="19">
        <f>COUNTIF(H12:S12,"○")</f>
        <v>3</v>
      </c>
    </row>
    <row r="13" spans="1:20">
      <c r="A13" s="6">
        <v>106</v>
      </c>
      <c r="B13" s="2">
        <v>42825</v>
      </c>
      <c r="C13" s="2"/>
      <c r="D13" s="3"/>
      <c r="E13" s="4"/>
      <c r="F13" s="4"/>
      <c r="G13" s="4">
        <v>1</v>
      </c>
      <c r="H13" s="5" t="s">
        <v>47</v>
      </c>
      <c r="I13" s="5" t="s">
        <v>47</v>
      </c>
      <c r="J13" s="5" t="s">
        <v>47</v>
      </c>
      <c r="K13" s="5" t="s">
        <v>47</v>
      </c>
      <c r="L13" s="5" t="s">
        <v>47</v>
      </c>
      <c r="M13" s="5" t="s">
        <v>47</v>
      </c>
      <c r="N13" s="5" t="s">
        <v>47</v>
      </c>
      <c r="O13" s="5" t="s">
        <v>47</v>
      </c>
      <c r="P13" s="5" t="s">
        <v>47</v>
      </c>
      <c r="Q13" s="5" t="s">
        <v>47</v>
      </c>
      <c r="R13" s="5" t="s">
        <v>47</v>
      </c>
      <c r="S13" s="5" t="s">
        <v>47</v>
      </c>
      <c r="T13" s="19">
        <f>COUNTIF(H13:S13,"○")</f>
        <v>12</v>
      </c>
    </row>
    <row r="14" spans="1:20">
      <c r="A14" s="6">
        <v>107</v>
      </c>
      <c r="B14" s="2">
        <v>42789</v>
      </c>
      <c r="C14" s="2"/>
      <c r="D14" s="3"/>
      <c r="E14" s="4"/>
      <c r="F14" s="4" t="s">
        <v>58</v>
      </c>
      <c r="G14" s="4">
        <v>1</v>
      </c>
      <c r="H14" s="5"/>
      <c r="I14" s="5"/>
      <c r="J14" s="5"/>
      <c r="K14" s="5" t="s">
        <v>47</v>
      </c>
      <c r="L14" s="5" t="s">
        <v>47</v>
      </c>
      <c r="M14" s="5" t="s">
        <v>47</v>
      </c>
      <c r="N14" s="5" t="s">
        <v>47</v>
      </c>
      <c r="O14" s="5" t="s">
        <v>47</v>
      </c>
      <c r="P14" s="5" t="s">
        <v>47</v>
      </c>
      <c r="Q14" s="5" t="s">
        <v>47</v>
      </c>
      <c r="R14" s="5" t="s">
        <v>47</v>
      </c>
      <c r="S14" s="5" t="s">
        <v>47</v>
      </c>
      <c r="T14" s="19">
        <f>COUNTIF(H14:S14,"○")</f>
        <v>9</v>
      </c>
    </row>
    <row r="15" spans="1:20">
      <c r="A15" s="6">
        <v>107</v>
      </c>
      <c r="B15" s="2">
        <v>42789</v>
      </c>
      <c r="C15" s="2"/>
      <c r="D15" s="3"/>
      <c r="E15" s="4"/>
      <c r="F15" s="4" t="s">
        <v>58</v>
      </c>
      <c r="G15" s="4">
        <v>5</v>
      </c>
      <c r="H15" s="5" t="s">
        <v>47</v>
      </c>
      <c r="I15" s="5" t="s">
        <v>47</v>
      </c>
      <c r="J15" s="5" t="s">
        <v>47</v>
      </c>
      <c r="K15" s="5"/>
      <c r="L15" s="5"/>
      <c r="M15" s="5"/>
      <c r="N15" s="5"/>
      <c r="O15" s="5"/>
      <c r="P15" s="5"/>
      <c r="Q15" s="5"/>
      <c r="R15" s="5"/>
      <c r="S15" s="5"/>
      <c r="T15" s="19">
        <f>COUNTIF(H15:S15,"○")</f>
        <v>3</v>
      </c>
    </row>
    <row r="16" spans="1:20">
      <c r="A16" s="6">
        <v>108</v>
      </c>
      <c r="B16" s="2">
        <v>43179</v>
      </c>
      <c r="C16" s="2"/>
      <c r="D16" s="3"/>
      <c r="E16" s="4"/>
      <c r="F16" s="4"/>
      <c r="G16" s="4">
        <v>1</v>
      </c>
      <c r="H16" s="5" t="s">
        <v>47</v>
      </c>
      <c r="I16" s="5" t="s">
        <v>47</v>
      </c>
      <c r="J16" s="5" t="s">
        <v>47</v>
      </c>
      <c r="K16" s="5" t="s">
        <v>47</v>
      </c>
      <c r="L16" s="5" t="s">
        <v>47</v>
      </c>
      <c r="M16" s="5" t="s">
        <v>47</v>
      </c>
      <c r="N16" s="5" t="s">
        <v>47</v>
      </c>
      <c r="O16" s="5" t="s">
        <v>47</v>
      </c>
      <c r="P16" s="5" t="s">
        <v>47</v>
      </c>
      <c r="Q16" s="5" t="s">
        <v>47</v>
      </c>
      <c r="R16" s="5" t="s">
        <v>47</v>
      </c>
      <c r="S16" s="5" t="s">
        <v>47</v>
      </c>
      <c r="T16" s="19">
        <f>COUNTIF(H16:S16,"○")</f>
        <v>12</v>
      </c>
    </row>
    <row r="17" spans="1:20">
      <c r="A17" s="6">
        <v>109</v>
      </c>
      <c r="B17" s="2">
        <v>41484</v>
      </c>
      <c r="C17" s="2"/>
      <c r="D17" s="3" t="s">
        <v>47</v>
      </c>
      <c r="E17" s="4"/>
      <c r="F17" s="4" t="s">
        <v>59</v>
      </c>
      <c r="G17" s="4">
        <v>2</v>
      </c>
      <c r="H17" s="5" t="s">
        <v>47</v>
      </c>
      <c r="I17" s="5" t="s">
        <v>47</v>
      </c>
      <c r="J17" s="5" t="s">
        <v>47</v>
      </c>
      <c r="K17" s="5"/>
      <c r="L17" s="5"/>
      <c r="M17" s="5"/>
      <c r="N17" s="5"/>
      <c r="O17" s="5"/>
      <c r="P17" s="5"/>
      <c r="Q17" s="5"/>
      <c r="R17" s="5"/>
      <c r="S17" s="5"/>
      <c r="T17" s="19">
        <f>COUNTIF(H17:S17,"○")</f>
        <v>3</v>
      </c>
    </row>
    <row r="18" spans="1:20">
      <c r="A18" s="6">
        <v>109</v>
      </c>
      <c r="B18" s="2">
        <v>41484</v>
      </c>
      <c r="C18" s="2"/>
      <c r="D18" s="3" t="s">
        <v>47</v>
      </c>
      <c r="E18" s="4" t="s">
        <v>56</v>
      </c>
      <c r="F18" s="4" t="s">
        <v>59</v>
      </c>
      <c r="G18" s="4">
        <v>7</v>
      </c>
      <c r="H18" s="5"/>
      <c r="I18" s="5"/>
      <c r="J18" s="5"/>
      <c r="K18" s="5" t="s">
        <v>47</v>
      </c>
      <c r="L18" s="5" t="s">
        <v>47</v>
      </c>
      <c r="M18" s="5" t="s">
        <v>47</v>
      </c>
      <c r="N18" s="5" t="s">
        <v>47</v>
      </c>
      <c r="O18" s="5"/>
      <c r="P18" s="5"/>
      <c r="Q18" s="5"/>
      <c r="R18" s="5"/>
      <c r="S18" s="5"/>
      <c r="T18" s="19">
        <f>COUNTIF(H18:S18,"○")</f>
        <v>4</v>
      </c>
    </row>
    <row r="19" spans="1:20" s="18" customFormat="1">
      <c r="A19" s="6">
        <v>109</v>
      </c>
      <c r="B19" s="2">
        <v>41484</v>
      </c>
      <c r="C19" s="2"/>
      <c r="D19" s="3"/>
      <c r="E19" s="4" t="s">
        <v>56</v>
      </c>
      <c r="F19" s="4"/>
      <c r="G19" s="4">
        <v>7</v>
      </c>
      <c r="H19" s="5"/>
      <c r="I19" s="5"/>
      <c r="J19" s="5"/>
      <c r="K19" s="5"/>
      <c r="L19" s="5"/>
      <c r="M19" s="5"/>
      <c r="N19" s="5"/>
      <c r="O19" s="5" t="s">
        <v>47</v>
      </c>
      <c r="P19" s="5" t="s">
        <v>47</v>
      </c>
      <c r="Q19" s="5" t="s">
        <v>47</v>
      </c>
      <c r="R19" s="5" t="s">
        <v>47</v>
      </c>
      <c r="S19" s="5" t="s">
        <v>47</v>
      </c>
      <c r="T19" s="19">
        <f>COUNTIF(H19:S19,"○")</f>
        <v>5</v>
      </c>
    </row>
    <row r="20" spans="1:20" s="18" customFormat="1">
      <c r="A20" s="6">
        <v>110</v>
      </c>
      <c r="B20" s="2">
        <v>42668</v>
      </c>
      <c r="C20" s="2"/>
      <c r="D20" s="3"/>
      <c r="E20" s="4"/>
      <c r="F20" s="4"/>
      <c r="G20" s="4">
        <v>1</v>
      </c>
      <c r="H20" s="5" t="s">
        <v>47</v>
      </c>
      <c r="I20" s="5" t="s">
        <v>47</v>
      </c>
      <c r="J20" s="5" t="s">
        <v>47</v>
      </c>
      <c r="K20" s="5" t="s">
        <v>47</v>
      </c>
      <c r="L20" s="5" t="s">
        <v>47</v>
      </c>
      <c r="M20" s="5" t="s">
        <v>47</v>
      </c>
      <c r="N20" s="5" t="s">
        <v>47</v>
      </c>
      <c r="O20" s="5" t="s">
        <v>47</v>
      </c>
      <c r="P20" s="5" t="s">
        <v>47</v>
      </c>
      <c r="Q20" s="5" t="s">
        <v>47</v>
      </c>
      <c r="R20" s="5" t="s">
        <v>47</v>
      </c>
      <c r="S20" s="5" t="s">
        <v>47</v>
      </c>
      <c r="T20" s="19">
        <f>COUNTIF(H20:S20,"○")</f>
        <v>12</v>
      </c>
    </row>
    <row r="21" spans="1:20" s="18" customFormat="1">
      <c r="A21" s="7">
        <v>201</v>
      </c>
      <c r="B21" s="2">
        <v>40511</v>
      </c>
      <c r="C21" s="2"/>
      <c r="D21" s="3"/>
      <c r="E21" s="4"/>
      <c r="F21" s="4"/>
      <c r="G21" s="4">
        <v>1</v>
      </c>
      <c r="H21" s="5" t="s">
        <v>47</v>
      </c>
      <c r="I21" s="5" t="s">
        <v>47</v>
      </c>
      <c r="J21" s="5" t="s">
        <v>47</v>
      </c>
      <c r="K21" s="5" t="s">
        <v>47</v>
      </c>
      <c r="L21" s="5" t="s">
        <v>47</v>
      </c>
      <c r="M21" s="5" t="s">
        <v>47</v>
      </c>
      <c r="N21" s="5" t="s">
        <v>47</v>
      </c>
      <c r="O21" s="5" t="s">
        <v>47</v>
      </c>
      <c r="P21" s="5" t="s">
        <v>47</v>
      </c>
      <c r="Q21" s="5" t="s">
        <v>47</v>
      </c>
      <c r="R21" s="5" t="s">
        <v>47</v>
      </c>
      <c r="S21" s="5" t="s">
        <v>47</v>
      </c>
      <c r="T21" s="19">
        <f>COUNTIF(H21:S21,"○")</f>
        <v>12</v>
      </c>
    </row>
    <row r="22" spans="1:20" s="18" customFormat="1">
      <c r="A22" s="7">
        <v>202</v>
      </c>
      <c r="B22" s="2">
        <v>43455</v>
      </c>
      <c r="C22" s="2"/>
      <c r="D22" s="3"/>
      <c r="E22" s="4"/>
      <c r="F22" s="4"/>
      <c r="G22" s="4">
        <v>1</v>
      </c>
      <c r="H22" s="5" t="s">
        <v>47</v>
      </c>
      <c r="I22" s="5" t="s">
        <v>47</v>
      </c>
      <c r="J22" s="5" t="s">
        <v>47</v>
      </c>
      <c r="K22" s="5" t="s">
        <v>47</v>
      </c>
      <c r="L22" s="5" t="s">
        <v>47</v>
      </c>
      <c r="M22" s="5" t="s">
        <v>47</v>
      </c>
      <c r="N22" s="5" t="s">
        <v>47</v>
      </c>
      <c r="O22" s="5" t="s">
        <v>47</v>
      </c>
      <c r="P22" s="5" t="s">
        <v>47</v>
      </c>
      <c r="Q22" s="5" t="s">
        <v>47</v>
      </c>
      <c r="R22" s="5" t="s">
        <v>47</v>
      </c>
      <c r="S22" s="5" t="s">
        <v>47</v>
      </c>
      <c r="T22" s="19">
        <f>COUNTIF(H22:S22,"○")</f>
        <v>12</v>
      </c>
    </row>
    <row r="23" spans="1:20" s="18" customFormat="1">
      <c r="A23" s="7">
        <v>203</v>
      </c>
      <c r="B23" s="2">
        <v>41101</v>
      </c>
      <c r="C23" s="2"/>
      <c r="D23" s="3"/>
      <c r="E23" s="4"/>
      <c r="F23" s="4"/>
      <c r="G23" s="4">
        <v>1</v>
      </c>
      <c r="H23" s="5" t="s">
        <v>47</v>
      </c>
      <c r="I23" s="5" t="s">
        <v>47</v>
      </c>
      <c r="J23" s="5" t="s">
        <v>47</v>
      </c>
      <c r="K23" s="5" t="s">
        <v>47</v>
      </c>
      <c r="L23" s="5" t="s">
        <v>47</v>
      </c>
      <c r="M23" s="5" t="s">
        <v>47</v>
      </c>
      <c r="N23" s="5" t="s">
        <v>47</v>
      </c>
      <c r="O23" s="5" t="s">
        <v>47</v>
      </c>
      <c r="P23" s="5" t="s">
        <v>47</v>
      </c>
      <c r="Q23" s="5" t="s">
        <v>47</v>
      </c>
      <c r="R23" s="5" t="s">
        <v>47</v>
      </c>
      <c r="S23" s="5" t="s">
        <v>47</v>
      </c>
      <c r="T23" s="19">
        <f>COUNTIF(H23:S23,"○")</f>
        <v>12</v>
      </c>
    </row>
    <row r="24" spans="1:20" s="18" customFormat="1">
      <c r="A24" s="7">
        <v>204</v>
      </c>
      <c r="B24" s="2">
        <v>43317</v>
      </c>
      <c r="C24" s="2"/>
      <c r="D24" s="3"/>
      <c r="E24" s="4"/>
      <c r="F24" s="4"/>
      <c r="G24" s="4">
        <v>1</v>
      </c>
      <c r="H24" s="5" t="s">
        <v>47</v>
      </c>
      <c r="I24" s="5" t="s">
        <v>47</v>
      </c>
      <c r="J24" s="5" t="s">
        <v>47</v>
      </c>
      <c r="K24" s="5" t="s">
        <v>47</v>
      </c>
      <c r="L24" s="5" t="s">
        <v>47</v>
      </c>
      <c r="M24" s="5" t="s">
        <v>47</v>
      </c>
      <c r="N24" s="5" t="s">
        <v>47</v>
      </c>
      <c r="O24" s="5" t="s">
        <v>47</v>
      </c>
      <c r="P24" s="5" t="s">
        <v>47</v>
      </c>
      <c r="Q24" s="5" t="s">
        <v>47</v>
      </c>
      <c r="R24" s="5" t="s">
        <v>47</v>
      </c>
      <c r="S24" s="5" t="s">
        <v>47</v>
      </c>
      <c r="T24" s="19">
        <f>COUNTIF(H24:S24,"○")</f>
        <v>12</v>
      </c>
    </row>
    <row r="25" spans="1:20" s="18" customFormat="1">
      <c r="A25" s="7">
        <v>205</v>
      </c>
      <c r="B25" s="2">
        <v>41857</v>
      </c>
      <c r="C25" s="2"/>
      <c r="D25" s="3"/>
      <c r="E25" s="4"/>
      <c r="F25" s="4"/>
      <c r="G25" s="4">
        <v>1</v>
      </c>
      <c r="H25" s="5" t="s">
        <v>47</v>
      </c>
      <c r="I25" s="5" t="s">
        <v>47</v>
      </c>
      <c r="J25" s="5" t="s">
        <v>47</v>
      </c>
      <c r="K25" s="5" t="s">
        <v>47</v>
      </c>
      <c r="L25" s="5" t="s">
        <v>47</v>
      </c>
      <c r="M25" s="5" t="s">
        <v>47</v>
      </c>
      <c r="N25" s="5" t="s">
        <v>47</v>
      </c>
      <c r="O25" s="5" t="s">
        <v>47</v>
      </c>
      <c r="P25" s="5" t="s">
        <v>47</v>
      </c>
      <c r="Q25" s="5" t="s">
        <v>47</v>
      </c>
      <c r="R25" s="5" t="s">
        <v>47</v>
      </c>
      <c r="S25" s="5" t="s">
        <v>47</v>
      </c>
      <c r="T25" s="19">
        <f>COUNTIF(H25:S25,"○")</f>
        <v>12</v>
      </c>
    </row>
    <row r="26" spans="1:20" s="18" customFormat="1">
      <c r="A26" s="7">
        <v>206</v>
      </c>
      <c r="B26" s="2">
        <v>42766</v>
      </c>
      <c r="C26" s="2"/>
      <c r="D26" s="3"/>
      <c r="E26" s="4"/>
      <c r="F26" s="4"/>
      <c r="G26" s="4">
        <v>1</v>
      </c>
      <c r="H26" s="5" t="s">
        <v>47</v>
      </c>
      <c r="I26" s="5" t="s">
        <v>47</v>
      </c>
      <c r="J26" s="5" t="s">
        <v>47</v>
      </c>
      <c r="K26" s="5" t="s">
        <v>47</v>
      </c>
      <c r="L26" s="5" t="s">
        <v>47</v>
      </c>
      <c r="M26" s="5" t="s">
        <v>47</v>
      </c>
      <c r="N26" s="5" t="s">
        <v>47</v>
      </c>
      <c r="O26" s="5" t="s">
        <v>47</v>
      </c>
      <c r="P26" s="5" t="s">
        <v>47</v>
      </c>
      <c r="Q26" s="5" t="s">
        <v>47</v>
      </c>
      <c r="R26" s="5" t="s">
        <v>47</v>
      </c>
      <c r="S26" s="5" t="s">
        <v>47</v>
      </c>
      <c r="T26" s="19">
        <f>COUNTIF(H26:S26,"○")</f>
        <v>12</v>
      </c>
    </row>
    <row r="27" spans="1:20" s="18" customFormat="1">
      <c r="A27" s="7">
        <v>207</v>
      </c>
      <c r="B27" s="2">
        <v>43925</v>
      </c>
      <c r="C27" s="2"/>
      <c r="D27" s="3"/>
      <c r="E27" s="4"/>
      <c r="F27" s="4" t="s">
        <v>51</v>
      </c>
      <c r="G27" s="4">
        <v>2</v>
      </c>
      <c r="H27" s="5"/>
      <c r="I27" s="5"/>
      <c r="J27" s="5"/>
      <c r="K27" s="5" t="s">
        <v>47</v>
      </c>
      <c r="L27" s="5" t="s">
        <v>47</v>
      </c>
      <c r="M27" s="5" t="s">
        <v>47</v>
      </c>
      <c r="N27" s="5" t="s">
        <v>47</v>
      </c>
      <c r="O27" s="5" t="s">
        <v>47</v>
      </c>
      <c r="P27" s="5" t="s">
        <v>47</v>
      </c>
      <c r="Q27" s="5" t="s">
        <v>47</v>
      </c>
      <c r="R27" s="5" t="s">
        <v>47</v>
      </c>
      <c r="S27" s="5" t="s">
        <v>47</v>
      </c>
      <c r="T27" s="19">
        <f>COUNTIF(H27:S27,"○")</f>
        <v>9</v>
      </c>
    </row>
    <row r="28" spans="1:20" s="18" customFormat="1">
      <c r="A28" s="7">
        <v>207</v>
      </c>
      <c r="B28" s="2">
        <v>43925</v>
      </c>
      <c r="C28" s="2"/>
      <c r="D28" s="3"/>
      <c r="E28" s="4"/>
      <c r="F28" s="4" t="s">
        <v>51</v>
      </c>
      <c r="G28" s="4">
        <v>8</v>
      </c>
      <c r="H28" s="5" t="s">
        <v>47</v>
      </c>
      <c r="I28" s="5" t="s">
        <v>47</v>
      </c>
      <c r="J28" s="5" t="s">
        <v>47</v>
      </c>
      <c r="K28" s="5"/>
      <c r="L28" s="5"/>
      <c r="M28" s="5"/>
      <c r="N28" s="5"/>
      <c r="O28" s="5"/>
      <c r="P28" s="5"/>
      <c r="Q28" s="5"/>
      <c r="R28" s="5"/>
      <c r="S28" s="5"/>
      <c r="T28" s="19">
        <f>COUNTIF(H28:S28,"○")</f>
        <v>3</v>
      </c>
    </row>
    <row r="29" spans="1:20" s="18" customFormat="1">
      <c r="A29" s="39">
        <v>208</v>
      </c>
      <c r="B29" s="40">
        <v>43617</v>
      </c>
      <c r="C29" s="40"/>
      <c r="D29" s="41" t="s">
        <v>47</v>
      </c>
      <c r="E29" s="42" t="s">
        <v>63</v>
      </c>
      <c r="F29" s="42"/>
      <c r="G29" s="42">
        <v>1</v>
      </c>
      <c r="H29" s="43" t="s">
        <v>47</v>
      </c>
      <c r="I29" s="43" t="s">
        <v>47</v>
      </c>
      <c r="J29" s="43" t="s">
        <v>47</v>
      </c>
      <c r="K29" s="43" t="s">
        <v>47</v>
      </c>
      <c r="L29" s="43" t="s">
        <v>47</v>
      </c>
      <c r="M29" s="43" t="s">
        <v>47</v>
      </c>
      <c r="N29" s="43"/>
      <c r="O29" s="43"/>
      <c r="P29" s="43"/>
      <c r="Q29" s="43"/>
      <c r="R29" s="43"/>
      <c r="S29" s="43"/>
      <c r="T29" s="44">
        <f>COUNTIF(H29:S29,"○")</f>
        <v>6</v>
      </c>
    </row>
    <row r="30" spans="1:20" s="18" customFormat="1">
      <c r="A30" s="7">
        <v>208</v>
      </c>
      <c r="B30" s="2">
        <v>43617</v>
      </c>
      <c r="C30" s="2"/>
      <c r="D30" s="3"/>
      <c r="E30" s="42" t="s">
        <v>63</v>
      </c>
      <c r="F30" s="4"/>
      <c r="G30" s="4">
        <v>1</v>
      </c>
      <c r="H30" s="5"/>
      <c r="I30" s="5"/>
      <c r="J30" s="5"/>
      <c r="K30" s="5"/>
      <c r="L30" s="5"/>
      <c r="M30" s="5"/>
      <c r="N30" s="5" t="s">
        <v>47</v>
      </c>
      <c r="O30" s="5" t="s">
        <v>47</v>
      </c>
      <c r="P30" s="5" t="s">
        <v>47</v>
      </c>
      <c r="Q30" s="5" t="s">
        <v>47</v>
      </c>
      <c r="R30" s="5" t="s">
        <v>47</v>
      </c>
      <c r="S30" s="5" t="s">
        <v>47</v>
      </c>
      <c r="T30" s="19">
        <f>COUNTIF(H30:S30,"○")</f>
        <v>6</v>
      </c>
    </row>
    <row r="31" spans="1:20" s="18" customFormat="1">
      <c r="A31" s="7">
        <v>209</v>
      </c>
      <c r="B31" s="2">
        <v>43405</v>
      </c>
      <c r="C31" s="2"/>
      <c r="D31" s="3"/>
      <c r="E31" s="4"/>
      <c r="F31" s="4"/>
      <c r="G31" s="4">
        <v>1</v>
      </c>
      <c r="H31" s="5" t="s">
        <v>47</v>
      </c>
      <c r="I31" s="5" t="s">
        <v>47</v>
      </c>
      <c r="J31" s="5" t="s">
        <v>47</v>
      </c>
      <c r="K31" s="5" t="s">
        <v>47</v>
      </c>
      <c r="L31" s="5" t="s">
        <v>47</v>
      </c>
      <c r="M31" s="5" t="s">
        <v>47</v>
      </c>
      <c r="N31" s="5" t="s">
        <v>47</v>
      </c>
      <c r="O31" s="5" t="s">
        <v>47</v>
      </c>
      <c r="P31" s="5" t="s">
        <v>47</v>
      </c>
      <c r="Q31" s="5" t="s">
        <v>47</v>
      </c>
      <c r="R31" s="5" t="s">
        <v>47</v>
      </c>
      <c r="S31" s="5" t="s">
        <v>47</v>
      </c>
      <c r="T31" s="19">
        <f>COUNTIF(H31:S31,"○")</f>
        <v>12</v>
      </c>
    </row>
    <row r="32" spans="1:20" s="18" customFormat="1">
      <c r="A32" s="7">
        <v>210</v>
      </c>
      <c r="B32" s="2">
        <v>42772</v>
      </c>
      <c r="C32" s="2"/>
      <c r="D32" s="3"/>
      <c r="E32" s="4"/>
      <c r="F32" s="4"/>
      <c r="G32" s="4">
        <v>1</v>
      </c>
      <c r="H32" s="5" t="s">
        <v>47</v>
      </c>
      <c r="I32" s="5" t="s">
        <v>47</v>
      </c>
      <c r="J32" s="5" t="s">
        <v>47</v>
      </c>
      <c r="K32" s="5" t="s">
        <v>47</v>
      </c>
      <c r="L32" s="5" t="s">
        <v>47</v>
      </c>
      <c r="M32" s="5" t="s">
        <v>47</v>
      </c>
      <c r="N32" s="5" t="s">
        <v>47</v>
      </c>
      <c r="O32" s="5" t="s">
        <v>47</v>
      </c>
      <c r="P32" s="5" t="s">
        <v>47</v>
      </c>
      <c r="Q32" s="5" t="s">
        <v>47</v>
      </c>
      <c r="R32" s="5" t="s">
        <v>47</v>
      </c>
      <c r="S32" s="5" t="s">
        <v>47</v>
      </c>
      <c r="T32" s="19">
        <f>COUNTIF(H32:S32,"○")</f>
        <v>12</v>
      </c>
    </row>
    <row r="33" spans="1:20" s="18" customFormat="1">
      <c r="A33" s="7">
        <v>211</v>
      </c>
      <c r="B33" s="2">
        <v>42752</v>
      </c>
      <c r="C33" s="2"/>
      <c r="D33" s="3"/>
      <c r="E33" s="4"/>
      <c r="F33" s="4"/>
      <c r="G33" s="4">
        <v>1</v>
      </c>
      <c r="H33" s="5" t="s">
        <v>47</v>
      </c>
      <c r="I33" s="5" t="s">
        <v>47</v>
      </c>
      <c r="J33" s="5" t="s">
        <v>47</v>
      </c>
      <c r="K33" s="5" t="s">
        <v>47</v>
      </c>
      <c r="L33" s="5" t="s">
        <v>47</v>
      </c>
      <c r="M33" s="5" t="s">
        <v>47</v>
      </c>
      <c r="N33" s="5" t="s">
        <v>47</v>
      </c>
      <c r="O33" s="5" t="s">
        <v>47</v>
      </c>
      <c r="P33" s="5" t="s">
        <v>47</v>
      </c>
      <c r="Q33" s="5" t="s">
        <v>47</v>
      </c>
      <c r="R33" s="5" t="s">
        <v>47</v>
      </c>
      <c r="S33" s="5" t="s">
        <v>47</v>
      </c>
      <c r="T33" s="19">
        <f>COUNTIF(H33:S33,"○")</f>
        <v>12</v>
      </c>
    </row>
    <row r="34" spans="1:20" s="18" customFormat="1">
      <c r="A34" s="7">
        <v>212</v>
      </c>
      <c r="B34" s="2">
        <v>43756</v>
      </c>
      <c r="C34" s="2"/>
      <c r="D34" s="3"/>
      <c r="E34" s="4"/>
      <c r="F34" s="4"/>
      <c r="G34" s="4">
        <v>3</v>
      </c>
      <c r="H34" s="5" t="s">
        <v>47</v>
      </c>
      <c r="I34" s="5" t="s">
        <v>47</v>
      </c>
      <c r="J34" s="5" t="s">
        <v>47</v>
      </c>
      <c r="K34" s="5" t="s">
        <v>47</v>
      </c>
      <c r="L34" s="5" t="s">
        <v>47</v>
      </c>
      <c r="M34" s="5" t="s">
        <v>47</v>
      </c>
      <c r="N34" s="5" t="s">
        <v>47</v>
      </c>
      <c r="O34" s="5" t="s">
        <v>47</v>
      </c>
      <c r="P34" s="5" t="s">
        <v>47</v>
      </c>
      <c r="Q34" s="5" t="s">
        <v>47</v>
      </c>
      <c r="R34" s="5" t="s">
        <v>47</v>
      </c>
      <c r="S34" s="5" t="s">
        <v>47</v>
      </c>
      <c r="T34" s="19">
        <f>COUNTIF(H34:S34,"○")</f>
        <v>12</v>
      </c>
    </row>
    <row r="35" spans="1:20" s="18" customFormat="1">
      <c r="A35" s="7">
        <v>213</v>
      </c>
      <c r="B35" s="2">
        <v>43506</v>
      </c>
      <c r="C35" s="2"/>
      <c r="D35" s="3"/>
      <c r="E35" s="4"/>
      <c r="F35" s="4"/>
      <c r="G35" s="4">
        <v>2</v>
      </c>
      <c r="H35" s="5" t="s">
        <v>47</v>
      </c>
      <c r="I35" s="5" t="s">
        <v>47</v>
      </c>
      <c r="J35" s="5" t="s">
        <v>47</v>
      </c>
      <c r="K35" s="5" t="s">
        <v>47</v>
      </c>
      <c r="L35" s="5" t="s">
        <v>47</v>
      </c>
      <c r="M35" s="5" t="s">
        <v>47</v>
      </c>
      <c r="N35" s="5" t="s">
        <v>47</v>
      </c>
      <c r="O35" s="5" t="s">
        <v>47</v>
      </c>
      <c r="P35" s="5" t="s">
        <v>47</v>
      </c>
      <c r="Q35" s="5" t="s">
        <v>47</v>
      </c>
      <c r="R35" s="5" t="s">
        <v>47</v>
      </c>
      <c r="S35" s="5" t="s">
        <v>47</v>
      </c>
      <c r="T35" s="19">
        <f>COUNTIF(H35:S35,"○")</f>
        <v>12</v>
      </c>
    </row>
    <row r="36" spans="1:20" s="18" customFormat="1">
      <c r="A36" s="7">
        <v>214</v>
      </c>
      <c r="B36" s="2">
        <v>42062</v>
      </c>
      <c r="C36" s="2"/>
      <c r="D36" s="3"/>
      <c r="E36" s="4"/>
      <c r="F36" s="4"/>
      <c r="G36" s="4">
        <v>1</v>
      </c>
      <c r="H36" s="5" t="s">
        <v>47</v>
      </c>
      <c r="I36" s="5" t="s">
        <v>47</v>
      </c>
      <c r="J36" s="5" t="s">
        <v>47</v>
      </c>
      <c r="K36" s="5" t="s">
        <v>47</v>
      </c>
      <c r="L36" s="5" t="s">
        <v>47</v>
      </c>
      <c r="M36" s="5" t="s">
        <v>47</v>
      </c>
      <c r="N36" s="5" t="s">
        <v>47</v>
      </c>
      <c r="O36" s="5" t="s">
        <v>47</v>
      </c>
      <c r="P36" s="5" t="s">
        <v>47</v>
      </c>
      <c r="Q36" s="5" t="s">
        <v>47</v>
      </c>
      <c r="R36" s="5" t="s">
        <v>47</v>
      </c>
      <c r="S36" s="5" t="s">
        <v>47</v>
      </c>
      <c r="T36" s="19">
        <f>COUNTIF(H36:S36,"○")</f>
        <v>12</v>
      </c>
    </row>
    <row r="37" spans="1:20" s="18" customFormat="1">
      <c r="A37" s="7">
        <v>215</v>
      </c>
      <c r="B37" s="2">
        <v>44166</v>
      </c>
      <c r="C37" s="2"/>
      <c r="D37" s="3"/>
      <c r="E37" s="4"/>
      <c r="F37" s="4"/>
      <c r="G37" s="4">
        <v>0.7</v>
      </c>
      <c r="H37" s="5" t="s">
        <v>47</v>
      </c>
      <c r="I37" s="5" t="s">
        <v>47</v>
      </c>
      <c r="J37" s="5" t="s">
        <v>47</v>
      </c>
      <c r="K37" s="5" t="s">
        <v>47</v>
      </c>
      <c r="L37" s="5" t="s">
        <v>47</v>
      </c>
      <c r="M37" s="5" t="s">
        <v>47</v>
      </c>
      <c r="N37" s="5" t="s">
        <v>47</v>
      </c>
      <c r="O37" s="5" t="s">
        <v>47</v>
      </c>
      <c r="P37" s="5" t="s">
        <v>47</v>
      </c>
      <c r="Q37" s="5" t="s">
        <v>47</v>
      </c>
      <c r="R37" s="5" t="s">
        <v>47</v>
      </c>
      <c r="S37" s="5" t="s">
        <v>47</v>
      </c>
      <c r="T37" s="19">
        <f>COUNTIF(H37:S37,"○")</f>
        <v>12</v>
      </c>
    </row>
    <row r="38" spans="1:20" s="18" customFormat="1">
      <c r="A38" s="7">
        <v>215</v>
      </c>
      <c r="B38" s="2">
        <v>44166</v>
      </c>
      <c r="C38" s="2"/>
      <c r="D38" s="3"/>
      <c r="E38" s="4"/>
      <c r="F38" s="4"/>
      <c r="G38" s="4">
        <v>0.7</v>
      </c>
      <c r="H38" s="5" t="s">
        <v>47</v>
      </c>
      <c r="I38" s="5" t="s">
        <v>47</v>
      </c>
      <c r="J38" s="5" t="s">
        <v>47</v>
      </c>
      <c r="K38" s="5" t="s">
        <v>47</v>
      </c>
      <c r="L38" s="5" t="s">
        <v>47</v>
      </c>
      <c r="M38" s="5" t="s">
        <v>47</v>
      </c>
      <c r="N38" s="5" t="s">
        <v>47</v>
      </c>
      <c r="O38" s="5" t="s">
        <v>47</v>
      </c>
      <c r="P38" s="5" t="s">
        <v>47</v>
      </c>
      <c r="Q38" s="5" t="s">
        <v>47</v>
      </c>
      <c r="R38" s="5" t="s">
        <v>47</v>
      </c>
      <c r="S38" s="5" t="s">
        <v>47</v>
      </c>
      <c r="T38" s="19">
        <f>COUNTIF(H38:S38,"○")</f>
        <v>12</v>
      </c>
    </row>
    <row r="39" spans="1:20" s="18" customFormat="1">
      <c r="A39" s="7">
        <v>216</v>
      </c>
      <c r="B39" s="2">
        <v>43236</v>
      </c>
      <c r="C39" s="2">
        <v>45606</v>
      </c>
      <c r="D39" s="3"/>
      <c r="E39" s="4"/>
      <c r="F39" s="4"/>
      <c r="G39" s="4">
        <v>2</v>
      </c>
      <c r="H39" s="5" t="s">
        <v>47</v>
      </c>
      <c r="I39" s="5" t="s">
        <v>47</v>
      </c>
      <c r="J39" s="5" t="s">
        <v>47</v>
      </c>
      <c r="K39" s="5" t="s">
        <v>47</v>
      </c>
      <c r="L39" s="5" t="s">
        <v>47</v>
      </c>
      <c r="M39" s="5" t="s">
        <v>47</v>
      </c>
      <c r="N39" s="5" t="s">
        <v>47</v>
      </c>
      <c r="O39" s="5" t="s">
        <v>47</v>
      </c>
      <c r="P39" s="5"/>
      <c r="Q39" s="5"/>
      <c r="R39" s="5"/>
      <c r="S39" s="5"/>
      <c r="T39" s="19">
        <f>COUNTIF(H39:S39,"○")</f>
        <v>8</v>
      </c>
    </row>
    <row r="40" spans="1:20" s="18" customFormat="1">
      <c r="A40" s="7">
        <v>216</v>
      </c>
      <c r="B40" s="2">
        <v>43236</v>
      </c>
      <c r="C40" s="2"/>
      <c r="D40" s="3"/>
      <c r="E40" s="4" t="s">
        <v>61</v>
      </c>
      <c r="F40" s="4" t="s">
        <v>60</v>
      </c>
      <c r="G40" s="4">
        <v>2</v>
      </c>
      <c r="H40" s="5" t="s">
        <v>47</v>
      </c>
      <c r="I40" s="5" t="s">
        <v>47</v>
      </c>
      <c r="J40" s="5" t="s">
        <v>47</v>
      </c>
      <c r="K40" s="5" t="s">
        <v>47</v>
      </c>
      <c r="L40" s="5" t="s">
        <v>47</v>
      </c>
      <c r="M40" s="5" t="s">
        <v>47</v>
      </c>
      <c r="N40" s="5" t="s">
        <v>47</v>
      </c>
      <c r="O40" s="5" t="s">
        <v>47</v>
      </c>
      <c r="P40" s="5"/>
      <c r="Q40" s="5"/>
      <c r="R40" s="5"/>
      <c r="S40" s="5"/>
      <c r="T40" s="19">
        <f>COUNTIF(H40:S40,"○")</f>
        <v>8</v>
      </c>
    </row>
    <row r="41" spans="1:20">
      <c r="A41" s="28" t="s">
        <v>44</v>
      </c>
      <c r="B41" s="29" t="s">
        <v>53</v>
      </c>
      <c r="C41" s="30"/>
      <c r="D41" s="31"/>
      <c r="E41" s="30"/>
      <c r="F41" s="30"/>
      <c r="G41" s="30"/>
      <c r="H41" s="32">
        <f>COUNTIF(テーブル3[４月],"○")</f>
        <v>28</v>
      </c>
      <c r="I41" s="32">
        <f>COUNTIF(テーブル3[５月],"○")</f>
        <v>28</v>
      </c>
      <c r="J41" s="32">
        <f>COUNTIF(テーブル3[６月],"○")</f>
        <v>28</v>
      </c>
      <c r="K41" s="32">
        <f>COUNTIF(テーブル3[７月],"○")</f>
        <v>28</v>
      </c>
      <c r="L41" s="32">
        <f>COUNTIF(テーブル3[８月],"○")</f>
        <v>28</v>
      </c>
      <c r="M41" s="32">
        <f>COUNTIF(テーブル3[９月],"○")</f>
        <v>28</v>
      </c>
      <c r="N41" s="32">
        <f>COUNTIF(テーブル3[１０月],"○")</f>
        <v>28</v>
      </c>
      <c r="O41" s="32">
        <f>COUNTIF(テーブル3[１１月],"○")</f>
        <v>28</v>
      </c>
      <c r="P41" s="32">
        <f>COUNTIF(テーブル3[１２月],"○")</f>
        <v>26</v>
      </c>
      <c r="Q41" s="32">
        <f>COUNTIF(テーブル3[１月],"○")</f>
        <v>26</v>
      </c>
      <c r="R41" s="32">
        <f>COUNTIF(テーブル3[２月],"○")</f>
        <v>26</v>
      </c>
      <c r="S41" s="32">
        <f>COUNTIF(テーブル3[３月],"○")</f>
        <v>26</v>
      </c>
      <c r="T41" s="33">
        <f>SUBTOTAL(109,テーブル3[合計])</f>
        <v>328</v>
      </c>
    </row>
    <row r="42" spans="1:20">
      <c r="A42" s="17"/>
      <c r="B42" s="17"/>
      <c r="C42" s="17"/>
      <c r="D42" s="17"/>
      <c r="E42" s="17"/>
      <c r="F42" s="17"/>
      <c r="G42" s="17"/>
    </row>
    <row r="43" spans="1:20">
      <c r="A43" s="20" t="s">
        <v>48</v>
      </c>
      <c r="B43" s="21"/>
      <c r="C43" s="21"/>
      <c r="D43" s="21"/>
      <c r="E43" s="21"/>
      <c r="F43" s="21"/>
      <c r="G43" s="21"/>
      <c r="H43" s="22"/>
      <c r="I43" s="22"/>
      <c r="J43" s="22"/>
      <c r="K43" s="22"/>
      <c r="L43" s="22"/>
    </row>
    <row r="44" spans="1:20">
      <c r="A44" s="23" t="s">
        <v>49</v>
      </c>
      <c r="B44" s="21"/>
      <c r="C44" s="21"/>
      <c r="D44" s="21"/>
      <c r="E44" s="21"/>
      <c r="F44" s="24"/>
      <c r="G44" s="21"/>
      <c r="H44" s="22"/>
      <c r="I44" s="22"/>
      <c r="J44" s="22"/>
      <c r="K44" s="22"/>
      <c r="L44" s="22"/>
    </row>
    <row r="45" spans="1:20">
      <c r="A45" s="25" t="s">
        <v>52</v>
      </c>
      <c r="B45" s="21"/>
      <c r="C45" s="21"/>
      <c r="D45" s="21"/>
      <c r="E45" s="21"/>
      <c r="F45" s="24"/>
      <c r="G45" s="21"/>
      <c r="H45" s="22"/>
      <c r="I45" s="22"/>
      <c r="J45" s="22"/>
      <c r="K45" s="22"/>
      <c r="L45" s="22"/>
    </row>
    <row r="46" spans="1:20">
      <c r="A46" s="20" t="s">
        <v>28</v>
      </c>
      <c r="B46" s="21"/>
      <c r="C46" s="21"/>
      <c r="D46" s="21"/>
      <c r="E46" s="21"/>
      <c r="F46" s="21"/>
      <c r="G46" s="21"/>
      <c r="H46" s="22"/>
      <c r="I46" s="22"/>
      <c r="J46" s="22"/>
      <c r="K46" s="22"/>
      <c r="L46" s="22"/>
    </row>
    <row r="47" spans="1:20">
      <c r="A47" s="20" t="s">
        <v>19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20">
      <c r="A48" s="22" t="s">
        <v>20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20">
      <c r="A49" s="24" t="s">
        <v>50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1" spans="1:20">
      <c r="F51" s="35">
        <f>COUNTIF(テーブル3[一般入居者],"○")</f>
        <v>3</v>
      </c>
      <c r="G51" s="26" t="str">
        <f>IF($F$51=0,"（使わない）","一般")</f>
        <v>一般</v>
      </c>
      <c r="H51" s="27" t="s">
        <v>30</v>
      </c>
      <c r="I51" s="27" t="s">
        <v>32</v>
      </c>
      <c r="J51" s="27" t="s">
        <v>33</v>
      </c>
      <c r="K51" s="27" t="s">
        <v>34</v>
      </c>
      <c r="L51" s="27" t="s">
        <v>35</v>
      </c>
      <c r="M51" s="27" t="s">
        <v>36</v>
      </c>
      <c r="N51" s="27" t="s">
        <v>37</v>
      </c>
      <c r="O51" s="27" t="s">
        <v>38</v>
      </c>
      <c r="P51" s="27" t="s">
        <v>39</v>
      </c>
      <c r="Q51" s="27" t="s">
        <v>40</v>
      </c>
      <c r="R51" s="27" t="s">
        <v>41</v>
      </c>
      <c r="S51" s="27" t="s">
        <v>42</v>
      </c>
      <c r="T51" s="27" t="s">
        <v>16</v>
      </c>
    </row>
    <row r="52" spans="1:20">
      <c r="G52" s="27">
        <v>0.7</v>
      </c>
      <c r="H52" s="27">
        <f>COUNTIFS(テーブル3[費用徴収階層],$G52,テーブル3[４月],"○",テーブル3[一般入居者],"○")</f>
        <v>0</v>
      </c>
      <c r="I52" s="27">
        <f>COUNTIFS(テーブル3[費用徴収階層],$G52,テーブル3[５月],"○",テーブル3[一般入居者],"○")</f>
        <v>0</v>
      </c>
      <c r="J52" s="27">
        <f>COUNTIFS(テーブル3[費用徴収階層],$G52,テーブル3[６月],"○",テーブル3[一般入居者],"○")</f>
        <v>0</v>
      </c>
      <c r="K52" s="27">
        <f>COUNTIFS(テーブル3[費用徴収階層],$G52,テーブル3[７月],"○",テーブル3[一般入居者],"○")</f>
        <v>0</v>
      </c>
      <c r="L52" s="27">
        <f>COUNTIFS(テーブル3[費用徴収階層],$G52,テーブル3[８月],"○",テーブル3[一般入居者],"○")</f>
        <v>0</v>
      </c>
      <c r="M52" s="27">
        <f>COUNTIFS(テーブル3[費用徴収階層],$G52,テーブル3[９月],"○",テーブル3[一般入居者],"○")</f>
        <v>0</v>
      </c>
      <c r="N52" s="27">
        <f>COUNTIFS(テーブル3[費用徴収階層],$G52,テーブル3[１０月],"○",テーブル3[一般入居者],"○")</f>
        <v>0</v>
      </c>
      <c r="O52" s="27">
        <f>COUNTIFS(テーブル3[費用徴収階層],$G52,テーブル3[１１月],"○",テーブル3[一般入居者],"○")</f>
        <v>0</v>
      </c>
      <c r="P52" s="27">
        <f>COUNTIFS(テーブル3[費用徴収階層],$G52,テーブル3[１２月],"○",テーブル3[一般入居者],"○")</f>
        <v>0</v>
      </c>
      <c r="Q52" s="27">
        <f>COUNTIFS(テーブル3[費用徴収階層],$G52,テーブル3[１月],"○",テーブル3[一般入居者],"○")</f>
        <v>0</v>
      </c>
      <c r="R52" s="27">
        <f>COUNTIFS(テーブル3[費用徴収階層],$G52,テーブル3[２月],"○",テーブル3[一般入居者],"○")</f>
        <v>0</v>
      </c>
      <c r="S52" s="27">
        <f>COUNTIFS(テーブル3[費用徴収階層],$G52,テーブル3[３月],"○",テーブル3[一般入居者],"○")</f>
        <v>0</v>
      </c>
      <c r="T52" s="27">
        <f>SUM(H52:S52)</f>
        <v>0</v>
      </c>
    </row>
    <row r="53" spans="1:20">
      <c r="G53" s="27">
        <v>1</v>
      </c>
      <c r="H53" s="27">
        <f>COUNTIFS(テーブル3[費用徴収階層],$G53,テーブル3[４月],"○",テーブル3[一般入居者],"○")</f>
        <v>1</v>
      </c>
      <c r="I53" s="27">
        <f>COUNTIFS(テーブル3[費用徴収階層],$G53,テーブル3[５月],"○",テーブル3[一般入居者],"○")</f>
        <v>1</v>
      </c>
      <c r="J53" s="27">
        <f>COUNTIFS(テーブル3[費用徴収階層],$G53,テーブル3[６月],"○",テーブル3[一般入居者],"○")</f>
        <v>1</v>
      </c>
      <c r="K53" s="27">
        <f>COUNTIFS(テーブル3[費用徴収階層],$G53,テーブル3[７月],"○",テーブル3[一般入居者],"○")</f>
        <v>1</v>
      </c>
      <c r="L53" s="27">
        <f>COUNTIFS(テーブル3[費用徴収階層],$G53,テーブル3[８月],"○",テーブル3[一般入居者],"○")</f>
        <v>1</v>
      </c>
      <c r="M53" s="27">
        <f>COUNTIFS(テーブル3[費用徴収階層],$G53,テーブル3[９月],"○",テーブル3[一般入居者],"○")</f>
        <v>1</v>
      </c>
      <c r="N53" s="27">
        <f>COUNTIFS(テーブル3[費用徴収階層],$G53,テーブル3[１０月],"○",テーブル3[一般入居者],"○")</f>
        <v>0</v>
      </c>
      <c r="O53" s="27">
        <f>COUNTIFS(テーブル3[費用徴収階層],$G53,テーブル3[１１月],"○",テーブル3[一般入居者],"○")</f>
        <v>0</v>
      </c>
      <c r="P53" s="27">
        <f>COUNTIFS(テーブル3[費用徴収階層],$G53,テーブル3[１２月],"○",テーブル3[一般入居者],"○")</f>
        <v>0</v>
      </c>
      <c r="Q53" s="27">
        <f>COUNTIFS(テーブル3[費用徴収階層],$G53,テーブル3[１月],"○",テーブル3[一般入居者],"○")</f>
        <v>0</v>
      </c>
      <c r="R53" s="27">
        <f>COUNTIFS(テーブル3[費用徴収階層],$G53,テーブル3[２月],"○",テーブル3[一般入居者],"○")</f>
        <v>0</v>
      </c>
      <c r="S53" s="27">
        <f>COUNTIFS(テーブル3[費用徴収階層],$G53,テーブル3[３月],"○",テーブル3[一般入居者],"○")</f>
        <v>0</v>
      </c>
      <c r="T53" s="27">
        <f t="shared" ref="T53:T73" si="0">SUM(H53:S53)</f>
        <v>6</v>
      </c>
    </row>
    <row r="54" spans="1:20">
      <c r="G54" s="27">
        <v>2</v>
      </c>
      <c r="H54" s="27">
        <f>COUNTIFS(テーブル3[費用徴収階層],$G54,テーブル3[４月],"○",テーブル3[一般入居者],"○")</f>
        <v>1</v>
      </c>
      <c r="I54" s="27">
        <f>COUNTIFS(テーブル3[費用徴収階層],$G54,テーブル3[５月],"○",テーブル3[一般入居者],"○")</f>
        <v>1</v>
      </c>
      <c r="J54" s="27">
        <f>COUNTIFS(テーブル3[費用徴収階層],$G54,テーブル3[６月],"○",テーブル3[一般入居者],"○")</f>
        <v>1</v>
      </c>
      <c r="K54" s="27">
        <f>COUNTIFS(テーブル3[費用徴収階層],$G54,テーブル3[７月],"○",テーブル3[一般入居者],"○")</f>
        <v>0</v>
      </c>
      <c r="L54" s="27">
        <f>COUNTIFS(テーブル3[費用徴収階層],$G54,テーブル3[８月],"○",テーブル3[一般入居者],"○")</f>
        <v>0</v>
      </c>
      <c r="M54" s="27">
        <f>COUNTIFS(テーブル3[費用徴収階層],$G54,テーブル3[９月],"○",テーブル3[一般入居者],"○")</f>
        <v>0</v>
      </c>
      <c r="N54" s="27">
        <f>COUNTIFS(テーブル3[費用徴収階層],$G54,テーブル3[１０月],"○",テーブル3[一般入居者],"○")</f>
        <v>0</v>
      </c>
      <c r="O54" s="27">
        <f>COUNTIFS(テーブル3[費用徴収階層],$G54,テーブル3[１１月],"○",テーブル3[一般入居者],"○")</f>
        <v>0</v>
      </c>
      <c r="P54" s="27">
        <f>COUNTIFS(テーブル3[費用徴収階層],$G54,テーブル3[１２月],"○",テーブル3[一般入居者],"○")</f>
        <v>0</v>
      </c>
      <c r="Q54" s="27">
        <f>COUNTIFS(テーブル3[費用徴収階層],$G54,テーブル3[１月],"○",テーブル3[一般入居者],"○")</f>
        <v>0</v>
      </c>
      <c r="R54" s="27">
        <f>COUNTIFS(テーブル3[費用徴収階層],$G54,テーブル3[２月],"○",テーブル3[一般入居者],"○")</f>
        <v>0</v>
      </c>
      <c r="S54" s="27">
        <f>COUNTIFS(テーブル3[費用徴収階層],$G54,テーブル3[３月],"○",テーブル3[一般入居者],"○")</f>
        <v>0</v>
      </c>
      <c r="T54" s="27">
        <f t="shared" si="0"/>
        <v>3</v>
      </c>
    </row>
    <row r="55" spans="1:20">
      <c r="G55" s="27">
        <v>3</v>
      </c>
      <c r="H55" s="27">
        <f>COUNTIFS(テーブル3[費用徴収階層],$G55,テーブル3[４月],"○",テーブル3[一般入居者],"○")</f>
        <v>0</v>
      </c>
      <c r="I55" s="27">
        <f>COUNTIFS(テーブル3[費用徴収階層],$G55,テーブル3[５月],"○",テーブル3[一般入居者],"○")</f>
        <v>0</v>
      </c>
      <c r="J55" s="27">
        <f>COUNTIFS(テーブル3[費用徴収階層],$G55,テーブル3[６月],"○",テーブル3[一般入居者],"○")</f>
        <v>0</v>
      </c>
      <c r="K55" s="27">
        <f>COUNTIFS(テーブル3[費用徴収階層],$G55,テーブル3[７月],"○",テーブル3[一般入居者],"○")</f>
        <v>0</v>
      </c>
      <c r="L55" s="27">
        <f>COUNTIFS(テーブル3[費用徴収階層],$G55,テーブル3[８月],"○",テーブル3[一般入居者],"○")</f>
        <v>0</v>
      </c>
      <c r="M55" s="27">
        <f>COUNTIFS(テーブル3[費用徴収階層],$G55,テーブル3[９月],"○",テーブル3[一般入居者],"○")</f>
        <v>0</v>
      </c>
      <c r="N55" s="27">
        <f>COUNTIFS(テーブル3[費用徴収階層],$G55,テーブル3[１０月],"○",テーブル3[一般入居者],"○")</f>
        <v>0</v>
      </c>
      <c r="O55" s="27">
        <f>COUNTIFS(テーブル3[費用徴収階層],$G55,テーブル3[１１月],"○",テーブル3[一般入居者],"○")</f>
        <v>0</v>
      </c>
      <c r="P55" s="27">
        <f>COUNTIFS(テーブル3[費用徴収階層],$G55,テーブル3[１２月],"○",テーブル3[一般入居者],"○")</f>
        <v>0</v>
      </c>
      <c r="Q55" s="27">
        <f>COUNTIFS(テーブル3[費用徴収階層],$G55,テーブル3[１月],"○",テーブル3[一般入居者],"○")</f>
        <v>0</v>
      </c>
      <c r="R55" s="27">
        <f>COUNTIFS(テーブル3[費用徴収階層],$G55,テーブル3[２月],"○",テーブル3[一般入居者],"○")</f>
        <v>0</v>
      </c>
      <c r="S55" s="27">
        <f>COUNTIFS(テーブル3[費用徴収階層],$G55,テーブル3[３月],"○",テーブル3[一般入居者],"○")</f>
        <v>0</v>
      </c>
      <c r="T55" s="27">
        <f t="shared" si="0"/>
        <v>0</v>
      </c>
    </row>
    <row r="56" spans="1:20">
      <c r="G56" s="27">
        <v>4</v>
      </c>
      <c r="H56" s="27">
        <f>COUNTIFS(テーブル3[費用徴収階層],$G56,テーブル3[４月],"○",テーブル3[一般入居者],"○")</f>
        <v>0</v>
      </c>
      <c r="I56" s="27">
        <f>COUNTIFS(テーブル3[費用徴収階層],$G56,テーブル3[５月],"○",テーブル3[一般入居者],"○")</f>
        <v>0</v>
      </c>
      <c r="J56" s="27">
        <f>COUNTIFS(テーブル3[費用徴収階層],$G56,テーブル3[６月],"○",テーブル3[一般入居者],"○")</f>
        <v>0</v>
      </c>
      <c r="K56" s="27">
        <f>COUNTIFS(テーブル3[費用徴収階層],$G56,テーブル3[７月],"○",テーブル3[一般入居者],"○")</f>
        <v>0</v>
      </c>
      <c r="L56" s="27">
        <f>COUNTIFS(テーブル3[費用徴収階層],$G56,テーブル3[８月],"○",テーブル3[一般入居者],"○")</f>
        <v>0</v>
      </c>
      <c r="M56" s="27">
        <f>COUNTIFS(テーブル3[費用徴収階層],$G56,テーブル3[９月],"○",テーブル3[一般入居者],"○")</f>
        <v>0</v>
      </c>
      <c r="N56" s="27">
        <f>COUNTIFS(テーブル3[費用徴収階層],$G56,テーブル3[１０月],"○",テーブル3[一般入居者],"○")</f>
        <v>0</v>
      </c>
      <c r="O56" s="27">
        <f>COUNTIFS(テーブル3[費用徴収階層],$G56,テーブル3[１１月],"○",テーブル3[一般入居者],"○")</f>
        <v>0</v>
      </c>
      <c r="P56" s="27">
        <f>COUNTIFS(テーブル3[費用徴収階層],$G56,テーブル3[１２月],"○",テーブル3[一般入居者],"○")</f>
        <v>0</v>
      </c>
      <c r="Q56" s="27">
        <f>COUNTIFS(テーブル3[費用徴収階層],$G56,テーブル3[１月],"○",テーブル3[一般入居者],"○")</f>
        <v>0</v>
      </c>
      <c r="R56" s="27">
        <f>COUNTIFS(テーブル3[費用徴収階層],$G56,テーブル3[２月],"○",テーブル3[一般入居者],"○")</f>
        <v>0</v>
      </c>
      <c r="S56" s="27">
        <f>COUNTIFS(テーブル3[費用徴収階層],$G56,テーブル3[３月],"○",テーブル3[一般入居者],"○")</f>
        <v>0</v>
      </c>
      <c r="T56" s="27">
        <f t="shared" si="0"/>
        <v>0</v>
      </c>
    </row>
    <row r="57" spans="1:20">
      <c r="G57" s="27">
        <v>5</v>
      </c>
      <c r="H57" s="27">
        <f>COUNTIFS(テーブル3[費用徴収階層],$G57,テーブル3[４月],"○",テーブル3[一般入居者],"○")</f>
        <v>0</v>
      </c>
      <c r="I57" s="27">
        <f>COUNTIFS(テーブル3[費用徴収階層],$G57,テーブル3[５月],"○",テーブル3[一般入居者],"○")</f>
        <v>0</v>
      </c>
      <c r="J57" s="27">
        <f>COUNTIFS(テーブル3[費用徴収階層],$G57,テーブル3[６月],"○",テーブル3[一般入居者],"○")</f>
        <v>0</v>
      </c>
      <c r="K57" s="27">
        <f>COUNTIFS(テーブル3[費用徴収階層],$G57,テーブル3[７月],"○",テーブル3[一般入居者],"○")</f>
        <v>0</v>
      </c>
      <c r="L57" s="27">
        <f>COUNTIFS(テーブル3[費用徴収階層],$G57,テーブル3[８月],"○",テーブル3[一般入居者],"○")</f>
        <v>0</v>
      </c>
      <c r="M57" s="27">
        <f>COUNTIFS(テーブル3[費用徴収階層],$G57,テーブル3[９月],"○",テーブル3[一般入居者],"○")</f>
        <v>0</v>
      </c>
      <c r="N57" s="27">
        <f>COUNTIFS(テーブル3[費用徴収階層],$G57,テーブル3[１０月],"○",テーブル3[一般入居者],"○")</f>
        <v>0</v>
      </c>
      <c r="O57" s="27">
        <f>COUNTIFS(テーブル3[費用徴収階層],$G57,テーブル3[１１月],"○",テーブル3[一般入居者],"○")</f>
        <v>0</v>
      </c>
      <c r="P57" s="27">
        <f>COUNTIFS(テーブル3[費用徴収階層],$G57,テーブル3[１２月],"○",テーブル3[一般入居者],"○")</f>
        <v>0</v>
      </c>
      <c r="Q57" s="27">
        <f>COUNTIFS(テーブル3[費用徴収階層],$G57,テーブル3[１月],"○",テーブル3[一般入居者],"○")</f>
        <v>0</v>
      </c>
      <c r="R57" s="27">
        <f>COUNTIFS(テーブル3[費用徴収階層],$G57,テーブル3[２月],"○",テーブル3[一般入居者],"○")</f>
        <v>0</v>
      </c>
      <c r="S57" s="27">
        <f>COUNTIFS(テーブル3[費用徴収階層],$G57,テーブル3[３月],"○",テーブル3[一般入居者],"○")</f>
        <v>0</v>
      </c>
      <c r="T57" s="27">
        <f t="shared" si="0"/>
        <v>0</v>
      </c>
    </row>
    <row r="58" spans="1:20">
      <c r="G58" s="27">
        <v>6</v>
      </c>
      <c r="H58" s="27">
        <f>COUNTIFS(テーブル3[費用徴収階層],$G58,テーブル3[４月],"○",テーブル3[一般入居者],"○")</f>
        <v>0</v>
      </c>
      <c r="I58" s="27">
        <f>COUNTIFS(テーブル3[費用徴収階層],$G58,テーブル3[５月],"○",テーブル3[一般入居者],"○")</f>
        <v>0</v>
      </c>
      <c r="J58" s="27">
        <f>COUNTIFS(テーブル3[費用徴収階層],$G58,テーブル3[６月],"○",テーブル3[一般入居者],"○")</f>
        <v>0</v>
      </c>
      <c r="K58" s="27">
        <f>COUNTIFS(テーブル3[費用徴収階層],$G58,テーブル3[７月],"○",テーブル3[一般入居者],"○")</f>
        <v>0</v>
      </c>
      <c r="L58" s="27">
        <f>COUNTIFS(テーブル3[費用徴収階層],$G58,テーブル3[８月],"○",テーブル3[一般入居者],"○")</f>
        <v>0</v>
      </c>
      <c r="M58" s="27">
        <f>COUNTIFS(テーブル3[費用徴収階層],$G58,テーブル3[９月],"○",テーブル3[一般入居者],"○")</f>
        <v>0</v>
      </c>
      <c r="N58" s="27">
        <f>COUNTIFS(テーブル3[費用徴収階層],$G58,テーブル3[１０月],"○",テーブル3[一般入居者],"○")</f>
        <v>0</v>
      </c>
      <c r="O58" s="27">
        <f>COUNTIFS(テーブル3[費用徴収階層],$G58,テーブル3[１１月],"○",テーブル3[一般入居者],"○")</f>
        <v>0</v>
      </c>
      <c r="P58" s="27">
        <f>COUNTIFS(テーブル3[費用徴収階層],$G58,テーブル3[１２月],"○",テーブル3[一般入居者],"○")</f>
        <v>0</v>
      </c>
      <c r="Q58" s="27">
        <f>COUNTIFS(テーブル3[費用徴収階層],$G58,テーブル3[１月],"○",テーブル3[一般入居者],"○")</f>
        <v>0</v>
      </c>
      <c r="R58" s="27">
        <f>COUNTIFS(テーブル3[費用徴収階層],$G58,テーブル3[２月],"○",テーブル3[一般入居者],"○")</f>
        <v>0</v>
      </c>
      <c r="S58" s="27">
        <f>COUNTIFS(テーブル3[費用徴収階層],$G58,テーブル3[３月],"○",テーブル3[一般入居者],"○")</f>
        <v>0</v>
      </c>
      <c r="T58" s="27">
        <f t="shared" si="0"/>
        <v>0</v>
      </c>
    </row>
    <row r="59" spans="1:20">
      <c r="G59" s="27">
        <v>7</v>
      </c>
      <c r="H59" s="27">
        <f>COUNTIFS(テーブル3[費用徴収階層],$G59,テーブル3[４月],"○",テーブル3[一般入居者],"○")</f>
        <v>0</v>
      </c>
      <c r="I59" s="27">
        <f>COUNTIFS(テーブル3[費用徴収階層],$G59,テーブル3[５月],"○",テーブル3[一般入居者],"○")</f>
        <v>0</v>
      </c>
      <c r="J59" s="27">
        <f>COUNTIFS(テーブル3[費用徴収階層],$G59,テーブル3[６月],"○",テーブル3[一般入居者],"○")</f>
        <v>0</v>
      </c>
      <c r="K59" s="27">
        <f>COUNTIFS(テーブル3[費用徴収階層],$G59,テーブル3[７月],"○",テーブル3[一般入居者],"○")</f>
        <v>1</v>
      </c>
      <c r="L59" s="27">
        <f>COUNTIFS(テーブル3[費用徴収階層],$G59,テーブル3[８月],"○",テーブル3[一般入居者],"○")</f>
        <v>1</v>
      </c>
      <c r="M59" s="27">
        <f>COUNTIFS(テーブル3[費用徴収階層],$G59,テーブル3[９月],"○",テーブル3[一般入居者],"○")</f>
        <v>1</v>
      </c>
      <c r="N59" s="27">
        <f>COUNTIFS(テーブル3[費用徴収階層],$G59,テーブル3[１０月],"○",テーブル3[一般入居者],"○")</f>
        <v>1</v>
      </c>
      <c r="O59" s="27">
        <f>COUNTIFS(テーブル3[費用徴収階層],$G59,テーブル3[１１月],"○",テーブル3[一般入居者],"○")</f>
        <v>0</v>
      </c>
      <c r="P59" s="27">
        <f>COUNTIFS(テーブル3[費用徴収階層],$G59,テーブル3[１２月],"○",テーブル3[一般入居者],"○")</f>
        <v>0</v>
      </c>
      <c r="Q59" s="27">
        <f>COUNTIFS(テーブル3[費用徴収階層],$G59,テーブル3[１月],"○",テーブル3[一般入居者],"○")</f>
        <v>0</v>
      </c>
      <c r="R59" s="27">
        <f>COUNTIFS(テーブル3[費用徴収階層],$G59,テーブル3[２月],"○",テーブル3[一般入居者],"○")</f>
        <v>0</v>
      </c>
      <c r="S59" s="27">
        <f>COUNTIFS(テーブル3[費用徴収階層],$G59,テーブル3[３月],"○",テーブル3[一般入居者],"○")</f>
        <v>0</v>
      </c>
      <c r="T59" s="27">
        <f t="shared" si="0"/>
        <v>4</v>
      </c>
    </row>
    <row r="60" spans="1:20">
      <c r="G60" s="27">
        <v>8</v>
      </c>
      <c r="H60" s="27">
        <f>COUNTIFS(テーブル3[費用徴収階層],$G60,テーブル3[４月],"○",テーブル3[一般入居者],"○")</f>
        <v>0</v>
      </c>
      <c r="I60" s="27">
        <f>COUNTIFS(テーブル3[費用徴収階層],$G60,テーブル3[５月],"○",テーブル3[一般入居者],"○")</f>
        <v>0</v>
      </c>
      <c r="J60" s="27">
        <f>COUNTIFS(テーブル3[費用徴収階層],$G60,テーブル3[６月],"○",テーブル3[一般入居者],"○")</f>
        <v>0</v>
      </c>
      <c r="K60" s="27">
        <f>COUNTIFS(テーブル3[費用徴収階層],$G60,テーブル3[７月],"○",テーブル3[一般入居者],"○")</f>
        <v>0</v>
      </c>
      <c r="L60" s="27">
        <f>COUNTIFS(テーブル3[費用徴収階層],$G60,テーブル3[８月],"○",テーブル3[一般入居者],"○")</f>
        <v>0</v>
      </c>
      <c r="M60" s="27">
        <f>COUNTIFS(テーブル3[費用徴収階層],$G60,テーブル3[９月],"○",テーブル3[一般入居者],"○")</f>
        <v>0</v>
      </c>
      <c r="N60" s="27">
        <f>COUNTIFS(テーブル3[費用徴収階層],$G60,テーブル3[１０月],"○",テーブル3[一般入居者],"○")</f>
        <v>0</v>
      </c>
      <c r="O60" s="27">
        <f>COUNTIFS(テーブル3[費用徴収階層],$G60,テーブル3[１１月],"○",テーブル3[一般入居者],"○")</f>
        <v>0</v>
      </c>
      <c r="P60" s="27">
        <f>COUNTIFS(テーブル3[費用徴収階層],$G60,テーブル3[１２月],"○",テーブル3[一般入居者],"○")</f>
        <v>0</v>
      </c>
      <c r="Q60" s="27">
        <f>COUNTIFS(テーブル3[費用徴収階層],$G60,テーブル3[１月],"○",テーブル3[一般入居者],"○")</f>
        <v>0</v>
      </c>
      <c r="R60" s="27">
        <f>COUNTIFS(テーブル3[費用徴収階層],$G60,テーブル3[２月],"○",テーブル3[一般入居者],"○")</f>
        <v>0</v>
      </c>
      <c r="S60" s="27">
        <f>COUNTIFS(テーブル3[費用徴収階層],$G60,テーブル3[３月],"○",テーブル3[一般入居者],"○")</f>
        <v>0</v>
      </c>
      <c r="T60" s="27">
        <f t="shared" si="0"/>
        <v>0</v>
      </c>
    </row>
    <row r="61" spans="1:20">
      <c r="G61" s="27">
        <v>9</v>
      </c>
      <c r="H61" s="27">
        <f>COUNTIFS(テーブル3[費用徴収階層],$G61,テーブル3[４月],"○",テーブル3[一般入居者],"○")</f>
        <v>0</v>
      </c>
      <c r="I61" s="27">
        <f>COUNTIFS(テーブル3[費用徴収階層],$G61,テーブル3[５月],"○",テーブル3[一般入居者],"○")</f>
        <v>0</v>
      </c>
      <c r="J61" s="27">
        <f>COUNTIFS(テーブル3[費用徴収階層],$G61,テーブル3[６月],"○",テーブル3[一般入居者],"○")</f>
        <v>0</v>
      </c>
      <c r="K61" s="27">
        <f>COUNTIFS(テーブル3[費用徴収階層],$G61,テーブル3[７月],"○",テーブル3[一般入居者],"○")</f>
        <v>0</v>
      </c>
      <c r="L61" s="27">
        <f>COUNTIFS(テーブル3[費用徴収階層],$G61,テーブル3[８月],"○",テーブル3[一般入居者],"○")</f>
        <v>0</v>
      </c>
      <c r="M61" s="27">
        <f>COUNTIFS(テーブル3[費用徴収階層],$G61,テーブル3[９月],"○",テーブル3[一般入居者],"○")</f>
        <v>0</v>
      </c>
      <c r="N61" s="27">
        <f>COUNTIFS(テーブル3[費用徴収階層],$G61,テーブル3[１０月],"○",テーブル3[一般入居者],"○")</f>
        <v>0</v>
      </c>
      <c r="O61" s="27">
        <f>COUNTIFS(テーブル3[費用徴収階層],$G61,テーブル3[１１月],"○",テーブル3[一般入居者],"○")</f>
        <v>0</v>
      </c>
      <c r="P61" s="27">
        <f>COUNTIFS(テーブル3[費用徴収階層],$G61,テーブル3[１２月],"○",テーブル3[一般入居者],"○")</f>
        <v>0</v>
      </c>
      <c r="Q61" s="27">
        <f>COUNTIFS(テーブル3[費用徴収階層],$G61,テーブル3[１月],"○",テーブル3[一般入居者],"○")</f>
        <v>0</v>
      </c>
      <c r="R61" s="27">
        <f>COUNTIFS(テーブル3[費用徴収階層],$G61,テーブル3[２月],"○",テーブル3[一般入居者],"○")</f>
        <v>0</v>
      </c>
      <c r="S61" s="27">
        <f>COUNTIFS(テーブル3[費用徴収階層],$G61,テーブル3[３月],"○",テーブル3[一般入居者],"○")</f>
        <v>0</v>
      </c>
      <c r="T61" s="27">
        <f t="shared" si="0"/>
        <v>0</v>
      </c>
    </row>
    <row r="62" spans="1:20">
      <c r="G62" s="27">
        <v>10</v>
      </c>
      <c r="H62" s="27">
        <f>COUNTIFS(テーブル3[費用徴収階層],$G62,テーブル3[４月],"○",テーブル3[一般入居者],"○")</f>
        <v>0</v>
      </c>
      <c r="I62" s="27">
        <f>COUNTIFS(テーブル3[費用徴収階層],$G62,テーブル3[５月],"○",テーブル3[一般入居者],"○")</f>
        <v>0</v>
      </c>
      <c r="J62" s="27">
        <f>COUNTIFS(テーブル3[費用徴収階層],$G62,テーブル3[６月],"○",テーブル3[一般入居者],"○")</f>
        <v>0</v>
      </c>
      <c r="K62" s="27">
        <f>COUNTIFS(テーブル3[費用徴収階層],$G62,テーブル3[７月],"○",テーブル3[一般入居者],"○")</f>
        <v>0</v>
      </c>
      <c r="L62" s="27">
        <f>COUNTIFS(テーブル3[費用徴収階層],$G62,テーブル3[８月],"○",テーブル3[一般入居者],"○")</f>
        <v>0</v>
      </c>
      <c r="M62" s="27">
        <f>COUNTIFS(テーブル3[費用徴収階層],$G62,テーブル3[９月],"○",テーブル3[一般入居者],"○")</f>
        <v>0</v>
      </c>
      <c r="N62" s="27">
        <f>COUNTIFS(テーブル3[費用徴収階層],$G62,テーブル3[１０月],"○",テーブル3[一般入居者],"○")</f>
        <v>0</v>
      </c>
      <c r="O62" s="27">
        <f>COUNTIFS(テーブル3[費用徴収階層],$G62,テーブル3[１１月],"○",テーブル3[一般入居者],"○")</f>
        <v>0</v>
      </c>
      <c r="P62" s="27">
        <f>COUNTIFS(テーブル3[費用徴収階層],$G62,テーブル3[１２月],"○",テーブル3[一般入居者],"○")</f>
        <v>0</v>
      </c>
      <c r="Q62" s="27">
        <f>COUNTIFS(テーブル3[費用徴収階層],$G62,テーブル3[１月],"○",テーブル3[一般入居者],"○")</f>
        <v>0</v>
      </c>
      <c r="R62" s="27">
        <f>COUNTIFS(テーブル3[費用徴収階層],$G62,テーブル3[２月],"○",テーブル3[一般入居者],"○")</f>
        <v>0</v>
      </c>
      <c r="S62" s="27">
        <f>COUNTIFS(テーブル3[費用徴収階層],$G62,テーブル3[３月],"○",テーブル3[一般入居者],"○")</f>
        <v>0</v>
      </c>
      <c r="T62" s="27">
        <f t="shared" si="0"/>
        <v>0</v>
      </c>
    </row>
    <row r="63" spans="1:20">
      <c r="G63" s="27">
        <v>11</v>
      </c>
      <c r="H63" s="27">
        <f>COUNTIFS(テーブル3[費用徴収階層],$G63,テーブル3[４月],"○",テーブル3[一般入居者],"○")</f>
        <v>0</v>
      </c>
      <c r="I63" s="27">
        <f>COUNTIFS(テーブル3[費用徴収階層],$G63,テーブル3[５月],"○",テーブル3[一般入居者],"○")</f>
        <v>0</v>
      </c>
      <c r="J63" s="27">
        <f>COUNTIFS(テーブル3[費用徴収階層],$G63,テーブル3[６月],"○",テーブル3[一般入居者],"○")</f>
        <v>0</v>
      </c>
      <c r="K63" s="27">
        <f>COUNTIFS(テーブル3[費用徴収階層],$G63,テーブル3[７月],"○",テーブル3[一般入居者],"○")</f>
        <v>0</v>
      </c>
      <c r="L63" s="27">
        <f>COUNTIFS(テーブル3[費用徴収階層],$G63,テーブル3[８月],"○",テーブル3[一般入居者],"○")</f>
        <v>0</v>
      </c>
      <c r="M63" s="27">
        <f>COUNTIFS(テーブル3[費用徴収階層],$G63,テーブル3[９月],"○",テーブル3[一般入居者],"○")</f>
        <v>0</v>
      </c>
      <c r="N63" s="27">
        <f>COUNTIFS(テーブル3[費用徴収階層],$G63,テーブル3[１０月],"○",テーブル3[一般入居者],"○")</f>
        <v>0</v>
      </c>
      <c r="O63" s="27">
        <f>COUNTIFS(テーブル3[費用徴収階層],$G63,テーブル3[１１月],"○",テーブル3[一般入居者],"○")</f>
        <v>0</v>
      </c>
      <c r="P63" s="27">
        <f>COUNTIFS(テーブル3[費用徴収階層],$G63,テーブル3[１２月],"○",テーブル3[一般入居者],"○")</f>
        <v>0</v>
      </c>
      <c r="Q63" s="27">
        <f>COUNTIFS(テーブル3[費用徴収階層],$G63,テーブル3[１月],"○",テーブル3[一般入居者],"○")</f>
        <v>0</v>
      </c>
      <c r="R63" s="27">
        <f>COUNTIFS(テーブル3[費用徴収階層],$G63,テーブル3[２月],"○",テーブル3[一般入居者],"○")</f>
        <v>0</v>
      </c>
      <c r="S63" s="27">
        <f>COUNTIFS(テーブル3[費用徴収階層],$G63,テーブル3[３月],"○",テーブル3[一般入居者],"○")</f>
        <v>0</v>
      </c>
      <c r="T63" s="27">
        <f t="shared" si="0"/>
        <v>0</v>
      </c>
    </row>
    <row r="64" spans="1:20">
      <c r="G64" s="27">
        <v>12</v>
      </c>
      <c r="H64" s="27">
        <f>COUNTIFS(テーブル3[費用徴収階層],$G64,テーブル3[４月],"○",テーブル3[一般入居者],"○")</f>
        <v>0</v>
      </c>
      <c r="I64" s="27">
        <f>COUNTIFS(テーブル3[費用徴収階層],$G64,テーブル3[５月],"○",テーブル3[一般入居者],"○")</f>
        <v>0</v>
      </c>
      <c r="J64" s="27">
        <f>COUNTIFS(テーブル3[費用徴収階層],$G64,テーブル3[６月],"○",テーブル3[一般入居者],"○")</f>
        <v>0</v>
      </c>
      <c r="K64" s="27">
        <f>COUNTIFS(テーブル3[費用徴収階層],$G64,テーブル3[７月],"○",テーブル3[一般入居者],"○")</f>
        <v>0</v>
      </c>
      <c r="L64" s="27">
        <f>COUNTIFS(テーブル3[費用徴収階層],$G64,テーブル3[８月],"○",テーブル3[一般入居者],"○")</f>
        <v>0</v>
      </c>
      <c r="M64" s="27">
        <f>COUNTIFS(テーブル3[費用徴収階層],$G64,テーブル3[９月],"○",テーブル3[一般入居者],"○")</f>
        <v>0</v>
      </c>
      <c r="N64" s="27">
        <f>COUNTIFS(テーブル3[費用徴収階層],$G64,テーブル3[１０月],"○",テーブル3[一般入居者],"○")</f>
        <v>0</v>
      </c>
      <c r="O64" s="27">
        <f>COUNTIFS(テーブル3[費用徴収階層],$G64,テーブル3[１１月],"○",テーブル3[一般入居者],"○")</f>
        <v>0</v>
      </c>
      <c r="P64" s="27">
        <f>COUNTIFS(テーブル3[費用徴収階層],$G64,テーブル3[１２月],"○",テーブル3[一般入居者],"○")</f>
        <v>0</v>
      </c>
      <c r="Q64" s="27">
        <f>COUNTIFS(テーブル3[費用徴収階層],$G64,テーブル3[１月],"○",テーブル3[一般入居者],"○")</f>
        <v>0</v>
      </c>
      <c r="R64" s="27">
        <f>COUNTIFS(テーブル3[費用徴収階層],$G64,テーブル3[２月],"○",テーブル3[一般入居者],"○")</f>
        <v>0</v>
      </c>
      <c r="S64" s="27">
        <f>COUNTIFS(テーブル3[費用徴収階層],$G64,テーブル3[３月],"○",テーブル3[一般入居者],"○")</f>
        <v>0</v>
      </c>
      <c r="T64" s="27">
        <f t="shared" si="0"/>
        <v>0</v>
      </c>
    </row>
    <row r="65" spans="7:20">
      <c r="G65" s="27">
        <v>13</v>
      </c>
      <c r="H65" s="27">
        <f>COUNTIFS(テーブル3[費用徴収階層],$G65,テーブル3[４月],"○",テーブル3[一般入居者],"○")</f>
        <v>0</v>
      </c>
      <c r="I65" s="27">
        <f>COUNTIFS(テーブル3[費用徴収階層],$G65,テーブル3[５月],"○",テーブル3[一般入居者],"○")</f>
        <v>0</v>
      </c>
      <c r="J65" s="27">
        <f>COUNTIFS(テーブル3[費用徴収階層],$G65,テーブル3[６月],"○",テーブル3[一般入居者],"○")</f>
        <v>0</v>
      </c>
      <c r="K65" s="27">
        <f>COUNTIFS(テーブル3[費用徴収階層],$G65,テーブル3[７月],"○",テーブル3[一般入居者],"○")</f>
        <v>0</v>
      </c>
      <c r="L65" s="27">
        <f>COUNTIFS(テーブル3[費用徴収階層],$G65,テーブル3[８月],"○",テーブル3[一般入居者],"○")</f>
        <v>0</v>
      </c>
      <c r="M65" s="27">
        <f>COUNTIFS(テーブル3[費用徴収階層],$G65,テーブル3[９月],"○",テーブル3[一般入居者],"○")</f>
        <v>0</v>
      </c>
      <c r="N65" s="27">
        <f>COUNTIFS(テーブル3[費用徴収階層],$G65,テーブル3[１０月],"○",テーブル3[一般入居者],"○")</f>
        <v>0</v>
      </c>
      <c r="O65" s="27">
        <f>COUNTIFS(テーブル3[費用徴収階層],$G65,テーブル3[１１月],"○",テーブル3[一般入居者],"○")</f>
        <v>0</v>
      </c>
      <c r="P65" s="27">
        <f>COUNTIFS(テーブル3[費用徴収階層],$G65,テーブル3[１２月],"○",テーブル3[一般入居者],"○")</f>
        <v>0</v>
      </c>
      <c r="Q65" s="27">
        <f>COUNTIFS(テーブル3[費用徴収階層],$G65,テーブル3[１月],"○",テーブル3[一般入居者],"○")</f>
        <v>0</v>
      </c>
      <c r="R65" s="27">
        <f>COUNTIFS(テーブル3[費用徴収階層],$G65,テーブル3[２月],"○",テーブル3[一般入居者],"○")</f>
        <v>0</v>
      </c>
      <c r="S65" s="27">
        <f>COUNTIFS(テーブル3[費用徴収階層],$G65,テーブル3[３月],"○",テーブル3[一般入居者],"○")</f>
        <v>0</v>
      </c>
      <c r="T65" s="27">
        <f t="shared" si="0"/>
        <v>0</v>
      </c>
    </row>
    <row r="66" spans="7:20">
      <c r="G66" s="27">
        <v>14</v>
      </c>
      <c r="H66" s="27">
        <f>COUNTIFS(テーブル3[費用徴収階層],$G66,テーブル3[４月],"○",テーブル3[一般入居者],"○")</f>
        <v>0</v>
      </c>
      <c r="I66" s="27">
        <f>COUNTIFS(テーブル3[費用徴収階層],$G66,テーブル3[５月],"○",テーブル3[一般入居者],"○")</f>
        <v>0</v>
      </c>
      <c r="J66" s="27">
        <f>COUNTIFS(テーブル3[費用徴収階層],$G66,テーブル3[６月],"○",テーブル3[一般入居者],"○")</f>
        <v>0</v>
      </c>
      <c r="K66" s="27">
        <f>COUNTIFS(テーブル3[費用徴収階層],$G66,テーブル3[７月],"○",テーブル3[一般入居者],"○")</f>
        <v>0</v>
      </c>
      <c r="L66" s="27">
        <f>COUNTIFS(テーブル3[費用徴収階層],$G66,テーブル3[８月],"○",テーブル3[一般入居者],"○")</f>
        <v>0</v>
      </c>
      <c r="M66" s="27">
        <f>COUNTIFS(テーブル3[費用徴収階層],$G66,テーブル3[９月],"○",テーブル3[一般入居者],"○")</f>
        <v>0</v>
      </c>
      <c r="N66" s="27">
        <f>COUNTIFS(テーブル3[費用徴収階層],$G66,テーブル3[１０月],"○",テーブル3[一般入居者],"○")</f>
        <v>0</v>
      </c>
      <c r="O66" s="27">
        <f>COUNTIFS(テーブル3[費用徴収階層],$G66,テーブル3[１１月],"○",テーブル3[一般入居者],"○")</f>
        <v>0</v>
      </c>
      <c r="P66" s="27">
        <f>COUNTIFS(テーブル3[費用徴収階層],$G66,テーブル3[１２月],"○",テーブル3[一般入居者],"○")</f>
        <v>0</v>
      </c>
      <c r="Q66" s="27">
        <f>COUNTIFS(テーブル3[費用徴収階層],$G66,テーブル3[１月],"○",テーブル3[一般入居者],"○")</f>
        <v>0</v>
      </c>
      <c r="R66" s="27">
        <f>COUNTIFS(テーブル3[費用徴収階層],$G66,テーブル3[２月],"○",テーブル3[一般入居者],"○")</f>
        <v>0</v>
      </c>
      <c r="S66" s="27">
        <f>COUNTIFS(テーブル3[費用徴収階層],$G66,テーブル3[３月],"○",テーブル3[一般入居者],"○")</f>
        <v>0</v>
      </c>
      <c r="T66" s="27">
        <f t="shared" si="0"/>
        <v>0</v>
      </c>
    </row>
    <row r="67" spans="7:20">
      <c r="G67" s="27">
        <v>15</v>
      </c>
      <c r="H67" s="27">
        <f>COUNTIFS(テーブル3[費用徴収階層],$G67,テーブル3[４月],"○",テーブル3[一般入居者],"○")</f>
        <v>0</v>
      </c>
      <c r="I67" s="27">
        <f>COUNTIFS(テーブル3[費用徴収階層],$G67,テーブル3[５月],"○",テーブル3[一般入居者],"○")</f>
        <v>0</v>
      </c>
      <c r="J67" s="27">
        <f>COUNTIFS(テーブル3[費用徴収階層],$G67,テーブル3[６月],"○",テーブル3[一般入居者],"○")</f>
        <v>0</v>
      </c>
      <c r="K67" s="27">
        <f>COUNTIFS(テーブル3[費用徴収階層],$G67,テーブル3[７月],"○",テーブル3[一般入居者],"○")</f>
        <v>0</v>
      </c>
      <c r="L67" s="27">
        <f>COUNTIFS(テーブル3[費用徴収階層],$G67,テーブル3[８月],"○",テーブル3[一般入居者],"○")</f>
        <v>0</v>
      </c>
      <c r="M67" s="27">
        <f>COUNTIFS(テーブル3[費用徴収階層],$G67,テーブル3[９月],"○",テーブル3[一般入居者],"○")</f>
        <v>0</v>
      </c>
      <c r="N67" s="27">
        <f>COUNTIFS(テーブル3[費用徴収階層],$G67,テーブル3[１０月],"○",テーブル3[一般入居者],"○")</f>
        <v>0</v>
      </c>
      <c r="O67" s="27">
        <f>COUNTIFS(テーブル3[費用徴収階層],$G67,テーブル3[１１月],"○",テーブル3[一般入居者],"○")</f>
        <v>0</v>
      </c>
      <c r="P67" s="27">
        <f>COUNTIFS(テーブル3[費用徴収階層],$G67,テーブル3[１２月],"○",テーブル3[一般入居者],"○")</f>
        <v>0</v>
      </c>
      <c r="Q67" s="27">
        <f>COUNTIFS(テーブル3[費用徴収階層],$G67,テーブル3[１月],"○",テーブル3[一般入居者],"○")</f>
        <v>0</v>
      </c>
      <c r="R67" s="27">
        <f>COUNTIFS(テーブル3[費用徴収階層],$G67,テーブル3[２月],"○",テーブル3[一般入居者],"○")</f>
        <v>0</v>
      </c>
      <c r="S67" s="27">
        <f>COUNTIFS(テーブル3[費用徴収階層],$G67,テーブル3[３月],"○",テーブル3[一般入居者],"○")</f>
        <v>0</v>
      </c>
      <c r="T67" s="27">
        <f t="shared" si="0"/>
        <v>0</v>
      </c>
    </row>
    <row r="68" spans="7:20">
      <c r="G68" s="27">
        <v>16</v>
      </c>
      <c r="H68" s="27">
        <f>COUNTIFS(テーブル3[費用徴収階層],$G68,テーブル3[４月],"○",テーブル3[一般入居者],"○")</f>
        <v>0</v>
      </c>
      <c r="I68" s="27">
        <f>COUNTIFS(テーブル3[費用徴収階層],$G68,テーブル3[５月],"○",テーブル3[一般入居者],"○")</f>
        <v>0</v>
      </c>
      <c r="J68" s="27">
        <f>COUNTIFS(テーブル3[費用徴収階層],$G68,テーブル3[６月],"○",テーブル3[一般入居者],"○")</f>
        <v>0</v>
      </c>
      <c r="K68" s="27">
        <f>COUNTIFS(テーブル3[費用徴収階層],$G68,テーブル3[７月],"○",テーブル3[一般入居者],"○")</f>
        <v>0</v>
      </c>
      <c r="L68" s="27">
        <f>COUNTIFS(テーブル3[費用徴収階層],$G68,テーブル3[８月],"○",テーブル3[一般入居者],"○")</f>
        <v>0</v>
      </c>
      <c r="M68" s="27">
        <f>COUNTIFS(テーブル3[費用徴収階層],$G68,テーブル3[９月],"○",テーブル3[一般入居者],"○")</f>
        <v>0</v>
      </c>
      <c r="N68" s="27">
        <f>COUNTIFS(テーブル3[費用徴収階層],$G68,テーブル3[１０月],"○",テーブル3[一般入居者],"○")</f>
        <v>0</v>
      </c>
      <c r="O68" s="27">
        <f>COUNTIFS(テーブル3[費用徴収階層],$G68,テーブル3[１１月],"○",テーブル3[一般入居者],"○")</f>
        <v>0</v>
      </c>
      <c r="P68" s="27">
        <f>COUNTIFS(テーブル3[費用徴収階層],$G68,テーブル3[１２月],"○",テーブル3[一般入居者],"○")</f>
        <v>0</v>
      </c>
      <c r="Q68" s="27">
        <f>COUNTIFS(テーブル3[費用徴収階層],$G68,テーブル3[１月],"○",テーブル3[一般入居者],"○")</f>
        <v>0</v>
      </c>
      <c r="R68" s="27">
        <f>COUNTIFS(テーブル3[費用徴収階層],$G68,テーブル3[２月],"○",テーブル3[一般入居者],"○")</f>
        <v>0</v>
      </c>
      <c r="S68" s="27">
        <f>COUNTIFS(テーブル3[費用徴収階層],$G68,テーブル3[３月],"○",テーブル3[一般入居者],"○")</f>
        <v>0</v>
      </c>
      <c r="T68" s="27">
        <f t="shared" si="0"/>
        <v>0</v>
      </c>
    </row>
    <row r="69" spans="7:20">
      <c r="G69" s="27">
        <v>17</v>
      </c>
      <c r="H69" s="27">
        <f>COUNTIFS(テーブル3[費用徴収階層],$G69,テーブル3[４月],"○",テーブル3[一般入居者],"○")</f>
        <v>0</v>
      </c>
      <c r="I69" s="27">
        <f>COUNTIFS(テーブル3[費用徴収階層],$G69,テーブル3[５月],"○",テーブル3[一般入居者],"○")</f>
        <v>0</v>
      </c>
      <c r="J69" s="27">
        <f>COUNTIFS(テーブル3[費用徴収階層],$G69,テーブル3[６月],"○",テーブル3[一般入居者],"○")</f>
        <v>0</v>
      </c>
      <c r="K69" s="27">
        <f>COUNTIFS(テーブル3[費用徴収階層],$G69,テーブル3[７月],"○",テーブル3[一般入居者],"○")</f>
        <v>0</v>
      </c>
      <c r="L69" s="27">
        <f>COUNTIFS(テーブル3[費用徴収階層],$G69,テーブル3[８月],"○",テーブル3[一般入居者],"○")</f>
        <v>0</v>
      </c>
      <c r="M69" s="27">
        <f>COUNTIFS(テーブル3[費用徴収階層],$G69,テーブル3[９月],"○",テーブル3[一般入居者],"○")</f>
        <v>0</v>
      </c>
      <c r="N69" s="27">
        <f>COUNTIFS(テーブル3[費用徴収階層],$G69,テーブル3[１０月],"○",テーブル3[一般入居者],"○")</f>
        <v>0</v>
      </c>
      <c r="O69" s="27">
        <f>COUNTIFS(テーブル3[費用徴収階層],$G69,テーブル3[１１月],"○",テーブル3[一般入居者],"○")</f>
        <v>0</v>
      </c>
      <c r="P69" s="27">
        <f>COUNTIFS(テーブル3[費用徴収階層],$G69,テーブル3[１２月],"○",テーブル3[一般入居者],"○")</f>
        <v>0</v>
      </c>
      <c r="Q69" s="27">
        <f>COUNTIFS(テーブル3[費用徴収階層],$G69,テーブル3[１月],"○",テーブル3[一般入居者],"○")</f>
        <v>0</v>
      </c>
      <c r="R69" s="27">
        <f>COUNTIFS(テーブル3[費用徴収階層],$G69,テーブル3[２月],"○",テーブル3[一般入居者],"○")</f>
        <v>0</v>
      </c>
      <c r="S69" s="27">
        <f>COUNTIFS(テーブル3[費用徴収階層],$G69,テーブル3[３月],"○",テーブル3[一般入居者],"○")</f>
        <v>0</v>
      </c>
      <c r="T69" s="27">
        <f t="shared" si="0"/>
        <v>0</v>
      </c>
    </row>
    <row r="70" spans="7:20">
      <c r="G70" s="27">
        <v>18</v>
      </c>
      <c r="H70" s="27">
        <f>COUNTIFS(テーブル3[費用徴収階層],$G70,テーブル3[４月],"○",テーブル3[一般入居者],"○")</f>
        <v>0</v>
      </c>
      <c r="I70" s="27">
        <f>COUNTIFS(テーブル3[費用徴収階層],$G70,テーブル3[５月],"○",テーブル3[一般入居者],"○")</f>
        <v>0</v>
      </c>
      <c r="J70" s="27">
        <f>COUNTIFS(テーブル3[費用徴収階層],$G70,テーブル3[６月],"○",テーブル3[一般入居者],"○")</f>
        <v>0</v>
      </c>
      <c r="K70" s="27">
        <f>COUNTIFS(テーブル3[費用徴収階層],$G70,テーブル3[７月],"○",テーブル3[一般入居者],"○")</f>
        <v>0</v>
      </c>
      <c r="L70" s="27">
        <f>COUNTIFS(テーブル3[費用徴収階層],$G70,テーブル3[８月],"○",テーブル3[一般入居者],"○")</f>
        <v>0</v>
      </c>
      <c r="M70" s="27">
        <f>COUNTIFS(テーブル3[費用徴収階層],$G70,テーブル3[９月],"○",テーブル3[一般入居者],"○")</f>
        <v>0</v>
      </c>
      <c r="N70" s="27">
        <f>COUNTIFS(テーブル3[費用徴収階層],$G70,テーブル3[１０月],"○",テーブル3[一般入居者],"○")</f>
        <v>0</v>
      </c>
      <c r="O70" s="27">
        <f>COUNTIFS(テーブル3[費用徴収階層],$G70,テーブル3[１１月],"○",テーブル3[一般入居者],"○")</f>
        <v>0</v>
      </c>
      <c r="P70" s="27">
        <f>COUNTIFS(テーブル3[費用徴収階層],$G70,テーブル3[１２月],"○",テーブル3[一般入居者],"○")</f>
        <v>0</v>
      </c>
      <c r="Q70" s="27">
        <f>COUNTIFS(テーブル3[費用徴収階層],$G70,テーブル3[１月],"○",テーブル3[一般入居者],"○")</f>
        <v>0</v>
      </c>
      <c r="R70" s="27">
        <f>COUNTIFS(テーブル3[費用徴収階層],$G70,テーブル3[２月],"○",テーブル3[一般入居者],"○")</f>
        <v>0</v>
      </c>
      <c r="S70" s="27">
        <f>COUNTIFS(テーブル3[費用徴収階層],$G70,テーブル3[３月],"○",テーブル3[一般入居者],"○")</f>
        <v>0</v>
      </c>
      <c r="T70" s="27">
        <f t="shared" si="0"/>
        <v>0</v>
      </c>
    </row>
    <row r="71" spans="7:20">
      <c r="G71" s="27">
        <v>19</v>
      </c>
      <c r="H71" s="27">
        <f>COUNTIFS(テーブル3[費用徴収階層],$G71,テーブル3[４月],"○",テーブル3[一般入居者],"○")</f>
        <v>0</v>
      </c>
      <c r="I71" s="27">
        <f>COUNTIFS(テーブル3[費用徴収階層],$G71,テーブル3[５月],"○",テーブル3[一般入居者],"○")</f>
        <v>0</v>
      </c>
      <c r="J71" s="27">
        <f>COUNTIFS(テーブル3[費用徴収階層],$G71,テーブル3[６月],"○",テーブル3[一般入居者],"○")</f>
        <v>0</v>
      </c>
      <c r="K71" s="27">
        <f>COUNTIFS(テーブル3[費用徴収階層],$G71,テーブル3[７月],"○",テーブル3[一般入居者],"○")</f>
        <v>0</v>
      </c>
      <c r="L71" s="27">
        <f>COUNTIFS(テーブル3[費用徴収階層],$G71,テーブル3[８月],"○",テーブル3[一般入居者],"○")</f>
        <v>0</v>
      </c>
      <c r="M71" s="27">
        <f>COUNTIFS(テーブル3[費用徴収階層],$G71,テーブル3[９月],"○",テーブル3[一般入居者],"○")</f>
        <v>0</v>
      </c>
      <c r="N71" s="27">
        <f>COUNTIFS(テーブル3[費用徴収階層],$G71,テーブル3[１０月],"○",テーブル3[一般入居者],"○")</f>
        <v>0</v>
      </c>
      <c r="O71" s="27">
        <f>COUNTIFS(テーブル3[費用徴収階層],$G71,テーブル3[１１月],"○",テーブル3[一般入居者],"○")</f>
        <v>0</v>
      </c>
      <c r="P71" s="27">
        <f>COUNTIFS(テーブル3[費用徴収階層],$G71,テーブル3[１２月],"○",テーブル3[一般入居者],"○")</f>
        <v>0</v>
      </c>
      <c r="Q71" s="27">
        <f>COUNTIFS(テーブル3[費用徴収階層],$G71,テーブル3[１月],"○",テーブル3[一般入居者],"○")</f>
        <v>0</v>
      </c>
      <c r="R71" s="27">
        <f>COUNTIFS(テーブル3[費用徴収階層],$G71,テーブル3[２月],"○",テーブル3[一般入居者],"○")</f>
        <v>0</v>
      </c>
      <c r="S71" s="27">
        <f>COUNTIFS(テーブル3[費用徴収階層],$G71,テーブル3[３月],"○",テーブル3[一般入居者],"○")</f>
        <v>0</v>
      </c>
      <c r="T71" s="27">
        <f t="shared" si="0"/>
        <v>0</v>
      </c>
    </row>
    <row r="72" spans="7:20">
      <c r="G72" s="27">
        <v>20</v>
      </c>
      <c r="H72" s="27">
        <f>COUNTIFS(テーブル3[費用徴収階層],$G72,テーブル3[４月],"○",テーブル3[一般入居者],"○")</f>
        <v>0</v>
      </c>
      <c r="I72" s="27">
        <f>COUNTIFS(テーブル3[費用徴収階層],$G72,テーブル3[５月],"○",テーブル3[一般入居者],"○")</f>
        <v>0</v>
      </c>
      <c r="J72" s="27">
        <f>COUNTIFS(テーブル3[費用徴収階層],$G72,テーブル3[６月],"○",テーブル3[一般入居者],"○")</f>
        <v>0</v>
      </c>
      <c r="K72" s="27">
        <f>COUNTIFS(テーブル3[費用徴収階層],$G72,テーブル3[７月],"○",テーブル3[一般入居者],"○")</f>
        <v>0</v>
      </c>
      <c r="L72" s="27">
        <f>COUNTIFS(テーブル3[費用徴収階層],$G72,テーブル3[８月],"○",テーブル3[一般入居者],"○")</f>
        <v>0</v>
      </c>
      <c r="M72" s="27">
        <f>COUNTIFS(テーブル3[費用徴収階層],$G72,テーブル3[９月],"○",テーブル3[一般入居者],"○")</f>
        <v>0</v>
      </c>
      <c r="N72" s="27">
        <f>COUNTIFS(テーブル3[費用徴収階層],$G72,テーブル3[１０月],"○",テーブル3[一般入居者],"○")</f>
        <v>0</v>
      </c>
      <c r="O72" s="27">
        <f>COUNTIFS(テーブル3[費用徴収階層],$G72,テーブル3[１１月],"○",テーブル3[一般入居者],"○")</f>
        <v>0</v>
      </c>
      <c r="P72" s="27">
        <f>COUNTIFS(テーブル3[費用徴収階層],$G72,テーブル3[１２月],"○",テーブル3[一般入居者],"○")</f>
        <v>0</v>
      </c>
      <c r="Q72" s="27">
        <f>COUNTIFS(テーブル3[費用徴収階層],$G72,テーブル3[１月],"○",テーブル3[一般入居者],"○")</f>
        <v>0</v>
      </c>
      <c r="R72" s="27">
        <f>COUNTIFS(テーブル3[費用徴収階層],$G72,テーブル3[２月],"○",テーブル3[一般入居者],"○")</f>
        <v>0</v>
      </c>
      <c r="S72" s="27">
        <f>COUNTIFS(テーブル3[費用徴収階層],$G72,テーブル3[３月],"○",テーブル3[一般入居者],"○")</f>
        <v>0</v>
      </c>
      <c r="T72" s="27">
        <f t="shared" si="0"/>
        <v>0</v>
      </c>
    </row>
    <row r="73" spans="7:20">
      <c r="G73" s="27">
        <v>21</v>
      </c>
      <c r="H73" s="27">
        <f>COUNTIFS(テーブル3[費用徴収階層],$G73,テーブル3[４月],"○",テーブル3[一般入居者],"○")</f>
        <v>0</v>
      </c>
      <c r="I73" s="27">
        <f>COUNTIFS(テーブル3[費用徴収階層],$G73,テーブル3[５月],"○",テーブル3[一般入居者],"○")</f>
        <v>0</v>
      </c>
      <c r="J73" s="27">
        <f>COUNTIFS(テーブル3[費用徴収階層],$G73,テーブル3[６月],"○",テーブル3[一般入居者],"○")</f>
        <v>0</v>
      </c>
      <c r="K73" s="27">
        <f>COUNTIFS(テーブル3[費用徴収階層],$G73,テーブル3[７月],"○",テーブル3[一般入居者],"○")</f>
        <v>0</v>
      </c>
      <c r="L73" s="27">
        <f>COUNTIFS(テーブル3[費用徴収階層],$G73,テーブル3[８月],"○",テーブル3[一般入居者],"○")</f>
        <v>0</v>
      </c>
      <c r="M73" s="27">
        <f>COUNTIFS(テーブル3[費用徴収階層],$G73,テーブル3[９月],"○",テーブル3[一般入居者],"○")</f>
        <v>0</v>
      </c>
      <c r="N73" s="27">
        <f>COUNTIFS(テーブル3[費用徴収階層],$G73,テーブル3[１０月],"○",テーブル3[一般入居者],"○")</f>
        <v>0</v>
      </c>
      <c r="O73" s="27">
        <f>COUNTIFS(テーブル3[費用徴収階層],$G73,テーブル3[１１月],"○",テーブル3[一般入居者],"○")</f>
        <v>0</v>
      </c>
      <c r="P73" s="27">
        <f>COUNTIFS(テーブル3[費用徴収階層],$G73,テーブル3[１２月],"○",テーブル3[一般入居者],"○")</f>
        <v>0</v>
      </c>
      <c r="Q73" s="27">
        <f>COUNTIFS(テーブル3[費用徴収階層],$G73,テーブル3[１月],"○",テーブル3[一般入居者],"○")</f>
        <v>0</v>
      </c>
      <c r="R73" s="27">
        <f>COUNTIFS(テーブル3[費用徴収階層],$G73,テーブル3[２月],"○",テーブル3[一般入居者],"○")</f>
        <v>0</v>
      </c>
      <c r="S73" s="27">
        <f>COUNTIFS(テーブル3[費用徴収階層],$G73,テーブル3[３月],"○",テーブル3[一般入居者],"○")</f>
        <v>0</v>
      </c>
      <c r="T73" s="27">
        <f t="shared" si="0"/>
        <v>0</v>
      </c>
    </row>
    <row r="74" spans="7:20">
      <c r="G74" s="27"/>
      <c r="H74" s="27">
        <f>SUM(H52:H73)</f>
        <v>2</v>
      </c>
      <c r="I74" s="27">
        <f t="shared" ref="I74:T74" si="1">SUM(I52:I73)</f>
        <v>2</v>
      </c>
      <c r="J74" s="27">
        <f t="shared" si="1"/>
        <v>2</v>
      </c>
      <c r="K74" s="27">
        <f t="shared" si="1"/>
        <v>2</v>
      </c>
      <c r="L74" s="27">
        <f t="shared" si="1"/>
        <v>2</v>
      </c>
      <c r="M74" s="27">
        <f t="shared" si="1"/>
        <v>2</v>
      </c>
      <c r="N74" s="27">
        <f t="shared" si="1"/>
        <v>1</v>
      </c>
      <c r="O74" s="27">
        <f t="shared" si="1"/>
        <v>0</v>
      </c>
      <c r="P74" s="27">
        <f t="shared" si="1"/>
        <v>0</v>
      </c>
      <c r="Q74" s="27">
        <f t="shared" si="1"/>
        <v>0</v>
      </c>
      <c r="R74" s="27">
        <f t="shared" si="1"/>
        <v>0</v>
      </c>
      <c r="S74" s="27">
        <f>SUM(S52:S73)</f>
        <v>0</v>
      </c>
      <c r="T74" s="27">
        <f t="shared" si="1"/>
        <v>13</v>
      </c>
    </row>
    <row r="75" spans="7:20"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</row>
    <row r="76" spans="7:20">
      <c r="G76" s="36" t="str">
        <f>IF($F$51=0,"特定無し施設の一般","特定")</f>
        <v>特定</v>
      </c>
      <c r="H76" s="27" t="s">
        <v>29</v>
      </c>
      <c r="I76" s="27" t="s">
        <v>31</v>
      </c>
      <c r="J76" s="27" t="s">
        <v>33</v>
      </c>
      <c r="K76" s="27" t="s">
        <v>34</v>
      </c>
      <c r="L76" s="27" t="s">
        <v>35</v>
      </c>
      <c r="M76" s="27" t="s">
        <v>36</v>
      </c>
      <c r="N76" s="27" t="s">
        <v>37</v>
      </c>
      <c r="O76" s="27" t="s">
        <v>38</v>
      </c>
      <c r="P76" s="27" t="s">
        <v>39</v>
      </c>
      <c r="Q76" s="27" t="s">
        <v>40</v>
      </c>
      <c r="R76" s="27" t="s">
        <v>41</v>
      </c>
      <c r="S76" s="27" t="s">
        <v>42</v>
      </c>
      <c r="T76" s="27" t="s">
        <v>43</v>
      </c>
    </row>
    <row r="77" spans="7:20">
      <c r="G77" s="27">
        <v>0.7</v>
      </c>
      <c r="H77" s="27">
        <f>COUNTIFS(テーブル3[費用徴収階層],$G77,テーブル3[４月],"○",テーブル3[一般入居者],"")</f>
        <v>2</v>
      </c>
      <c r="I77" s="27">
        <f>COUNTIFS(テーブル3[費用徴収階層],$G77,テーブル3[５月],"○",テーブル3[一般入居者],"")</f>
        <v>2</v>
      </c>
      <c r="J77" s="27">
        <f>COUNTIFS(テーブル3[費用徴収階層],$G77,テーブル3[６月],"○",テーブル3[一般入居者],"")</f>
        <v>2</v>
      </c>
      <c r="K77" s="27">
        <f>COUNTIFS(テーブル3[費用徴収階層],$G77,テーブル3[７月],"○",テーブル3[一般入居者],"")</f>
        <v>2</v>
      </c>
      <c r="L77" s="27">
        <f>COUNTIFS(テーブル3[費用徴収階層],$G77,テーブル3[８月],"○",テーブル3[一般入居者],"")</f>
        <v>2</v>
      </c>
      <c r="M77" s="27">
        <f>COUNTIFS(テーブル3[費用徴収階層],$G77,テーブル3[９月],"○",テーブル3[一般入居者],"")</f>
        <v>2</v>
      </c>
      <c r="N77" s="27">
        <f>COUNTIFS(テーブル3[費用徴収階層],$G77,テーブル3[１０月],"○",テーブル3[一般入居者],"")</f>
        <v>2</v>
      </c>
      <c r="O77" s="27">
        <f>COUNTIFS(テーブル3[費用徴収階層],$G77,テーブル3[１１月],"○",テーブル3[一般入居者],"")</f>
        <v>2</v>
      </c>
      <c r="P77" s="27">
        <f>COUNTIFS(テーブル3[費用徴収階層],$G77,テーブル3[１２月],"○",テーブル3[一般入居者],"")</f>
        <v>2</v>
      </c>
      <c r="Q77" s="27">
        <f>COUNTIFS(テーブル3[費用徴収階層],$G77,テーブル3[１月],"○",テーブル3[一般入居者],"")</f>
        <v>2</v>
      </c>
      <c r="R77" s="27">
        <f>COUNTIFS(テーブル3[費用徴収階層],$G77,テーブル3[２月],"○",テーブル3[一般入居者],"")</f>
        <v>2</v>
      </c>
      <c r="S77" s="27">
        <f>COUNTIFS(テーブル3[費用徴収階層],$G77,テーブル3[３月],"○",テーブル3[一般入居者],"")</f>
        <v>2</v>
      </c>
      <c r="T77" s="27">
        <f>SUM(H77:S77)</f>
        <v>24</v>
      </c>
    </row>
    <row r="78" spans="7:20">
      <c r="G78" s="27">
        <v>1</v>
      </c>
      <c r="H78" s="27">
        <f>COUNTIFS(テーブル3[費用徴収階層],$G78,テーブル3[４月],"○",テーブル3[一般入居者],"")</f>
        <v>17</v>
      </c>
      <c r="I78" s="27">
        <f>COUNTIFS(テーブル3[費用徴収階層],$G78,テーブル3[５月],"○",テーブル3[一般入居者],"")</f>
        <v>17</v>
      </c>
      <c r="J78" s="27">
        <f>COUNTIFS(テーブル3[費用徴収階層],$G78,テーブル3[６月],"○",テーブル3[一般入居者],"")</f>
        <v>17</v>
      </c>
      <c r="K78" s="27">
        <f>COUNTIFS(テーブル3[費用徴収階層],$G78,テーブル3[７月],"○",テーブル3[一般入居者],"")</f>
        <v>18</v>
      </c>
      <c r="L78" s="27">
        <f>COUNTIFS(テーブル3[費用徴収階層],$G78,テーブル3[８月],"○",テーブル3[一般入居者],"")</f>
        <v>18</v>
      </c>
      <c r="M78" s="27">
        <f>COUNTIFS(テーブル3[費用徴収階層],$G78,テーブル3[９月],"○",テーブル3[一般入居者],"")</f>
        <v>18</v>
      </c>
      <c r="N78" s="27">
        <f>COUNTIFS(テーブル3[費用徴収階層],$G78,テーブル3[１０月],"○",テーブル3[一般入居者],"")</f>
        <v>19</v>
      </c>
      <c r="O78" s="27">
        <f>COUNTIFS(テーブル3[費用徴収階層],$G78,テーブル3[１１月],"○",テーブル3[一般入居者],"")</f>
        <v>19</v>
      </c>
      <c r="P78" s="27">
        <f>COUNTIFS(テーブル3[費用徴収階層],$G78,テーブル3[１２月],"○",テーブル3[一般入居者],"")</f>
        <v>19</v>
      </c>
      <c r="Q78" s="27">
        <f>COUNTIFS(テーブル3[費用徴収階層],$G78,テーブル3[１月],"○",テーブル3[一般入居者],"")</f>
        <v>19</v>
      </c>
      <c r="R78" s="27">
        <f>COUNTIFS(テーブル3[費用徴収階層],$G78,テーブル3[２月],"○",テーブル3[一般入居者],"")</f>
        <v>19</v>
      </c>
      <c r="S78" s="27">
        <f>COUNTIFS(テーブル3[費用徴収階層],$G78,テーブル3[３月],"○",テーブル3[一般入居者],"")</f>
        <v>19</v>
      </c>
      <c r="T78" s="27">
        <f t="shared" ref="T78:T95" si="2">SUM(H78:S78)</f>
        <v>219</v>
      </c>
    </row>
    <row r="79" spans="7:20">
      <c r="G79" s="27">
        <v>2</v>
      </c>
      <c r="H79" s="27">
        <f>COUNTIFS(テーブル3[費用徴収階層],$G79,テーブル3[４月],"○",テーブル3[一般入居者],"")</f>
        <v>3</v>
      </c>
      <c r="I79" s="27">
        <f>COUNTIFS(テーブル3[費用徴収階層],$G79,テーブル3[５月],"○",テーブル3[一般入居者],"")</f>
        <v>3</v>
      </c>
      <c r="J79" s="27">
        <f>COUNTIFS(テーブル3[費用徴収階層],$G79,テーブル3[６月],"○",テーブル3[一般入居者],"")</f>
        <v>3</v>
      </c>
      <c r="K79" s="27">
        <f>COUNTIFS(テーブル3[費用徴収階層],$G79,テーブル3[７月],"○",テーブル3[一般入居者],"")</f>
        <v>4</v>
      </c>
      <c r="L79" s="27">
        <f>COUNTIFS(テーブル3[費用徴収階層],$G79,テーブル3[８月],"○",テーブル3[一般入居者],"")</f>
        <v>4</v>
      </c>
      <c r="M79" s="27">
        <f>COUNTIFS(テーブル3[費用徴収階層],$G79,テーブル3[９月],"○",テーブル3[一般入居者],"")</f>
        <v>4</v>
      </c>
      <c r="N79" s="27">
        <f>COUNTIFS(テーブル3[費用徴収階層],$G79,テーブル3[１０月],"○",テーブル3[一般入居者],"")</f>
        <v>4</v>
      </c>
      <c r="O79" s="27">
        <f>COUNTIFS(テーブル3[費用徴収階層],$G79,テーブル3[１１月],"○",テーブル3[一般入居者],"")</f>
        <v>4</v>
      </c>
      <c r="P79" s="27">
        <f>COUNTIFS(テーブル3[費用徴収階層],$G79,テーブル3[１２月],"○",テーブル3[一般入居者],"")</f>
        <v>2</v>
      </c>
      <c r="Q79" s="27">
        <f>COUNTIFS(テーブル3[費用徴収階層],$G79,テーブル3[１月],"○",テーブル3[一般入居者],"")</f>
        <v>2</v>
      </c>
      <c r="R79" s="27">
        <f>COUNTIFS(テーブル3[費用徴収階層],$G79,テーブル3[２月],"○",テーブル3[一般入居者],"")</f>
        <v>2</v>
      </c>
      <c r="S79" s="27">
        <f>COUNTIFS(テーブル3[費用徴収階層],$G79,テーブル3[３月],"○",テーブル3[一般入居者],"")</f>
        <v>2</v>
      </c>
      <c r="T79" s="27">
        <f t="shared" si="2"/>
        <v>37</v>
      </c>
    </row>
    <row r="80" spans="7:20">
      <c r="G80" s="27">
        <v>3</v>
      </c>
      <c r="H80" s="27">
        <f>COUNTIFS(テーブル3[費用徴収階層],$G80,テーブル3[４月],"○",テーブル3[一般入居者],"")</f>
        <v>1</v>
      </c>
      <c r="I80" s="27">
        <f>COUNTIFS(テーブル3[費用徴収階層],$G80,テーブル3[５月],"○",テーブル3[一般入居者],"")</f>
        <v>1</v>
      </c>
      <c r="J80" s="27">
        <f>COUNTIFS(テーブル3[費用徴収階層],$G80,テーブル3[６月],"○",テーブル3[一般入居者],"")</f>
        <v>1</v>
      </c>
      <c r="K80" s="27">
        <f>COUNTIFS(テーブル3[費用徴収階層],$G80,テーブル3[７月],"○",テーブル3[一般入居者],"")</f>
        <v>1</v>
      </c>
      <c r="L80" s="27">
        <f>COUNTIFS(テーブル3[費用徴収階層],$G80,テーブル3[８月],"○",テーブル3[一般入居者],"")</f>
        <v>1</v>
      </c>
      <c r="M80" s="27">
        <f>COUNTIFS(テーブル3[費用徴収階層],$G80,テーブル3[９月],"○",テーブル3[一般入居者],"")</f>
        <v>1</v>
      </c>
      <c r="N80" s="27">
        <f>COUNTIFS(テーブル3[費用徴収階層],$G80,テーブル3[１０月],"○",テーブル3[一般入居者],"")</f>
        <v>1</v>
      </c>
      <c r="O80" s="27">
        <f>COUNTIFS(テーブル3[費用徴収階層],$G80,テーブル3[１１月],"○",テーブル3[一般入居者],"")</f>
        <v>1</v>
      </c>
      <c r="P80" s="27">
        <f>COUNTIFS(テーブル3[費用徴収階層],$G80,テーブル3[１２月],"○",テーブル3[一般入居者],"")</f>
        <v>1</v>
      </c>
      <c r="Q80" s="27">
        <f>COUNTIFS(テーブル3[費用徴収階層],$G80,テーブル3[１月],"○",テーブル3[一般入居者],"")</f>
        <v>1</v>
      </c>
      <c r="R80" s="27">
        <f>COUNTIFS(テーブル3[費用徴収階層],$G80,テーブル3[２月],"○",テーブル3[一般入居者],"")</f>
        <v>1</v>
      </c>
      <c r="S80" s="27">
        <f>COUNTIFS(テーブル3[費用徴収階層],$G80,テーブル3[３月],"○",テーブル3[一般入居者],"")</f>
        <v>1</v>
      </c>
      <c r="T80" s="27">
        <f t="shared" si="2"/>
        <v>12</v>
      </c>
    </row>
    <row r="81" spans="7:20">
      <c r="G81" s="27">
        <v>4</v>
      </c>
      <c r="H81" s="27">
        <f>COUNTIFS(テーブル3[費用徴収階層],$G81,テーブル3[４月],"○",テーブル3[一般入居者],"")</f>
        <v>0</v>
      </c>
      <c r="I81" s="27">
        <f>COUNTIFS(テーブル3[費用徴収階層],$G81,テーブル3[５月],"○",テーブル3[一般入居者],"")</f>
        <v>0</v>
      </c>
      <c r="J81" s="27">
        <f>COUNTIFS(テーブル3[費用徴収階層],$G81,テーブル3[６月],"○",テーブル3[一般入居者],"")</f>
        <v>0</v>
      </c>
      <c r="K81" s="27">
        <f>COUNTIFS(テーブル3[費用徴収階層],$G81,テーブル3[７月],"○",テーブル3[一般入居者],"")</f>
        <v>0</v>
      </c>
      <c r="L81" s="27">
        <f>COUNTIFS(テーブル3[費用徴収階層],$G81,テーブル3[８月],"○",テーブル3[一般入居者],"")</f>
        <v>0</v>
      </c>
      <c r="M81" s="27">
        <f>COUNTIFS(テーブル3[費用徴収階層],$G81,テーブル3[９月],"○",テーブル3[一般入居者],"")</f>
        <v>0</v>
      </c>
      <c r="N81" s="27">
        <f>COUNTIFS(テーブル3[費用徴収階層],$G81,テーブル3[１０月],"○",テーブル3[一般入居者],"")</f>
        <v>0</v>
      </c>
      <c r="O81" s="27">
        <f>COUNTIFS(テーブル3[費用徴収階層],$G81,テーブル3[１１月],"○",テーブル3[一般入居者],"")</f>
        <v>0</v>
      </c>
      <c r="P81" s="27">
        <f>COUNTIFS(テーブル3[費用徴収階層],$G81,テーブル3[１２月],"○",テーブル3[一般入居者],"")</f>
        <v>0</v>
      </c>
      <c r="Q81" s="27">
        <f>COUNTIFS(テーブル3[費用徴収階層],$G81,テーブル3[１月],"○",テーブル3[一般入居者],"")</f>
        <v>0</v>
      </c>
      <c r="R81" s="27">
        <f>COUNTIFS(テーブル3[費用徴収階層],$G81,テーブル3[２月],"○",テーブル3[一般入居者],"")</f>
        <v>0</v>
      </c>
      <c r="S81" s="27">
        <f>COUNTIFS(テーブル3[費用徴収階層],$G81,テーブル3[３月],"○",テーブル3[一般入居者],"")</f>
        <v>0</v>
      </c>
      <c r="T81" s="27">
        <f t="shared" si="2"/>
        <v>0</v>
      </c>
    </row>
    <row r="82" spans="7:20">
      <c r="G82" s="27">
        <v>5</v>
      </c>
      <c r="H82" s="27">
        <f>COUNTIFS(テーブル3[費用徴収階層],$G82,テーブル3[４月],"○",テーブル3[一般入居者],"")</f>
        <v>1</v>
      </c>
      <c r="I82" s="27">
        <f>COUNTIFS(テーブル3[費用徴収階層],$G82,テーブル3[５月],"○",テーブル3[一般入居者],"")</f>
        <v>1</v>
      </c>
      <c r="J82" s="27">
        <f>COUNTIFS(テーブル3[費用徴収階層],$G82,テーブル3[６月],"○",テーブル3[一般入居者],"")</f>
        <v>1</v>
      </c>
      <c r="K82" s="27">
        <f>COUNTIFS(テーブル3[費用徴収階層],$G82,テーブル3[７月],"○",テーブル3[一般入居者],"")</f>
        <v>0</v>
      </c>
      <c r="L82" s="27">
        <f>COUNTIFS(テーブル3[費用徴収階層],$G82,テーブル3[８月],"○",テーブル3[一般入居者],"")</f>
        <v>0</v>
      </c>
      <c r="M82" s="27">
        <f>COUNTIFS(テーブル3[費用徴収階層],$G82,テーブル3[９月],"○",テーブル3[一般入居者],"")</f>
        <v>0</v>
      </c>
      <c r="N82" s="27">
        <f>COUNTIFS(テーブル3[費用徴収階層],$G82,テーブル3[１０月],"○",テーブル3[一般入居者],"")</f>
        <v>0</v>
      </c>
      <c r="O82" s="27">
        <f>COUNTIFS(テーブル3[費用徴収階層],$G82,テーブル3[１１月],"○",テーブル3[一般入居者],"")</f>
        <v>0</v>
      </c>
      <c r="P82" s="27">
        <f>COUNTIFS(テーブル3[費用徴収階層],$G82,テーブル3[１２月],"○",テーブル3[一般入居者],"")</f>
        <v>0</v>
      </c>
      <c r="Q82" s="27">
        <f>COUNTIFS(テーブル3[費用徴収階層],$G82,テーブル3[１月],"○",テーブル3[一般入居者],"")</f>
        <v>0</v>
      </c>
      <c r="R82" s="27">
        <f>COUNTIFS(テーブル3[費用徴収階層],$G82,テーブル3[２月],"○",テーブル3[一般入居者],"")</f>
        <v>0</v>
      </c>
      <c r="S82" s="27">
        <f>COUNTIFS(テーブル3[費用徴収階層],$G82,テーブル3[３月],"○",テーブル3[一般入居者],"")</f>
        <v>0</v>
      </c>
      <c r="T82" s="27">
        <f t="shared" si="2"/>
        <v>3</v>
      </c>
    </row>
    <row r="83" spans="7:20">
      <c r="G83" s="27">
        <v>6</v>
      </c>
      <c r="H83" s="27">
        <f>COUNTIFS(テーブル3[費用徴収階層],$G83,テーブル3[４月],"○",テーブル3[一般入居者],"")</f>
        <v>0</v>
      </c>
      <c r="I83" s="27">
        <f>COUNTIFS(テーブル3[費用徴収階層],$G83,テーブル3[５月],"○",テーブル3[一般入居者],"")</f>
        <v>0</v>
      </c>
      <c r="J83" s="27">
        <f>COUNTIFS(テーブル3[費用徴収階層],$G83,テーブル3[６月],"○",テーブル3[一般入居者],"")</f>
        <v>0</v>
      </c>
      <c r="K83" s="27">
        <f>COUNTIFS(テーブル3[費用徴収階層],$G83,テーブル3[７月],"○",テーブル3[一般入居者],"")</f>
        <v>1</v>
      </c>
      <c r="L83" s="27">
        <f>COUNTIFS(テーブル3[費用徴収階層],$G83,テーブル3[８月],"○",テーブル3[一般入居者],"")</f>
        <v>1</v>
      </c>
      <c r="M83" s="27">
        <f>COUNTIFS(テーブル3[費用徴収階層],$G83,テーブル3[９月],"○",テーブル3[一般入居者],"")</f>
        <v>1</v>
      </c>
      <c r="N83" s="27">
        <f>COUNTIFS(テーブル3[費用徴収階層],$G83,テーブル3[１０月],"○",テーブル3[一般入居者],"")</f>
        <v>1</v>
      </c>
      <c r="O83" s="27">
        <f>COUNTIFS(テーブル3[費用徴収階層],$G83,テーブル3[１１月],"○",テーブル3[一般入居者],"")</f>
        <v>1</v>
      </c>
      <c r="P83" s="27">
        <f>COUNTIFS(テーブル3[費用徴収階層],$G83,テーブル3[１２月],"○",テーブル3[一般入居者],"")</f>
        <v>1</v>
      </c>
      <c r="Q83" s="27">
        <f>COUNTIFS(テーブル3[費用徴収階層],$G83,テーブル3[１月],"○",テーブル3[一般入居者],"")</f>
        <v>1</v>
      </c>
      <c r="R83" s="27">
        <f>COUNTIFS(テーブル3[費用徴収階層],$G83,テーブル3[２月],"○",テーブル3[一般入居者],"")</f>
        <v>1</v>
      </c>
      <c r="S83" s="27">
        <f>COUNTIFS(テーブル3[費用徴収階層],$G83,テーブル3[３月],"○",テーブル3[一般入居者],"")</f>
        <v>1</v>
      </c>
      <c r="T83" s="27">
        <f t="shared" si="2"/>
        <v>9</v>
      </c>
    </row>
    <row r="84" spans="7:20">
      <c r="G84" s="27">
        <v>7</v>
      </c>
      <c r="H84" s="27">
        <f>COUNTIFS(テーブル3[費用徴収階層],$G84,テーブル3[４月],"○",テーブル3[一般入居者],"")</f>
        <v>1</v>
      </c>
      <c r="I84" s="27">
        <f>COUNTIFS(テーブル3[費用徴収階層],$G84,テーブル3[５月],"○",テーブル3[一般入居者],"")</f>
        <v>1</v>
      </c>
      <c r="J84" s="27">
        <f>COUNTIFS(テーブル3[費用徴収階層],$G84,テーブル3[６月],"○",テーブル3[一般入居者],"")</f>
        <v>1</v>
      </c>
      <c r="K84" s="27">
        <f>COUNTIFS(テーブル3[費用徴収階層],$G84,テーブル3[７月],"○",テーブル3[一般入居者],"")</f>
        <v>0</v>
      </c>
      <c r="L84" s="27">
        <f>COUNTIFS(テーブル3[費用徴収階層],$G84,テーブル3[８月],"○",テーブル3[一般入居者],"")</f>
        <v>0</v>
      </c>
      <c r="M84" s="27">
        <f>COUNTIFS(テーブル3[費用徴収階層],$G84,テーブル3[９月],"○",テーブル3[一般入居者],"")</f>
        <v>0</v>
      </c>
      <c r="N84" s="27">
        <f>COUNTIFS(テーブル3[費用徴収階層],$G84,テーブル3[１０月],"○",テーブル3[一般入居者],"")</f>
        <v>0</v>
      </c>
      <c r="O84" s="27">
        <f>COUNTIFS(テーブル3[費用徴収階層],$G84,テーブル3[１１月],"○",テーブル3[一般入居者],"")</f>
        <v>1</v>
      </c>
      <c r="P84" s="27">
        <f>COUNTIFS(テーブル3[費用徴収階層],$G84,テーブル3[１２月],"○",テーブル3[一般入居者],"")</f>
        <v>1</v>
      </c>
      <c r="Q84" s="27">
        <f>COUNTIFS(テーブル3[費用徴収階層],$G84,テーブル3[１月],"○",テーブル3[一般入居者],"")</f>
        <v>1</v>
      </c>
      <c r="R84" s="27">
        <f>COUNTIFS(テーブル3[費用徴収階層],$G84,テーブル3[２月],"○",テーブル3[一般入居者],"")</f>
        <v>1</v>
      </c>
      <c r="S84" s="27">
        <f>COUNTIFS(テーブル3[費用徴収階層],$G84,テーブル3[３月],"○",テーブル3[一般入居者],"")</f>
        <v>1</v>
      </c>
      <c r="T84" s="27">
        <f t="shared" si="2"/>
        <v>8</v>
      </c>
    </row>
    <row r="85" spans="7:20">
      <c r="G85" s="27">
        <v>8</v>
      </c>
      <c r="H85" s="27">
        <f>COUNTIFS(テーブル3[費用徴収階層],$G85,テーブル3[４月],"○",テーブル3[一般入居者],"")</f>
        <v>1</v>
      </c>
      <c r="I85" s="27">
        <f>COUNTIFS(テーブル3[費用徴収階層],$G85,テーブル3[５月],"○",テーブル3[一般入居者],"")</f>
        <v>1</v>
      </c>
      <c r="J85" s="27">
        <f>COUNTIFS(テーブル3[費用徴収階層],$G85,テーブル3[６月],"○",テーブル3[一般入居者],"")</f>
        <v>1</v>
      </c>
      <c r="K85" s="27">
        <f>COUNTIFS(テーブル3[費用徴収階層],$G85,テーブル3[７月],"○",テーブル3[一般入居者],"")</f>
        <v>0</v>
      </c>
      <c r="L85" s="27">
        <f>COUNTIFS(テーブル3[費用徴収階層],$G85,テーブル3[８月],"○",テーブル3[一般入居者],"")</f>
        <v>0</v>
      </c>
      <c r="M85" s="27">
        <f>COUNTIFS(テーブル3[費用徴収階層],$G85,テーブル3[９月],"○",テーブル3[一般入居者],"")</f>
        <v>0</v>
      </c>
      <c r="N85" s="27">
        <f>COUNTIFS(テーブル3[費用徴収階層],$G85,テーブル3[１０月],"○",テーブル3[一般入居者],"")</f>
        <v>0</v>
      </c>
      <c r="O85" s="27">
        <f>COUNTIFS(テーブル3[費用徴収階層],$G85,テーブル3[１１月],"○",テーブル3[一般入居者],"")</f>
        <v>0</v>
      </c>
      <c r="P85" s="27">
        <f>COUNTIFS(テーブル3[費用徴収階層],$G85,テーブル3[１２月],"○",テーブル3[一般入居者],"")</f>
        <v>0</v>
      </c>
      <c r="Q85" s="27">
        <f>COUNTIFS(テーブル3[費用徴収階層],$G85,テーブル3[１月],"○",テーブル3[一般入居者],"")</f>
        <v>0</v>
      </c>
      <c r="R85" s="27">
        <f>COUNTIFS(テーブル3[費用徴収階層],$G85,テーブル3[２月],"○",テーブル3[一般入居者],"")</f>
        <v>0</v>
      </c>
      <c r="S85" s="27">
        <f>COUNTIFS(テーブル3[費用徴収階層],$G85,テーブル3[３月],"○",テーブル3[一般入居者],"")</f>
        <v>0</v>
      </c>
      <c r="T85" s="27">
        <f t="shared" si="2"/>
        <v>3</v>
      </c>
    </row>
    <row r="86" spans="7:20">
      <c r="G86" s="27">
        <v>9</v>
      </c>
      <c r="H86" s="27">
        <f>COUNTIFS(テーブル3[費用徴収階層],$G86,テーブル3[４月],"○",テーブル3[一般入居者],"")</f>
        <v>0</v>
      </c>
      <c r="I86" s="27">
        <f>COUNTIFS(テーブル3[費用徴収階層],$G86,テーブル3[５月],"○",テーブル3[一般入居者],"")</f>
        <v>0</v>
      </c>
      <c r="J86" s="27">
        <f>COUNTIFS(テーブル3[費用徴収階層],$G86,テーブル3[６月],"○",テーブル3[一般入居者],"")</f>
        <v>0</v>
      </c>
      <c r="K86" s="27">
        <f>COUNTIFS(テーブル3[費用徴収階層],$G86,テーブル3[７月],"○",テーブル3[一般入居者],"")</f>
        <v>0</v>
      </c>
      <c r="L86" s="27">
        <f>COUNTIFS(テーブル3[費用徴収階層],$G86,テーブル3[８月],"○",テーブル3[一般入居者],"")</f>
        <v>0</v>
      </c>
      <c r="M86" s="27">
        <f>COUNTIFS(テーブル3[費用徴収階層],$G86,テーブル3[９月],"○",テーブル3[一般入居者],"")</f>
        <v>0</v>
      </c>
      <c r="N86" s="27">
        <f>COUNTIFS(テーブル3[費用徴収階層],$G86,テーブル3[１０月],"○",テーブル3[一般入居者],"")</f>
        <v>0</v>
      </c>
      <c r="O86" s="27">
        <f>COUNTIFS(テーブル3[費用徴収階層],$G86,テーブル3[１１月],"○",テーブル3[一般入居者],"")</f>
        <v>0</v>
      </c>
      <c r="P86" s="27">
        <f>COUNTIFS(テーブル3[費用徴収階層],$G86,テーブル3[１２月],"○",テーブル3[一般入居者],"")</f>
        <v>0</v>
      </c>
      <c r="Q86" s="27">
        <f>COUNTIFS(テーブル3[費用徴収階層],$G86,テーブル3[１月],"○",テーブル3[一般入居者],"")</f>
        <v>0</v>
      </c>
      <c r="R86" s="27">
        <f>COUNTIFS(テーブル3[費用徴収階層],$G86,テーブル3[２月],"○",テーブル3[一般入居者],"")</f>
        <v>0</v>
      </c>
      <c r="S86" s="27">
        <f>COUNTIFS(テーブル3[費用徴収階層],$G86,テーブル3[３月],"○",テーブル3[一般入居者],"")</f>
        <v>0</v>
      </c>
      <c r="T86" s="27">
        <f t="shared" si="2"/>
        <v>0</v>
      </c>
    </row>
    <row r="87" spans="7:20">
      <c r="G87" s="27">
        <v>10</v>
      </c>
      <c r="H87" s="27">
        <f>COUNTIFS(テーブル3[費用徴収階層],$G87,テーブル3[４月],"○",テーブル3[一般入居者],"")</f>
        <v>0</v>
      </c>
      <c r="I87" s="27">
        <f>COUNTIFS(テーブル3[費用徴収階層],$G87,テーブル3[５月],"○",テーブル3[一般入居者],"")</f>
        <v>0</v>
      </c>
      <c r="J87" s="27">
        <f>COUNTIFS(テーブル3[費用徴収階層],$G87,テーブル3[６月],"○",テーブル3[一般入居者],"")</f>
        <v>0</v>
      </c>
      <c r="K87" s="27">
        <f>COUNTIFS(テーブル3[費用徴収階層],$G87,テーブル3[７月],"○",テーブル3[一般入居者],"")</f>
        <v>0</v>
      </c>
      <c r="L87" s="27">
        <f>COUNTIFS(テーブル3[費用徴収階層],$G87,テーブル3[８月],"○",テーブル3[一般入居者],"")</f>
        <v>0</v>
      </c>
      <c r="M87" s="27">
        <f>COUNTIFS(テーブル3[費用徴収階層],$G87,テーブル3[９月],"○",テーブル3[一般入居者],"")</f>
        <v>0</v>
      </c>
      <c r="N87" s="27">
        <f>COUNTIFS(テーブル3[費用徴収階層],$G87,テーブル3[１０月],"○",テーブル3[一般入居者],"")</f>
        <v>0</v>
      </c>
      <c r="O87" s="27">
        <f>COUNTIFS(テーブル3[費用徴収階層],$G87,テーブル3[１１月],"○",テーブル3[一般入居者],"")</f>
        <v>0</v>
      </c>
      <c r="P87" s="27">
        <f>COUNTIFS(テーブル3[費用徴収階層],$G87,テーブル3[１２月],"○",テーブル3[一般入居者],"")</f>
        <v>0</v>
      </c>
      <c r="Q87" s="27">
        <f>COUNTIFS(テーブル3[費用徴収階層],$G87,テーブル3[１月],"○",テーブル3[一般入居者],"")</f>
        <v>0</v>
      </c>
      <c r="R87" s="27">
        <f>COUNTIFS(テーブル3[費用徴収階層],$G87,テーブル3[２月],"○",テーブル3[一般入居者],"")</f>
        <v>0</v>
      </c>
      <c r="S87" s="27">
        <f>COUNTIFS(テーブル3[費用徴収階層],$G87,テーブル3[３月],"○",テーブル3[一般入居者],"")</f>
        <v>0</v>
      </c>
      <c r="T87" s="27">
        <f t="shared" si="2"/>
        <v>0</v>
      </c>
    </row>
    <row r="88" spans="7:20">
      <c r="G88" s="27">
        <v>11</v>
      </c>
      <c r="H88" s="27">
        <f>COUNTIFS(テーブル3[費用徴収階層],$G88,テーブル3[４月],"○",テーブル3[一般入居者],"")</f>
        <v>0</v>
      </c>
      <c r="I88" s="27">
        <f>COUNTIFS(テーブル3[費用徴収階層],$G88,テーブル3[５月],"○",テーブル3[一般入居者],"")</f>
        <v>0</v>
      </c>
      <c r="J88" s="27">
        <f>COUNTIFS(テーブル3[費用徴収階層],$G88,テーブル3[６月],"○",テーブル3[一般入居者],"")</f>
        <v>0</v>
      </c>
      <c r="K88" s="27">
        <f>COUNTIFS(テーブル3[費用徴収階層],$G88,テーブル3[７月],"○",テーブル3[一般入居者],"")</f>
        <v>0</v>
      </c>
      <c r="L88" s="27">
        <f>COUNTIFS(テーブル3[費用徴収階層],$G88,テーブル3[８月],"○",テーブル3[一般入居者],"")</f>
        <v>0</v>
      </c>
      <c r="M88" s="27">
        <f>COUNTIFS(テーブル3[費用徴収階層],$G88,テーブル3[９月],"○",テーブル3[一般入居者],"")</f>
        <v>0</v>
      </c>
      <c r="N88" s="27">
        <f>COUNTIFS(テーブル3[費用徴収階層],$G88,テーブル3[１０月],"○",テーブル3[一般入居者],"")</f>
        <v>0</v>
      </c>
      <c r="O88" s="27">
        <f>COUNTIFS(テーブル3[費用徴収階層],$G88,テーブル3[１１月],"○",テーブル3[一般入居者],"")</f>
        <v>0</v>
      </c>
      <c r="P88" s="27">
        <f>COUNTIFS(テーブル3[費用徴収階層],$G88,テーブル3[１２月],"○",テーブル3[一般入居者],"")</f>
        <v>0</v>
      </c>
      <c r="Q88" s="27">
        <f>COUNTIFS(テーブル3[費用徴収階層],$G88,テーブル3[１月],"○",テーブル3[一般入居者],"")</f>
        <v>0</v>
      </c>
      <c r="R88" s="27">
        <f>COUNTIFS(テーブル3[費用徴収階層],$G88,テーブル3[２月],"○",テーブル3[一般入居者],"")</f>
        <v>0</v>
      </c>
      <c r="S88" s="27">
        <f>COUNTIFS(テーブル3[費用徴収階層],$G88,テーブル3[３月],"○",テーブル3[一般入居者],"")</f>
        <v>0</v>
      </c>
      <c r="T88" s="27">
        <f t="shared" si="2"/>
        <v>0</v>
      </c>
    </row>
    <row r="89" spans="7:20">
      <c r="G89" s="27">
        <v>12</v>
      </c>
      <c r="H89" s="27">
        <f>COUNTIFS(テーブル3[費用徴収階層],$G89,テーブル3[４月],"○",テーブル3[一般入居者],"")</f>
        <v>0</v>
      </c>
      <c r="I89" s="27">
        <f>COUNTIFS(テーブル3[費用徴収階層],$G89,テーブル3[５月],"○",テーブル3[一般入居者],"")</f>
        <v>0</v>
      </c>
      <c r="J89" s="27">
        <f>COUNTIFS(テーブル3[費用徴収階層],$G89,テーブル3[６月],"○",テーブル3[一般入居者],"")</f>
        <v>0</v>
      </c>
      <c r="K89" s="27">
        <f>COUNTIFS(テーブル3[費用徴収階層],$G89,テーブル3[７月],"○",テーブル3[一般入居者],"")</f>
        <v>0</v>
      </c>
      <c r="L89" s="27">
        <f>COUNTIFS(テーブル3[費用徴収階層],$G89,テーブル3[８月],"○",テーブル3[一般入居者],"")</f>
        <v>0</v>
      </c>
      <c r="M89" s="27">
        <f>COUNTIFS(テーブル3[費用徴収階層],$G89,テーブル3[９月],"○",テーブル3[一般入居者],"")</f>
        <v>0</v>
      </c>
      <c r="N89" s="27">
        <f>COUNTIFS(テーブル3[費用徴収階層],$G89,テーブル3[１０月],"○",テーブル3[一般入居者],"")</f>
        <v>0</v>
      </c>
      <c r="O89" s="27">
        <f>COUNTIFS(テーブル3[費用徴収階層],$G89,テーブル3[１１月],"○",テーブル3[一般入居者],"")</f>
        <v>0</v>
      </c>
      <c r="P89" s="27">
        <f>COUNTIFS(テーブル3[費用徴収階層],$G89,テーブル3[１２月],"○",テーブル3[一般入居者],"")</f>
        <v>0</v>
      </c>
      <c r="Q89" s="27">
        <f>COUNTIFS(テーブル3[費用徴収階層],$G89,テーブル3[１月],"○",テーブル3[一般入居者],"")</f>
        <v>0</v>
      </c>
      <c r="R89" s="27">
        <f>COUNTIFS(テーブル3[費用徴収階層],$G89,テーブル3[２月],"○",テーブル3[一般入居者],"")</f>
        <v>0</v>
      </c>
      <c r="S89" s="27">
        <f>COUNTIFS(テーブル3[費用徴収階層],$G89,テーブル3[３月],"○",テーブル3[一般入居者],"")</f>
        <v>0</v>
      </c>
      <c r="T89" s="27">
        <f t="shared" si="2"/>
        <v>0</v>
      </c>
    </row>
    <row r="90" spans="7:20">
      <c r="G90" s="27">
        <v>13</v>
      </c>
      <c r="H90" s="27">
        <f>COUNTIFS(テーブル3[費用徴収階層],$G90,テーブル3[４月],"○",テーブル3[一般入居者],"")</f>
        <v>0</v>
      </c>
      <c r="I90" s="27">
        <f>COUNTIFS(テーブル3[費用徴収階層],$G90,テーブル3[５月],"○",テーブル3[一般入居者],"")</f>
        <v>0</v>
      </c>
      <c r="J90" s="27">
        <f>COUNTIFS(テーブル3[費用徴収階層],$G90,テーブル3[６月],"○",テーブル3[一般入居者],"")</f>
        <v>0</v>
      </c>
      <c r="K90" s="27">
        <f>COUNTIFS(テーブル3[費用徴収階層],$G90,テーブル3[７月],"○",テーブル3[一般入居者],"")</f>
        <v>0</v>
      </c>
      <c r="L90" s="27">
        <f>COUNTIFS(テーブル3[費用徴収階層],$G90,テーブル3[８月],"○",テーブル3[一般入居者],"")</f>
        <v>0</v>
      </c>
      <c r="M90" s="27">
        <f>COUNTIFS(テーブル3[費用徴収階層],$G90,テーブル3[９月],"○",テーブル3[一般入居者],"")</f>
        <v>0</v>
      </c>
      <c r="N90" s="27">
        <f>COUNTIFS(テーブル3[費用徴収階層],$G90,テーブル3[１０月],"○",テーブル3[一般入居者],"")</f>
        <v>0</v>
      </c>
      <c r="O90" s="27">
        <f>COUNTIFS(テーブル3[費用徴収階層],$G90,テーブル3[１１月],"○",テーブル3[一般入居者],"")</f>
        <v>0</v>
      </c>
      <c r="P90" s="27">
        <f>COUNTIFS(テーブル3[費用徴収階層],$G90,テーブル3[１２月],"○",テーブル3[一般入居者],"")</f>
        <v>0</v>
      </c>
      <c r="Q90" s="27">
        <f>COUNTIFS(テーブル3[費用徴収階層],$G90,テーブル3[１月],"○",テーブル3[一般入居者],"")</f>
        <v>0</v>
      </c>
      <c r="R90" s="27">
        <f>COUNTIFS(テーブル3[費用徴収階層],$G90,テーブル3[２月],"○",テーブル3[一般入居者],"")</f>
        <v>0</v>
      </c>
      <c r="S90" s="27">
        <f>COUNTIFS(テーブル3[費用徴収階層],$G90,テーブル3[３月],"○",テーブル3[一般入居者],"")</f>
        <v>0</v>
      </c>
      <c r="T90" s="27">
        <f t="shared" si="2"/>
        <v>0</v>
      </c>
    </row>
    <row r="91" spans="7:20">
      <c r="G91" s="27">
        <v>14</v>
      </c>
      <c r="H91" s="27">
        <f>COUNTIFS(テーブル3[費用徴収階層],$G91,テーブル3[４月],"○",テーブル3[一般入居者],"")</f>
        <v>0</v>
      </c>
      <c r="I91" s="27">
        <f>COUNTIFS(テーブル3[費用徴収階層],$G91,テーブル3[５月],"○",テーブル3[一般入居者],"")</f>
        <v>0</v>
      </c>
      <c r="J91" s="27">
        <f>COUNTIFS(テーブル3[費用徴収階層],$G91,テーブル3[６月],"○",テーブル3[一般入居者],"")</f>
        <v>0</v>
      </c>
      <c r="K91" s="27">
        <f>COUNTIFS(テーブル3[費用徴収階層],$G91,テーブル3[７月],"○",テーブル3[一般入居者],"")</f>
        <v>0</v>
      </c>
      <c r="L91" s="27">
        <f>COUNTIFS(テーブル3[費用徴収階層],$G91,テーブル3[８月],"○",テーブル3[一般入居者],"")</f>
        <v>0</v>
      </c>
      <c r="M91" s="27">
        <f>COUNTIFS(テーブル3[費用徴収階層],$G91,テーブル3[９月],"○",テーブル3[一般入居者],"")</f>
        <v>0</v>
      </c>
      <c r="N91" s="27">
        <f>COUNTIFS(テーブル3[費用徴収階層],$G91,テーブル3[１０月],"○",テーブル3[一般入居者],"")</f>
        <v>0</v>
      </c>
      <c r="O91" s="27">
        <f>COUNTIFS(テーブル3[費用徴収階層],$G91,テーブル3[１１月],"○",テーブル3[一般入居者],"")</f>
        <v>0</v>
      </c>
      <c r="P91" s="27">
        <f>COUNTIFS(テーブル3[費用徴収階層],$G91,テーブル3[１２月],"○",テーブル3[一般入居者],"")</f>
        <v>0</v>
      </c>
      <c r="Q91" s="27">
        <f>COUNTIFS(テーブル3[費用徴収階層],$G91,テーブル3[１月],"○",テーブル3[一般入居者],"")</f>
        <v>0</v>
      </c>
      <c r="R91" s="27">
        <f>COUNTIFS(テーブル3[費用徴収階層],$G91,テーブル3[２月],"○",テーブル3[一般入居者],"")</f>
        <v>0</v>
      </c>
      <c r="S91" s="27">
        <f>COUNTIFS(テーブル3[費用徴収階層],$G91,テーブル3[３月],"○",テーブル3[一般入居者],"")</f>
        <v>0</v>
      </c>
      <c r="T91" s="27">
        <f t="shared" si="2"/>
        <v>0</v>
      </c>
    </row>
    <row r="92" spans="7:20">
      <c r="G92" s="27">
        <v>15</v>
      </c>
      <c r="H92" s="27">
        <f>COUNTIFS(テーブル3[費用徴収階層],$G92,テーブル3[４月],"○",テーブル3[一般入居者],"")</f>
        <v>0</v>
      </c>
      <c r="I92" s="27">
        <f>COUNTIFS(テーブル3[費用徴収階層],$G92,テーブル3[５月],"○",テーブル3[一般入居者],"")</f>
        <v>0</v>
      </c>
      <c r="J92" s="27">
        <f>COUNTIFS(テーブル3[費用徴収階層],$G92,テーブル3[６月],"○",テーブル3[一般入居者],"")</f>
        <v>0</v>
      </c>
      <c r="K92" s="27">
        <f>COUNTIFS(テーブル3[費用徴収階層],$G92,テーブル3[７月],"○",テーブル3[一般入居者],"")</f>
        <v>0</v>
      </c>
      <c r="L92" s="27">
        <f>COUNTIFS(テーブル3[費用徴収階層],$G92,テーブル3[８月],"○",テーブル3[一般入居者],"")</f>
        <v>0</v>
      </c>
      <c r="M92" s="27">
        <f>COUNTIFS(テーブル3[費用徴収階層],$G92,テーブル3[９月],"○",テーブル3[一般入居者],"")</f>
        <v>0</v>
      </c>
      <c r="N92" s="27">
        <f>COUNTIFS(テーブル3[費用徴収階層],$G92,テーブル3[１０月],"○",テーブル3[一般入居者],"")</f>
        <v>0</v>
      </c>
      <c r="O92" s="27">
        <f>COUNTIFS(テーブル3[費用徴収階層],$G92,テーブル3[１１月],"○",テーブル3[一般入居者],"")</f>
        <v>0</v>
      </c>
      <c r="P92" s="27">
        <f>COUNTIFS(テーブル3[費用徴収階層],$G92,テーブル3[１２月],"○",テーブル3[一般入居者],"")</f>
        <v>0</v>
      </c>
      <c r="Q92" s="27">
        <f>COUNTIFS(テーブル3[費用徴収階層],$G92,テーブル3[１月],"○",テーブル3[一般入居者],"")</f>
        <v>0</v>
      </c>
      <c r="R92" s="27">
        <f>COUNTIFS(テーブル3[費用徴収階層],$G92,テーブル3[２月],"○",テーブル3[一般入居者],"")</f>
        <v>0</v>
      </c>
      <c r="S92" s="27">
        <f>COUNTIFS(テーブル3[費用徴収階層],$G92,テーブル3[３月],"○",テーブル3[一般入居者],"")</f>
        <v>0</v>
      </c>
      <c r="T92" s="27">
        <f t="shared" si="2"/>
        <v>0</v>
      </c>
    </row>
    <row r="93" spans="7:20">
      <c r="G93" s="27">
        <v>16</v>
      </c>
      <c r="H93" s="27">
        <f>COUNTIFS(テーブル3[費用徴収階層],$G93,テーブル3[４月],"○",テーブル3[一般入居者],"")</f>
        <v>0</v>
      </c>
      <c r="I93" s="27">
        <f>COUNTIFS(テーブル3[費用徴収階層],$G93,テーブル3[５月],"○",テーブル3[一般入居者],"")</f>
        <v>0</v>
      </c>
      <c r="J93" s="27">
        <f>COUNTIFS(テーブル3[費用徴収階層],$G93,テーブル3[６月],"○",テーブル3[一般入居者],"")</f>
        <v>0</v>
      </c>
      <c r="K93" s="27">
        <f>COUNTIFS(テーブル3[費用徴収階層],$G93,テーブル3[７月],"○",テーブル3[一般入居者],"")</f>
        <v>0</v>
      </c>
      <c r="L93" s="27">
        <f>COUNTIFS(テーブル3[費用徴収階層],$G93,テーブル3[８月],"○",テーブル3[一般入居者],"")</f>
        <v>0</v>
      </c>
      <c r="M93" s="27">
        <f>COUNTIFS(テーブル3[費用徴収階層],$G93,テーブル3[９月],"○",テーブル3[一般入居者],"")</f>
        <v>0</v>
      </c>
      <c r="N93" s="27">
        <f>COUNTIFS(テーブル3[費用徴収階層],$G93,テーブル3[１０月],"○",テーブル3[一般入居者],"")</f>
        <v>0</v>
      </c>
      <c r="O93" s="27">
        <f>COUNTIFS(テーブル3[費用徴収階層],$G93,テーブル3[１１月],"○",テーブル3[一般入居者],"")</f>
        <v>0</v>
      </c>
      <c r="P93" s="27">
        <f>COUNTIFS(テーブル3[費用徴収階層],$G93,テーブル3[１２月],"○",テーブル3[一般入居者],"")</f>
        <v>0</v>
      </c>
      <c r="Q93" s="27">
        <f>COUNTIFS(テーブル3[費用徴収階層],$G93,テーブル3[１月],"○",テーブル3[一般入居者],"")</f>
        <v>0</v>
      </c>
      <c r="R93" s="27">
        <f>COUNTIFS(テーブル3[費用徴収階層],$G93,テーブル3[２月],"○",テーブル3[一般入居者],"")</f>
        <v>0</v>
      </c>
      <c r="S93" s="27">
        <f>COUNTIFS(テーブル3[費用徴収階層],$G93,テーブル3[３月],"○",テーブル3[一般入居者],"")</f>
        <v>0</v>
      </c>
      <c r="T93" s="27">
        <f t="shared" si="2"/>
        <v>0</v>
      </c>
    </row>
    <row r="94" spans="7:20">
      <c r="G94" s="27">
        <v>17</v>
      </c>
      <c r="H94" s="27">
        <f>COUNTIFS(テーブル3[費用徴収階層],$G94,テーブル3[４月],"○",テーブル3[一般入居者],"")</f>
        <v>0</v>
      </c>
      <c r="I94" s="27">
        <f>COUNTIFS(テーブル3[費用徴収階層],$G94,テーブル3[５月],"○",テーブル3[一般入居者],"")</f>
        <v>0</v>
      </c>
      <c r="J94" s="27">
        <f>COUNTIFS(テーブル3[費用徴収階層],$G94,テーブル3[６月],"○",テーブル3[一般入居者],"")</f>
        <v>0</v>
      </c>
      <c r="K94" s="27">
        <f>COUNTIFS(テーブル3[費用徴収階層],$G94,テーブル3[７月],"○",テーブル3[一般入居者],"")</f>
        <v>0</v>
      </c>
      <c r="L94" s="27">
        <f>COUNTIFS(テーブル3[費用徴収階層],$G94,テーブル3[８月],"○",テーブル3[一般入居者],"")</f>
        <v>0</v>
      </c>
      <c r="M94" s="27">
        <f>COUNTIFS(テーブル3[費用徴収階層],$G94,テーブル3[９月],"○",テーブル3[一般入居者],"")</f>
        <v>0</v>
      </c>
      <c r="N94" s="27">
        <f>COUNTIFS(テーブル3[費用徴収階層],$G94,テーブル3[１０月],"○",テーブル3[一般入居者],"")</f>
        <v>0</v>
      </c>
      <c r="O94" s="27">
        <f>COUNTIFS(テーブル3[費用徴収階層],$G94,テーブル3[１１月],"○",テーブル3[一般入居者],"")</f>
        <v>0</v>
      </c>
      <c r="P94" s="27">
        <f>COUNTIFS(テーブル3[費用徴収階層],$G94,テーブル3[１２月],"○",テーブル3[一般入居者],"")</f>
        <v>0</v>
      </c>
      <c r="Q94" s="27">
        <f>COUNTIFS(テーブル3[費用徴収階層],$G94,テーブル3[１月],"○",テーブル3[一般入居者],"")</f>
        <v>0</v>
      </c>
      <c r="R94" s="27">
        <f>COUNTIFS(テーブル3[費用徴収階層],$G94,テーブル3[２月],"○",テーブル3[一般入居者],"")</f>
        <v>0</v>
      </c>
      <c r="S94" s="27">
        <f>COUNTIFS(テーブル3[費用徴収階層],$G94,テーブル3[３月],"○",テーブル3[一般入居者],"")</f>
        <v>0</v>
      </c>
      <c r="T94" s="27">
        <f t="shared" si="2"/>
        <v>0</v>
      </c>
    </row>
    <row r="95" spans="7:20">
      <c r="G95" s="27">
        <v>18</v>
      </c>
      <c r="H95" s="27">
        <f>COUNTIFS(テーブル3[費用徴収階層],$G95,テーブル3[４月],"○",テーブル3[一般入居者],"")</f>
        <v>0</v>
      </c>
      <c r="I95" s="27">
        <f>COUNTIFS(テーブル3[費用徴収階層],$G95,テーブル3[５月],"○",テーブル3[一般入居者],"")</f>
        <v>0</v>
      </c>
      <c r="J95" s="27">
        <f>COUNTIFS(テーブル3[費用徴収階層],$G95,テーブル3[６月],"○",テーブル3[一般入居者],"")</f>
        <v>0</v>
      </c>
      <c r="K95" s="27">
        <f>COUNTIFS(テーブル3[費用徴収階層],$G95,テーブル3[７月],"○",テーブル3[一般入居者],"")</f>
        <v>0</v>
      </c>
      <c r="L95" s="27">
        <f>COUNTIFS(テーブル3[費用徴収階層],$G95,テーブル3[８月],"○",テーブル3[一般入居者],"")</f>
        <v>0</v>
      </c>
      <c r="M95" s="27">
        <f>COUNTIFS(テーブル3[費用徴収階層],$G95,テーブル3[９月],"○",テーブル3[一般入居者],"")</f>
        <v>0</v>
      </c>
      <c r="N95" s="27">
        <f>COUNTIFS(テーブル3[費用徴収階層],$G95,テーブル3[１０月],"○",テーブル3[一般入居者],"")</f>
        <v>0</v>
      </c>
      <c r="O95" s="27">
        <f>COUNTIFS(テーブル3[費用徴収階層],$G95,テーブル3[１１月],"○",テーブル3[一般入居者],"")</f>
        <v>0</v>
      </c>
      <c r="P95" s="27">
        <f>COUNTIFS(テーブル3[費用徴収階層],$G95,テーブル3[１２月],"○",テーブル3[一般入居者],"")</f>
        <v>0</v>
      </c>
      <c r="Q95" s="27">
        <f>COUNTIFS(テーブル3[費用徴収階層],$G95,テーブル3[１月],"○",テーブル3[一般入居者],"")</f>
        <v>0</v>
      </c>
      <c r="R95" s="27">
        <f>COUNTIFS(テーブル3[費用徴収階層],$G95,テーブル3[２月],"○",テーブル3[一般入居者],"")</f>
        <v>0</v>
      </c>
      <c r="S95" s="27">
        <f>COUNTIFS(テーブル3[費用徴収階層],$G95,テーブル3[３月],"○",テーブル3[一般入居者],"")</f>
        <v>0</v>
      </c>
      <c r="T95" s="27">
        <f t="shared" si="2"/>
        <v>0</v>
      </c>
    </row>
    <row r="96" spans="7:20">
      <c r="G96" s="27"/>
      <c r="H96" s="27">
        <f>SUM(H77:H95)</f>
        <v>26</v>
      </c>
      <c r="I96" s="27">
        <f t="shared" ref="I96:S96" si="3">SUM(I77:I95)</f>
        <v>26</v>
      </c>
      <c r="J96" s="27">
        <f t="shared" si="3"/>
        <v>26</v>
      </c>
      <c r="K96" s="27">
        <f t="shared" si="3"/>
        <v>26</v>
      </c>
      <c r="L96" s="27">
        <f t="shared" si="3"/>
        <v>26</v>
      </c>
      <c r="M96" s="27">
        <f t="shared" si="3"/>
        <v>26</v>
      </c>
      <c r="N96" s="27">
        <f t="shared" si="3"/>
        <v>27</v>
      </c>
      <c r="O96" s="27">
        <f t="shared" si="3"/>
        <v>28</v>
      </c>
      <c r="P96" s="27">
        <f t="shared" si="3"/>
        <v>26</v>
      </c>
      <c r="Q96" s="27">
        <f t="shared" si="3"/>
        <v>26</v>
      </c>
      <c r="R96" s="27">
        <f t="shared" si="3"/>
        <v>26</v>
      </c>
      <c r="S96" s="27">
        <f t="shared" si="3"/>
        <v>26</v>
      </c>
      <c r="T96" s="27">
        <f t="shared" ref="T96" si="4">SUM(T77:T95)</f>
        <v>315</v>
      </c>
    </row>
  </sheetData>
  <sheetProtection formatCells="0" formatColumns="0" formatRows="0" insertRows="0" deleteRows="0" sort="0" autoFilter="0"/>
  <mergeCells count="2">
    <mergeCell ref="B3:C3"/>
    <mergeCell ref="I3:L3"/>
  </mergeCells>
  <phoneticPr fontId="1"/>
  <dataValidations count="1">
    <dataValidation type="list" allowBlank="1" showInputMessage="1" showErrorMessage="1" sqref="D5:D40 H5:S40" xr:uid="{553D15C4-4132-4234-8C9B-0817CD87AE34}">
      <formula1>"○"</formula1>
    </dataValidation>
  </dataValidations>
  <pageMargins left="0.39370078740157483" right="0.39370078740157483" top="0.59055118110236227" bottom="0.59055118110236227" header="0.31496062992125984" footer="0.31496062992125984"/>
  <pageSetup paperSize="9" scale="53" orientation="portrait" horizontalDpi="1200" verticalDpi="1200" r:id="rId1"/>
  <headerFooter alignWithMargins="0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提出用（ロック済み）</vt:lpstr>
      <vt:lpstr>作成用</vt:lpstr>
      <vt:lpstr>記載例</vt:lpstr>
      <vt:lpstr>記載例!Print_Area</vt:lpstr>
      <vt:lpstr>作成用!Print_Area</vt:lpstr>
      <vt:lpstr>'提出用（ロック済み）'!Print_Area</vt:lpstr>
      <vt:lpstr>記載例!Print_Titles</vt:lpstr>
      <vt:lpstr>作成用!Print_Titles</vt:lpstr>
      <vt:lpstr>'提出用（ロック済み）'!Print_Titles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平井 海将（高齢者福祉課）</cp:lastModifiedBy>
  <cp:lastPrinted>2025-02-21T04:05:44Z</cp:lastPrinted>
  <dcterms:created xsi:type="dcterms:W3CDTF">2007-12-11T02:51:57Z</dcterms:created>
  <dcterms:modified xsi:type="dcterms:W3CDTF">2025-03-26T00:33:48Z</dcterms:modified>
</cp:coreProperties>
</file>