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2480\Desktop\"/>
    </mc:Choice>
  </mc:AlternateContent>
  <bookViews>
    <workbookView xWindow="0" yWindow="0" windowWidth="28800" windowHeight="11085" tabRatio="888"/>
  </bookViews>
  <sheets>
    <sheet name="第2号様式_別紙1 経費所要額調" sheetId="4" r:id="rId1"/>
    <sheet name="第2号様式_別紙2 事業計画書" sheetId="20" r:id="rId2"/>
    <sheet name="第3号様式_別表" sheetId="7" r:id="rId3"/>
    <sheet name="第4号様式_別紙1 経費所要額精算書" sheetId="9" r:id="rId4"/>
    <sheet name="第4号様式_別紙2 事業実績報告書" sheetId="22" r:id="rId5"/>
    <sheet name="管理用（このシートは削除しないでください）" sheetId="16" r:id="rId6"/>
  </sheets>
  <definedNames>
    <definedName name="_xlnm.Print_Area" localSheetId="0">'第2号様式_別紙1 経費所要額調'!$A$1:$K$54</definedName>
    <definedName name="_xlnm.Print_Area" localSheetId="1">'第2号様式_別紙2 事業計画書'!$A$1:$J$58</definedName>
    <definedName name="_xlnm.Print_Area" localSheetId="2">第3号様式_別表!$A$1:$O$57</definedName>
    <definedName name="_xlnm.Print_Area" localSheetId="3">'第4号様式_別紙1 経費所要額精算書'!$A$1:$M$53</definedName>
    <definedName name="_xlnm.Print_Area" localSheetId="4">'第4号様式_別紙2 事業実績報告書'!$A$1:$I$58</definedName>
  </definedNames>
  <calcPr calcId="162913"/>
</workbook>
</file>

<file path=xl/calcChain.xml><?xml version="1.0" encoding="utf-8"?>
<calcChain xmlns="http://schemas.openxmlformats.org/spreadsheetml/2006/main">
  <c r="J9" i="4" l="1"/>
  <c r="G28" i="20" l="1"/>
  <c r="G16" i="20"/>
  <c r="D9" i="4" l="1"/>
  <c r="I51" i="7" l="1"/>
  <c r="I47" i="7"/>
  <c r="E51" i="7"/>
  <c r="E47" i="7"/>
  <c r="Q17" i="4" l="1"/>
  <c r="P17" i="4"/>
  <c r="O17" i="4"/>
  <c r="N17" i="4"/>
  <c r="M17" i="4"/>
  <c r="J17" i="4"/>
  <c r="I17" i="4"/>
  <c r="G17" i="4"/>
  <c r="D17" i="4"/>
  <c r="G16" i="4"/>
  <c r="D16" i="4"/>
  <c r="Q15" i="4"/>
  <c r="P15" i="4"/>
  <c r="O15" i="4"/>
  <c r="N15" i="4"/>
  <c r="M15" i="4"/>
  <c r="J15" i="4"/>
  <c r="I15" i="4"/>
  <c r="G15" i="4"/>
  <c r="D15" i="4"/>
  <c r="G14" i="4"/>
  <c r="D14" i="4"/>
  <c r="Q27" i="4"/>
  <c r="P27" i="4"/>
  <c r="O27" i="4"/>
  <c r="N27" i="4"/>
  <c r="M27" i="4"/>
  <c r="J27" i="4"/>
  <c r="I27" i="4"/>
  <c r="G27" i="4"/>
  <c r="D27" i="4"/>
  <c r="G26" i="4"/>
  <c r="D26" i="4"/>
  <c r="Q25" i="4"/>
  <c r="P25" i="4"/>
  <c r="O25" i="4"/>
  <c r="N25" i="4"/>
  <c r="M25" i="4"/>
  <c r="J25" i="4"/>
  <c r="I25" i="4"/>
  <c r="G25" i="4"/>
  <c r="D25" i="4"/>
  <c r="G24" i="4"/>
  <c r="D24" i="4"/>
  <c r="Q37" i="4" l="1"/>
  <c r="P37" i="4"/>
  <c r="O37" i="4"/>
  <c r="N37" i="4"/>
  <c r="M37" i="4"/>
  <c r="J37" i="4"/>
  <c r="I37" i="4"/>
  <c r="G37" i="4"/>
  <c r="D37" i="4"/>
  <c r="G36" i="4"/>
  <c r="D36" i="4"/>
  <c r="Q35" i="4"/>
  <c r="P35" i="4"/>
  <c r="O35" i="4"/>
  <c r="N35" i="4"/>
  <c r="M35" i="4"/>
  <c r="J35" i="4"/>
  <c r="I35" i="4"/>
  <c r="G35" i="4"/>
  <c r="D35" i="4"/>
  <c r="G34" i="4"/>
  <c r="D34" i="4"/>
  <c r="Q33" i="4"/>
  <c r="P33" i="4"/>
  <c r="O33" i="4"/>
  <c r="N33" i="4"/>
  <c r="M33" i="4"/>
  <c r="J33" i="4"/>
  <c r="I33" i="4"/>
  <c r="G33" i="4"/>
  <c r="D33" i="4"/>
  <c r="G32" i="4"/>
  <c r="D32" i="4"/>
  <c r="Q31" i="4"/>
  <c r="P31" i="4"/>
  <c r="O31" i="4"/>
  <c r="N31" i="4"/>
  <c r="M31" i="4"/>
  <c r="J31" i="4"/>
  <c r="I31" i="4"/>
  <c r="G31" i="4"/>
  <c r="D31" i="4"/>
  <c r="G30" i="4"/>
  <c r="D30" i="4"/>
  <c r="Q29" i="4"/>
  <c r="P29" i="4"/>
  <c r="O29" i="4"/>
  <c r="N29" i="4"/>
  <c r="M29" i="4"/>
  <c r="J29" i="4"/>
  <c r="I29" i="4"/>
  <c r="G29" i="4"/>
  <c r="D29" i="4"/>
  <c r="G28" i="4"/>
  <c r="D28" i="4"/>
  <c r="Q23" i="4"/>
  <c r="P23" i="4"/>
  <c r="O23" i="4"/>
  <c r="N23" i="4"/>
  <c r="M23" i="4"/>
  <c r="J23" i="4"/>
  <c r="I23" i="4"/>
  <c r="G23" i="4"/>
  <c r="D23" i="4"/>
  <c r="G22" i="4"/>
  <c r="D22" i="4"/>
  <c r="Q21" i="4"/>
  <c r="P21" i="4"/>
  <c r="O21" i="4"/>
  <c r="N21" i="4"/>
  <c r="M21" i="4"/>
  <c r="J21" i="4"/>
  <c r="I21" i="4"/>
  <c r="G21" i="4"/>
  <c r="D21" i="4"/>
  <c r="G20" i="4"/>
  <c r="D20" i="4"/>
  <c r="Q19" i="4"/>
  <c r="P19" i="4"/>
  <c r="O19" i="4"/>
  <c r="N19" i="4"/>
  <c r="M19" i="4"/>
  <c r="J19" i="4"/>
  <c r="I19" i="4"/>
  <c r="G19" i="4"/>
  <c r="D19" i="4"/>
  <c r="G18" i="4"/>
  <c r="D18" i="4"/>
  <c r="S37" i="9"/>
  <c r="R37" i="9"/>
  <c r="Q37" i="9"/>
  <c r="P37" i="9"/>
  <c r="O37" i="9"/>
  <c r="M37" i="9"/>
  <c r="J37" i="9"/>
  <c r="I37" i="9"/>
  <c r="G37" i="9"/>
  <c r="D37" i="9"/>
  <c r="G36" i="9"/>
  <c r="D36" i="9"/>
  <c r="S35" i="9"/>
  <c r="R35" i="9"/>
  <c r="Q35" i="9"/>
  <c r="P35" i="9"/>
  <c r="O35" i="9"/>
  <c r="M35" i="9"/>
  <c r="J35" i="9"/>
  <c r="I35" i="9"/>
  <c r="G35" i="9"/>
  <c r="D35" i="9"/>
  <c r="G34" i="9"/>
  <c r="D34" i="9"/>
  <c r="S33" i="9"/>
  <c r="R33" i="9"/>
  <c r="Q33" i="9"/>
  <c r="P33" i="9"/>
  <c r="O33" i="9"/>
  <c r="M33" i="9"/>
  <c r="J33" i="9"/>
  <c r="I33" i="9"/>
  <c r="G33" i="9"/>
  <c r="D33" i="9"/>
  <c r="G32" i="9"/>
  <c r="D32" i="9"/>
  <c r="S31" i="9"/>
  <c r="R31" i="9"/>
  <c r="Q31" i="9"/>
  <c r="P31" i="9"/>
  <c r="O31" i="9"/>
  <c r="M31" i="9"/>
  <c r="J31" i="9"/>
  <c r="I31" i="9"/>
  <c r="G31" i="9"/>
  <c r="D31" i="9"/>
  <c r="G30" i="9"/>
  <c r="D30" i="9"/>
  <c r="S29" i="9"/>
  <c r="R29" i="9"/>
  <c r="Q29" i="9"/>
  <c r="P29" i="9"/>
  <c r="O29" i="9"/>
  <c r="M29" i="9"/>
  <c r="J29" i="9"/>
  <c r="I29" i="9"/>
  <c r="G29" i="9"/>
  <c r="D29" i="9"/>
  <c r="G28" i="9"/>
  <c r="D28" i="9"/>
  <c r="S27" i="9"/>
  <c r="R27" i="9"/>
  <c r="Q27" i="9"/>
  <c r="P27" i="9"/>
  <c r="O27" i="9"/>
  <c r="M27" i="9"/>
  <c r="J27" i="9"/>
  <c r="I27" i="9"/>
  <c r="G27" i="9"/>
  <c r="D27" i="9"/>
  <c r="G26" i="9"/>
  <c r="D26" i="9"/>
  <c r="S25" i="9"/>
  <c r="R25" i="9"/>
  <c r="Q25" i="9"/>
  <c r="P25" i="9"/>
  <c r="O25" i="9"/>
  <c r="M25" i="9"/>
  <c r="J25" i="9"/>
  <c r="I25" i="9"/>
  <c r="G25" i="9"/>
  <c r="D25" i="9"/>
  <c r="G24" i="9"/>
  <c r="D24" i="9"/>
  <c r="S23" i="9"/>
  <c r="R23" i="9"/>
  <c r="Q23" i="9"/>
  <c r="P23" i="9"/>
  <c r="O23" i="9"/>
  <c r="M23" i="9"/>
  <c r="J23" i="9"/>
  <c r="I23" i="9"/>
  <c r="G23" i="9"/>
  <c r="D23" i="9"/>
  <c r="G22" i="9"/>
  <c r="D22" i="9"/>
  <c r="S21" i="9"/>
  <c r="R21" i="9"/>
  <c r="Q21" i="9"/>
  <c r="P21" i="9"/>
  <c r="O21" i="9"/>
  <c r="M21" i="9"/>
  <c r="J21" i="9"/>
  <c r="I21" i="9"/>
  <c r="G21" i="9"/>
  <c r="D21" i="9"/>
  <c r="G20" i="9"/>
  <c r="D20" i="9"/>
  <c r="S19" i="9"/>
  <c r="R19" i="9"/>
  <c r="Q19" i="9"/>
  <c r="P19" i="9"/>
  <c r="O19" i="9"/>
  <c r="M19" i="9"/>
  <c r="J19" i="9"/>
  <c r="I19" i="9"/>
  <c r="G19" i="9"/>
  <c r="D19" i="9"/>
  <c r="G18" i="9"/>
  <c r="D18" i="9"/>
  <c r="S17" i="9"/>
  <c r="R17" i="9"/>
  <c r="Q17" i="9"/>
  <c r="P17" i="9"/>
  <c r="O17" i="9"/>
  <c r="M17" i="9"/>
  <c r="J17" i="9"/>
  <c r="I17" i="9"/>
  <c r="G17" i="9"/>
  <c r="D17" i="9"/>
  <c r="G16" i="9"/>
  <c r="D16" i="9"/>
  <c r="S15" i="9"/>
  <c r="R15" i="9"/>
  <c r="Q15" i="9"/>
  <c r="P15" i="9"/>
  <c r="O15" i="9"/>
  <c r="M15" i="9"/>
  <c r="J15" i="9"/>
  <c r="I15" i="9"/>
  <c r="G15" i="9"/>
  <c r="D15" i="9"/>
  <c r="G14" i="9"/>
  <c r="D14" i="9"/>
  <c r="S13" i="9"/>
  <c r="R13" i="9"/>
  <c r="Q13" i="9"/>
  <c r="P13" i="9"/>
  <c r="O13" i="9"/>
  <c r="M13" i="9"/>
  <c r="J13" i="9"/>
  <c r="I13" i="9"/>
  <c r="G13" i="9"/>
  <c r="D13" i="9"/>
  <c r="G12" i="9"/>
  <c r="D12" i="9"/>
  <c r="S11" i="9"/>
  <c r="R11" i="9"/>
  <c r="Q11" i="9"/>
  <c r="P11" i="9"/>
  <c r="O11" i="9"/>
  <c r="M11" i="9"/>
  <c r="J11" i="9"/>
  <c r="I11" i="9"/>
  <c r="G11" i="9"/>
  <c r="D11" i="9"/>
  <c r="G10" i="9"/>
  <c r="D10" i="9"/>
  <c r="S9" i="9"/>
  <c r="R9" i="9"/>
  <c r="Q9" i="9"/>
  <c r="P9" i="9"/>
  <c r="O9" i="9"/>
  <c r="G9" i="9"/>
  <c r="D9" i="9"/>
  <c r="I9" i="9" l="1"/>
  <c r="J9" i="9" s="1"/>
  <c r="M9" i="9" s="1"/>
  <c r="J13" i="4"/>
  <c r="I13" i="4"/>
  <c r="J11" i="4"/>
  <c r="I11" i="4"/>
  <c r="Q13" i="4"/>
  <c r="P13" i="4"/>
  <c r="O13" i="4"/>
  <c r="N13" i="4"/>
  <c r="M13" i="4"/>
  <c r="Q11" i="4"/>
  <c r="P11" i="4"/>
  <c r="O11" i="4"/>
  <c r="N11" i="4"/>
  <c r="M11" i="4"/>
  <c r="Q9" i="4"/>
  <c r="P9" i="4"/>
  <c r="O9" i="4"/>
  <c r="M9" i="4"/>
  <c r="N9" i="4"/>
  <c r="G8" i="9" l="1"/>
  <c r="G12" i="4"/>
  <c r="G10" i="4"/>
  <c r="G8" i="4"/>
  <c r="D7" i="22" l="1"/>
  <c r="D8" i="9"/>
  <c r="D12" i="4"/>
  <c r="D10" i="4"/>
  <c r="D8" i="4"/>
  <c r="B44" i="7" l="1"/>
  <c r="I19" i="7" l="1"/>
  <c r="F19" i="7"/>
  <c r="C19" i="7"/>
  <c r="E42" i="22"/>
  <c r="E49" i="22" s="1"/>
  <c r="E42" i="20"/>
  <c r="E49" i="20" s="1"/>
  <c r="H37" i="20"/>
  <c r="G37" i="20" s="1"/>
  <c r="E37" i="20"/>
  <c r="E38" i="20" s="1"/>
  <c r="G36" i="20"/>
  <c r="G35" i="20"/>
  <c r="G34" i="20"/>
  <c r="G33" i="20"/>
  <c r="G32" i="20"/>
  <c r="G31" i="20"/>
  <c r="G30" i="20"/>
  <c r="G29" i="20"/>
  <c r="H25" i="20"/>
  <c r="E25" i="20"/>
  <c r="G24" i="20"/>
  <c r="G23" i="20"/>
  <c r="G22" i="20"/>
  <c r="G21" i="20"/>
  <c r="G20" i="20"/>
  <c r="G19" i="20"/>
  <c r="G18" i="20"/>
  <c r="G17" i="20"/>
  <c r="G36" i="22"/>
  <c r="G35" i="22"/>
  <c r="G34" i="22"/>
  <c r="G33" i="22"/>
  <c r="G32" i="22"/>
  <c r="G31" i="22"/>
  <c r="G30" i="22"/>
  <c r="G29" i="22"/>
  <c r="G28" i="22"/>
  <c r="G24" i="22"/>
  <c r="G23" i="22"/>
  <c r="G22" i="22"/>
  <c r="G21" i="22"/>
  <c r="G20" i="22"/>
  <c r="G19" i="22"/>
  <c r="G18" i="22"/>
  <c r="G17" i="22"/>
  <c r="G16" i="22"/>
  <c r="H37" i="22"/>
  <c r="G37" i="22" s="1"/>
  <c r="E37" i="22"/>
  <c r="H25" i="22"/>
  <c r="H38" i="22" s="1"/>
  <c r="E25" i="22"/>
  <c r="E38" i="22" s="1"/>
  <c r="A5" i="7"/>
  <c r="I5" i="7"/>
  <c r="D5" i="7"/>
  <c r="M38" i="9"/>
  <c r="L38" i="9"/>
  <c r="K38" i="9"/>
  <c r="J38" i="9"/>
  <c r="I38" i="9"/>
  <c r="H38" i="9"/>
  <c r="F38" i="9"/>
  <c r="E38" i="9"/>
  <c r="B38" i="9"/>
  <c r="C38" i="9" s="1"/>
  <c r="F38" i="4"/>
  <c r="E38" i="4"/>
  <c r="B38" i="4"/>
  <c r="C38" i="4" s="1"/>
  <c r="H6" i="22"/>
  <c r="D6" i="22"/>
  <c r="A6" i="22"/>
  <c r="D4" i="22"/>
  <c r="L23" i="7"/>
  <c r="G38" i="9"/>
  <c r="D38" i="9"/>
  <c r="G13" i="4"/>
  <c r="G11" i="4"/>
  <c r="G9" i="4"/>
  <c r="D13" i="4"/>
  <c r="D11" i="4"/>
  <c r="H49" i="22" l="1"/>
  <c r="G25" i="22"/>
  <c r="H38" i="20"/>
  <c r="H49" i="20" s="1"/>
  <c r="G25" i="20"/>
  <c r="G38" i="22"/>
  <c r="G38" i="4"/>
  <c r="D38" i="4"/>
  <c r="G38" i="20" l="1"/>
  <c r="I9" i="4" l="1"/>
  <c r="J38" i="4" s="1"/>
  <c r="H38" i="4"/>
  <c r="I38" i="4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H9" authorId="0" shapeId="0">
      <text>
        <r>
          <rPr>
            <sz val="9"/>
            <color indexed="81"/>
            <rFont val="ＭＳ Ｐゴシック"/>
            <family val="3"/>
            <charset val="128"/>
          </rPr>
          <t>国からの直接補助及び都道府県自らが実施主体の場合は「-」を入力（半角）</t>
        </r>
      </text>
    </comment>
  </commentList>
</comments>
</file>

<file path=xl/sharedStrings.xml><?xml version="1.0" encoding="utf-8"?>
<sst xmlns="http://schemas.openxmlformats.org/spreadsheetml/2006/main" count="508" uniqueCount="249">
  <si>
    <t>　　　　　　</t>
  </si>
  <si>
    <t>総事業費</t>
  </si>
  <si>
    <t>差引額</t>
  </si>
  <si>
    <t>基 準 額</t>
  </si>
  <si>
    <t>選 定 額</t>
  </si>
  <si>
    <t>備　　　考</t>
  </si>
  <si>
    <t>(A)-(B)=(C)</t>
  </si>
  <si>
    <t xml:space="preserve">         円</t>
  </si>
  <si>
    <t>　　　　円</t>
  </si>
  <si>
    <t xml:space="preserve">       円</t>
  </si>
  <si>
    <t>(注)１　本調査表は、施設ごとに作成すること。</t>
  </si>
  <si>
    <t>３　「選定額」欄は、(D)と(E)とを比較して少ない方の額を記入すること。</t>
  </si>
  <si>
    <t>４　「国庫補助基本額」欄は、次により記入すること。</t>
  </si>
  <si>
    <t xml:space="preserve"> (3)　　　　　　　　〃　　　　　　(3)に掲げる事業･･･(C)と(F)とを比較して少ない方の額に３分の２を乗じて得た額と(G)とを比較して少ない方の額</t>
  </si>
  <si>
    <t xml:space="preserve"> (4)　　　　　　　　〃　　　　　　(4)に掲げる事業･･･(C)と(F)とを比較して少ない方の額に補助率を乗じて得た額と(G)とを比較して少ない方の額</t>
  </si>
  <si>
    <t xml:space="preserve"> (5)　　　　　　　　〃　　　　　　(5)に掲げる事業･･･(C)と(F)とを比較して少ない方の額に４分の３を乗じて得た額と(G)とを比較して少ない方の額</t>
  </si>
  <si>
    <t>５　「国庫補助所要額」欄は、次により記入すること。ただし、算出された額に1,000円未満の端数が生じた場合にはこれを切捨てるものとする。</t>
  </si>
  <si>
    <t>施設名</t>
  </si>
  <si>
    <t>　　　</t>
  </si>
  <si>
    <t xml:space="preserve">        ㎡</t>
  </si>
  <si>
    <t xml:space="preserve">            円</t>
  </si>
  <si>
    <t>　　　　　</t>
  </si>
  <si>
    <t>　　　　　　　　　　　　　　　　　　　　　　　　　　　　　　</t>
  </si>
  <si>
    <t>施工期間</t>
  </si>
  <si>
    <t xml:space="preserve">  　　  円</t>
  </si>
  <si>
    <t>小  計</t>
  </si>
  <si>
    <t xml:space="preserve">  　現在竣工量</t>
  </si>
  <si>
    <t xml:space="preserve">  　まで竣工見込量</t>
  </si>
  <si>
    <t xml:space="preserve"> 工事名</t>
  </si>
  <si>
    <t>　　</t>
  </si>
  <si>
    <t>　　　　　　　　　　　　　　　　　　　　　　　　　　　　　　　　　　　　　　　　　　　　　　　　　</t>
  </si>
  <si>
    <t xml:space="preserve"> 設計事務</t>
  </si>
  <si>
    <t xml:space="preserve"> 入札事務</t>
  </si>
  <si>
    <t xml:space="preserve"> 整地工事</t>
  </si>
  <si>
    <t xml:space="preserve"> 基礎工事</t>
  </si>
  <si>
    <t xml:space="preserve"> ○○工事</t>
  </si>
  <si>
    <t>　１．工事予定を点線の棒線で示し、その上に工事進捗状況を実線の棒線で示すこと。</t>
  </si>
  <si>
    <t>　２．工事名ごとに工事進捗状況（出来高）を％をもって示すこと。</t>
  </si>
  <si>
    <t>　３．繰越予定状況</t>
  </si>
  <si>
    <t>基準額</t>
  </si>
  <si>
    <t>選定額</t>
  </si>
  <si>
    <t>(K)-(I)=(L)</t>
  </si>
  <si>
    <t>円</t>
  </si>
  <si>
    <t>合計</t>
    <rPh sb="0" eb="2">
      <t>ゴウケイ</t>
    </rPh>
    <phoneticPr fontId="1"/>
  </si>
  <si>
    <t>(Ｂ)</t>
    <phoneticPr fontId="1"/>
  </si>
  <si>
    <t>(Ａ)</t>
    <phoneticPr fontId="1"/>
  </si>
  <si>
    <t>（Ｄ)</t>
    <phoneticPr fontId="1"/>
  </si>
  <si>
    <t>（Ｅ)</t>
    <phoneticPr fontId="1"/>
  </si>
  <si>
    <t>（Ｆ)</t>
    <phoneticPr fontId="1"/>
  </si>
  <si>
    <t>（Ｇ)</t>
    <phoneticPr fontId="1"/>
  </si>
  <si>
    <t>（Ｈ)</t>
    <phoneticPr fontId="1"/>
  </si>
  <si>
    <t>（Ｉ)</t>
    <phoneticPr fontId="1"/>
  </si>
  <si>
    <t>寄付金その
他の収入額</t>
    <phoneticPr fontId="1"/>
  </si>
  <si>
    <t>対象経費の
支出予定額</t>
    <phoneticPr fontId="1"/>
  </si>
  <si>
    <t>都道府県
補 助 額</t>
    <phoneticPr fontId="1"/>
  </si>
  <si>
    <t>国庫補助
基 本 額</t>
    <phoneticPr fontId="1"/>
  </si>
  <si>
    <t>国庫補助
所 要 額</t>
    <phoneticPr fontId="1"/>
  </si>
  <si>
    <t>経　　費　　所　　要　　額　　調</t>
    <phoneticPr fontId="1"/>
  </si>
  <si>
    <t>事　　　　業　　　　計　　　　画　　　　書</t>
    <phoneticPr fontId="1"/>
  </si>
  <si>
    <t>面　積　</t>
    <phoneticPr fontId="1"/>
  </si>
  <si>
    <t>単　価　</t>
    <phoneticPr fontId="1"/>
  </si>
  <si>
    <t>備　　考　</t>
    <phoneticPr fontId="1"/>
  </si>
  <si>
    <t>金　　額　</t>
    <phoneticPr fontId="1"/>
  </si>
  <si>
    <t>費　　目</t>
    <phoneticPr fontId="1"/>
  </si>
  <si>
    <t>区　分</t>
    <phoneticPr fontId="1"/>
  </si>
  <si>
    <t>補助対象事業分</t>
    <rPh sb="0" eb="2">
      <t>ホジョ</t>
    </rPh>
    <rPh sb="2" eb="4">
      <t>タイショウ</t>
    </rPh>
    <rPh sb="4" eb="7">
      <t>ジギョウブン</t>
    </rPh>
    <phoneticPr fontId="1"/>
  </si>
  <si>
    <t>経　　費　　所　　要　　額　　精　　算　　書</t>
    <phoneticPr fontId="1"/>
  </si>
  <si>
    <t xml:space="preserve">　　　　　　　　　　　　　　　　 　　　　　   　　　　　　　　　　　 　　　　　　　　　　　　　　　　　　　　　　　　　 </t>
    <phoneticPr fontId="1"/>
  </si>
  <si>
    <t>(Ｄ)</t>
    <phoneticPr fontId="1"/>
  </si>
  <si>
    <t>(Ｅ)</t>
    <phoneticPr fontId="1"/>
  </si>
  <si>
    <t>(Ｆ)</t>
    <phoneticPr fontId="1"/>
  </si>
  <si>
    <t>(Ｇ)</t>
    <phoneticPr fontId="1"/>
  </si>
  <si>
    <t>(Ｈ)</t>
    <phoneticPr fontId="1"/>
  </si>
  <si>
    <t>(Ｉ)</t>
    <phoneticPr fontId="1"/>
  </si>
  <si>
    <t>(Ｊ)</t>
    <phoneticPr fontId="1"/>
  </si>
  <si>
    <t>(Ｋ)</t>
    <phoneticPr fontId="1"/>
  </si>
  <si>
    <t>対象経費の
実支出額</t>
    <phoneticPr fontId="1"/>
  </si>
  <si>
    <t>国庫補助
交付決定額</t>
    <phoneticPr fontId="1"/>
  </si>
  <si>
    <t>国庫補助
受入済額</t>
    <phoneticPr fontId="1"/>
  </si>
  <si>
    <t>差引過△
不足額</t>
    <phoneticPr fontId="1"/>
  </si>
  <si>
    <t>事　　業　　実　　績　　報　　告　　書</t>
    <phoneticPr fontId="1"/>
  </si>
  <si>
    <t>(1) へき地診療所施設整備事業</t>
    <phoneticPr fontId="1"/>
  </si>
  <si>
    <t>(2) 過疎地域等特定診療所施設整備事業</t>
    <phoneticPr fontId="1"/>
  </si>
  <si>
    <t>(3) へき地保健指導所施設整備事業</t>
    <phoneticPr fontId="1"/>
  </si>
  <si>
    <t>(4) 研修医のための研修施設整備事業</t>
    <phoneticPr fontId="1"/>
  </si>
  <si>
    <t>(5) 臨床研修病院施設整備事業</t>
    <phoneticPr fontId="1"/>
  </si>
  <si>
    <t>(6) へき地医療拠点病院施設整備事業</t>
    <phoneticPr fontId="1"/>
  </si>
  <si>
    <t>(7) 医師臨床研修病院研修医環境整備事業</t>
    <phoneticPr fontId="1"/>
  </si>
  <si>
    <t>(8) 離島等患者宿泊施設施設整備事業</t>
    <phoneticPr fontId="1"/>
  </si>
  <si>
    <t>(9) 産科医療機関施設整備事業</t>
    <phoneticPr fontId="1"/>
  </si>
  <si>
    <t>(10) 分娩取扱施設施設整備事業</t>
    <phoneticPr fontId="1"/>
  </si>
  <si>
    <t>(11) 死亡時画像診断システム施設整備事業</t>
    <phoneticPr fontId="1"/>
  </si>
  <si>
    <t>(12) 有床診療所等スプリンクラー等施設整備事業</t>
    <phoneticPr fontId="1"/>
  </si>
  <si>
    <t>(13) 南海トラフ地震に係る津波避難対策緊急事業</t>
    <phoneticPr fontId="1"/>
  </si>
  <si>
    <t>(14)院内感染対策施設整備事業</t>
    <phoneticPr fontId="1"/>
  </si>
  <si>
    <t>円</t>
    <rPh sb="0" eb="1">
      <t>エン</t>
    </rPh>
    <phoneticPr fontId="1"/>
  </si>
  <si>
    <t>　２．工事進捗状況</t>
    <phoneticPr fontId="1"/>
  </si>
  <si>
    <t>事 業 区 分</t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</si>
  <si>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</si>
  <si>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　１．事業施行状況</t>
    <phoneticPr fontId="1"/>
  </si>
  <si>
    <t>区 分</t>
    <phoneticPr fontId="1"/>
  </si>
  <si>
    <t>施 工 面 積</t>
    <rPh sb="0" eb="1">
      <t>シ</t>
    </rPh>
    <rPh sb="2" eb="3">
      <t>コウ</t>
    </rPh>
    <rPh sb="4" eb="5">
      <t>メン</t>
    </rPh>
    <rPh sb="6" eb="7">
      <t>セキ</t>
    </rPh>
    <phoneticPr fontId="1"/>
  </si>
  <si>
    <t>工 事 施 工 率</t>
    <rPh sb="0" eb="1">
      <t>コウ</t>
    </rPh>
    <rPh sb="2" eb="3">
      <t>コト</t>
    </rPh>
    <rPh sb="4" eb="5">
      <t>シ</t>
    </rPh>
    <rPh sb="6" eb="7">
      <t>コウ</t>
    </rPh>
    <rPh sb="8" eb="9">
      <t>リツ</t>
    </rPh>
    <phoneticPr fontId="1"/>
  </si>
  <si>
    <t>金 額</t>
    <rPh sb="0" eb="1">
      <t>キン</t>
    </rPh>
    <rPh sb="2" eb="3">
      <t>ガク</t>
    </rPh>
    <phoneticPr fontId="1"/>
  </si>
  <si>
    <t>備 考</t>
    <rPh sb="0" eb="1">
      <t>ビ</t>
    </rPh>
    <rPh sb="2" eb="3">
      <t>コウ</t>
    </rPh>
    <phoneticPr fontId="1"/>
  </si>
  <si>
    <t>㎡</t>
    <phoneticPr fontId="1"/>
  </si>
  <si>
    <t>％</t>
    <phoneticPr fontId="1"/>
  </si>
  <si>
    <t>（全体契約額）</t>
    <rPh sb="1" eb="3">
      <t>ゼンタイ</t>
    </rPh>
    <rPh sb="3" eb="6">
      <t>ケイヤクガク</t>
    </rPh>
    <phoneticPr fontId="1"/>
  </si>
  <si>
    <t>（うち国庫補助金分）</t>
    <rPh sb="3" eb="5">
      <t>コッコ</t>
    </rPh>
    <rPh sb="5" eb="8">
      <t>ホジョキン</t>
    </rPh>
    <rPh sb="8" eb="9">
      <t>ブン</t>
    </rPh>
    <phoneticPr fontId="1"/>
  </si>
  <si>
    <t>計</t>
    <phoneticPr fontId="1"/>
  </si>
  <si>
    <t>請 負 契 約 額</t>
    <rPh sb="0" eb="1">
      <t>ショウ</t>
    </rPh>
    <rPh sb="2" eb="3">
      <t>フ</t>
    </rPh>
    <rPh sb="4" eb="5">
      <t>チギリ</t>
    </rPh>
    <rPh sb="6" eb="7">
      <t>ヤク</t>
    </rPh>
    <rPh sb="8" eb="9">
      <t>ガク</t>
    </rPh>
    <phoneticPr fontId="1"/>
  </si>
  <si>
    <t>年 度 内 完 成 （見 込）</t>
    <rPh sb="0" eb="1">
      <t>トシ</t>
    </rPh>
    <rPh sb="2" eb="3">
      <t>ド</t>
    </rPh>
    <rPh sb="4" eb="5">
      <t>ウチ</t>
    </rPh>
    <rPh sb="6" eb="7">
      <t>カン</t>
    </rPh>
    <rPh sb="8" eb="9">
      <t>シゲル</t>
    </rPh>
    <rPh sb="11" eb="12">
      <t>ケン</t>
    </rPh>
    <rPh sb="13" eb="14">
      <t>コミ</t>
    </rPh>
    <phoneticPr fontId="1"/>
  </si>
  <si>
    <t>繰 越 予 定</t>
    <rPh sb="0" eb="1">
      <t>クリ</t>
    </rPh>
    <rPh sb="2" eb="3">
      <t>コシ</t>
    </rPh>
    <rPh sb="4" eb="5">
      <t>ヨ</t>
    </rPh>
    <rPh sb="6" eb="7">
      <t>サダム</t>
    </rPh>
    <phoneticPr fontId="1"/>
  </si>
  <si>
    <t>繰 越 理 由</t>
    <rPh sb="0" eb="1">
      <t>クリ</t>
    </rPh>
    <rPh sb="2" eb="3">
      <t>コシ</t>
    </rPh>
    <rPh sb="4" eb="5">
      <t>リ</t>
    </rPh>
    <rPh sb="6" eb="7">
      <t>ヨシ</t>
    </rPh>
    <phoneticPr fontId="1"/>
  </si>
  <si>
    <t>年 度 末 現 在 （見 込）</t>
    <rPh sb="0" eb="1">
      <t>トシ</t>
    </rPh>
    <rPh sb="2" eb="3">
      <t>ド</t>
    </rPh>
    <rPh sb="4" eb="5">
      <t>スエ</t>
    </rPh>
    <rPh sb="6" eb="7">
      <t>ゲン</t>
    </rPh>
    <rPh sb="8" eb="9">
      <t>ザイ</t>
    </rPh>
    <rPh sb="11" eb="12">
      <t>ケン</t>
    </rPh>
    <rPh sb="13" eb="14">
      <t>コミ</t>
    </rPh>
    <phoneticPr fontId="1"/>
  </si>
  <si>
    <t>別　表</t>
    <phoneticPr fontId="1"/>
  </si>
  <si>
    <t>所在地</t>
    <rPh sb="0" eb="3">
      <t>ショザイチ</t>
    </rPh>
    <phoneticPr fontId="1"/>
  </si>
  <si>
    <t>所 在 地</t>
    <rPh sb="0" eb="1">
      <t>ショ</t>
    </rPh>
    <rPh sb="1" eb="2">
      <t>トコロドコロ</t>
    </rPh>
    <rPh sb="2" eb="3">
      <t>ザイ</t>
    </rPh>
    <rPh sb="4" eb="5">
      <t>チ</t>
    </rPh>
    <phoneticPr fontId="1"/>
  </si>
  <si>
    <t>合　計</t>
    <rPh sb="0" eb="1">
      <t>ゴウ</t>
    </rPh>
    <rPh sb="2" eb="3">
      <t>ケイ</t>
    </rPh>
    <phoneticPr fontId="3"/>
  </si>
  <si>
    <t>円</t>
    <rPh sb="0" eb="1">
      <t>エン</t>
    </rPh>
    <phoneticPr fontId="3"/>
  </si>
  <si>
    <t>（内　訳）</t>
    <rPh sb="1" eb="2">
      <t>ウチ</t>
    </rPh>
    <rPh sb="3" eb="4">
      <t>ヤク</t>
    </rPh>
    <phoneticPr fontId="3"/>
  </si>
  <si>
    <t>(2)  地方債</t>
    <phoneticPr fontId="3"/>
  </si>
  <si>
    <t>(3)  寄付金</t>
    <phoneticPr fontId="3"/>
  </si>
  <si>
    <t>計</t>
    <rPh sb="0" eb="1">
      <t>ケイ</t>
    </rPh>
    <phoneticPr fontId="3"/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</si>
  <si>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1"/>
  </si>
  <si>
    <t>区分</t>
    <rPh sb="0" eb="2">
      <t>クブン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</si>
  <si>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</si>
  <si>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</si>
  <si>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建物の構造及び面積</t>
    <phoneticPr fontId="3"/>
  </si>
  <si>
    <t xml:space="preserve"> （注）１．</t>
    <phoneticPr fontId="1"/>
  </si>
  <si>
    <t>←プルダウンで選択</t>
    <rPh sb="7" eb="9">
      <t>センタク</t>
    </rPh>
    <phoneticPr fontId="3"/>
  </si>
  <si>
    <t>別紙１</t>
    <phoneticPr fontId="1"/>
  </si>
  <si>
    <t>別紙２</t>
    <phoneticPr fontId="1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</si>
  <si>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3"/>
  </si>
  <si>
    <t>事業区分</t>
    <rPh sb="0" eb="2">
      <t>ジギョウ</t>
    </rPh>
    <rPh sb="2" eb="4">
      <t>クブン</t>
    </rPh>
    <phoneticPr fontId="1"/>
  </si>
  <si>
    <t>施工内容</t>
    <rPh sb="0" eb="2">
      <t>セコウ</t>
    </rPh>
    <rPh sb="2" eb="4">
      <t>ナイヨウ</t>
    </rPh>
    <phoneticPr fontId="3"/>
  </si>
  <si>
    <t>整備費内訳　　　　　　　　　　　　　　　　　　　　　　　　</t>
    <phoneticPr fontId="3"/>
  </si>
  <si>
    <t>財源内訳</t>
    <phoneticPr fontId="3"/>
  </si>
  <si>
    <t>その他　参考事項　</t>
    <phoneticPr fontId="3"/>
  </si>
  <si>
    <t xml:space="preserve"> 自　　年　月　日</t>
    <phoneticPr fontId="1"/>
  </si>
  <si>
    <t xml:space="preserve"> 至　　年　月　日</t>
    <phoneticPr fontId="1"/>
  </si>
  <si>
    <t>別紙２</t>
    <phoneticPr fontId="1"/>
  </si>
  <si>
    <t>施工内容</t>
    <rPh sb="0" eb="2">
      <t>セコウ</t>
    </rPh>
    <rPh sb="2" eb="4">
      <t>ナイヨウ</t>
    </rPh>
    <phoneticPr fontId="1"/>
  </si>
  <si>
    <t>←プルダウンから選択</t>
    <rPh sb="8" eb="10">
      <t>センタク</t>
    </rPh>
    <phoneticPr fontId="3"/>
  </si>
  <si>
    <t>整備費内訳の「費目」欄は、交付要綱の５（交付額の算定方法）の対象経費に定める各部門に区分して記入すること。</t>
    <phoneticPr fontId="1"/>
  </si>
  <si>
    <t>←第2号様式別紙2より自動で反映</t>
    <rPh sb="1" eb="2">
      <t>ダイ</t>
    </rPh>
    <rPh sb="3" eb="4">
      <t>ゴウ</t>
    </rPh>
    <rPh sb="4" eb="6">
      <t>ヨウシキ</t>
    </rPh>
    <rPh sb="6" eb="8">
      <t>ベッシ</t>
    </rPh>
    <rPh sb="11" eb="13">
      <t>ジドウ</t>
    </rPh>
    <rPh sb="14" eb="16">
      <t>ハンエイ</t>
    </rPh>
    <phoneticPr fontId="3"/>
  </si>
  <si>
    <t>構造</t>
    <rPh sb="0" eb="2">
      <t>コウゾウ</t>
    </rPh>
    <phoneticPr fontId="1"/>
  </si>
  <si>
    <t>←構造はプルダウンから選択</t>
    <rPh sb="1" eb="3">
      <t>コウゾウ</t>
    </rPh>
    <rPh sb="11" eb="13">
      <t>センタク</t>
    </rPh>
    <phoneticPr fontId="3"/>
  </si>
  <si>
    <t>構造：</t>
    <rPh sb="0" eb="2">
      <t>コウゾウ</t>
    </rPh>
    <phoneticPr fontId="3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</si>
  <si>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3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</si>
  <si>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3"/>
  </si>
  <si>
    <t>←自動計算</t>
    <rPh sb="1" eb="3">
      <t>ジドウ</t>
    </rPh>
    <rPh sb="3" eb="5">
      <t>ケイサン</t>
    </rPh>
    <phoneticPr fontId="3"/>
  </si>
  <si>
    <t>←１．「事業施工状況」の日付を自動で反映</t>
    <rPh sb="4" eb="6">
      <t>ジギョウ</t>
    </rPh>
    <rPh sb="6" eb="8">
      <t>セコウ</t>
    </rPh>
    <rPh sb="8" eb="10">
      <t>ジョウキョウ</t>
    </rPh>
    <rPh sb="12" eb="14">
      <t>ヒヅケ</t>
    </rPh>
    <rPh sb="15" eb="17">
      <t>ジドウ</t>
    </rPh>
    <rPh sb="18" eb="20">
      <t>ハンエイ</t>
    </rPh>
    <phoneticPr fontId="3"/>
  </si>
  <si>
    <t>補助事業者名：</t>
    <phoneticPr fontId="1"/>
  </si>
  <si>
    <t>←第2号様式別紙1より自動で反映</t>
    <rPh sb="1" eb="2">
      <t>ダイ</t>
    </rPh>
    <rPh sb="3" eb="4">
      <t>ゴウ</t>
    </rPh>
    <rPh sb="4" eb="6">
      <t>ヨウシキ</t>
    </rPh>
    <rPh sb="6" eb="8">
      <t>ベッシ</t>
    </rPh>
    <rPh sb="11" eb="13">
      <t>ジドウ</t>
    </rPh>
    <rPh sb="14" eb="16">
      <t>ハンエイ</t>
    </rPh>
    <phoneticPr fontId="3"/>
  </si>
  <si>
    <t>２　「事業区分」欄、上段には交付の対象となる事業の名称をプルダウンから選択、下段には施設の名称を記載すること。</t>
    <rPh sb="3" eb="5">
      <t>ジギョウ</t>
    </rPh>
    <rPh sb="10" eb="12">
      <t>ジョウダン</t>
    </rPh>
    <rPh sb="35" eb="37">
      <t>センタク</t>
    </rPh>
    <rPh sb="38" eb="40">
      <t>ゲダン</t>
    </rPh>
    <rPh sb="42" eb="44">
      <t>シセツ</t>
    </rPh>
    <rPh sb="45" eb="47">
      <t>メイショウ</t>
    </rPh>
    <rPh sb="48" eb="50">
      <t>キサイ</t>
    </rPh>
    <phoneticPr fontId="1"/>
  </si>
  <si>
    <t>新築</t>
    <rPh sb="0" eb="2">
      <t>シンチク</t>
    </rPh>
    <phoneticPr fontId="2"/>
  </si>
  <si>
    <t>移転新築</t>
    <rPh sb="0" eb="2">
      <t>イテン</t>
    </rPh>
    <rPh sb="2" eb="4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</si>
  <si>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</si>
  <si>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</si>
  <si>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改修</t>
    <rPh sb="0" eb="2">
      <t>カイシュウ</t>
    </rPh>
    <phoneticPr fontId="2"/>
  </si>
  <si>
    <t>鉄骨鉄筋コンクリート造</t>
    <rPh sb="0" eb="2">
      <t>テッコツ</t>
    </rPh>
    <rPh sb="2" eb="4">
      <t>テッキン</t>
    </rPh>
    <phoneticPr fontId="2"/>
  </si>
  <si>
    <t>鉄筋コンクリート造</t>
    <rPh sb="0" eb="2">
      <t>テッキン</t>
    </rPh>
    <phoneticPr fontId="2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</si>
  <si>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2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</si>
  <si>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2"/>
  </si>
  <si>
    <t>ブロック造</t>
    <rPh sb="4" eb="5">
      <t>ヅク</t>
    </rPh>
    <phoneticPr fontId="2"/>
  </si>
  <si>
    <t>木造</t>
    <rPh sb="0" eb="2">
      <t>モクゾウ</t>
    </rPh>
    <phoneticPr fontId="2"/>
  </si>
  <si>
    <t>プレハブ造</t>
    <rPh sb="4" eb="5">
      <t>ツク</t>
    </rPh>
    <phoneticPr fontId="2"/>
  </si>
  <si>
    <t>その他</t>
    <rPh sb="2" eb="3">
      <t>タ</t>
    </rPh>
    <phoneticPr fontId="2"/>
  </si>
  <si>
    <t>へき地診療所施設整備事業</t>
  </si>
  <si>
    <t>へき地診療所施設整備事業</t>
    <phoneticPr fontId="1"/>
  </si>
  <si>
    <t>過疎地域等特定診療所施設整備事業</t>
  </si>
  <si>
    <t>過疎地域等特定診療所施設整備事業</t>
    <phoneticPr fontId="1"/>
  </si>
  <si>
    <t>へき地保健指導所施設整備事業</t>
  </si>
  <si>
    <t>へき地保健指導所施設整備事業</t>
    <phoneticPr fontId="1"/>
  </si>
  <si>
    <t>研修医のための研修施設整備事業</t>
  </si>
  <si>
    <t>研修医のための研修施設整備事業</t>
    <phoneticPr fontId="1"/>
  </si>
  <si>
    <t>臨床研修病院施設整備事業</t>
  </si>
  <si>
    <t>臨床研修病院施設整備事業</t>
    <phoneticPr fontId="1"/>
  </si>
  <si>
    <t>へき地医療拠点病院施設整備事業</t>
  </si>
  <si>
    <t>へき地医療拠点病院施設整備事業</t>
    <phoneticPr fontId="1"/>
  </si>
  <si>
    <t>医師臨床研修病院研修医環境整備事業</t>
  </si>
  <si>
    <t>医師臨床研修病院研修医環境整備事業</t>
    <phoneticPr fontId="1"/>
  </si>
  <si>
    <t>離島等患者宿泊施設施設整備事業</t>
  </si>
  <si>
    <t>離島等患者宿泊施設施設整備事業</t>
    <phoneticPr fontId="1"/>
  </si>
  <si>
    <t>産科医療機関施設整備事業</t>
  </si>
  <si>
    <t>産科医療機関施設整備事業</t>
    <phoneticPr fontId="1"/>
  </si>
  <si>
    <t>分娩取扱施設施設整備事業</t>
  </si>
  <si>
    <t>分娩取扱施設施設整備事業</t>
    <phoneticPr fontId="1"/>
  </si>
  <si>
    <t>死亡時画像診断システム施設整備事業</t>
  </si>
  <si>
    <t>死亡時画像診断システム施設整備事業</t>
    <phoneticPr fontId="1"/>
  </si>
  <si>
    <t>有床診療所等スプリンクラー等施設整備事業</t>
  </si>
  <si>
    <t>有床診療所等スプリンクラー等施設整備事業</t>
    <phoneticPr fontId="1"/>
  </si>
  <si>
    <t>南海トラフ地震に係る津波避難対策緊急事業</t>
  </si>
  <si>
    <t>南海トラフ地震に係る津波避難対策緊急事業</t>
    <phoneticPr fontId="1"/>
  </si>
  <si>
    <t>院内感染対策施設整備事業</t>
  </si>
  <si>
    <t>院内感染対策施設整備事業</t>
    <phoneticPr fontId="1"/>
  </si>
  <si>
    <t>延べ面積</t>
    <phoneticPr fontId="3"/>
  </si>
  <si>
    <t>建築面積 　</t>
    <rPh sb="0" eb="2">
      <t>ケンチク</t>
    </rPh>
    <phoneticPr fontId="3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</si>
  <si>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3"/>
  </si>
  <si>
    <t>着工</t>
    <phoneticPr fontId="1"/>
  </si>
  <si>
    <t>～</t>
    <phoneticPr fontId="3"/>
  </si>
  <si>
    <t>　竣工</t>
    <phoneticPr fontId="3"/>
  </si>
  <si>
    <t xml:space="preserve"> 至　　年　月　日</t>
    <phoneticPr fontId="1"/>
  </si>
  <si>
    <r>
      <t>　</t>
    </r>
    <r>
      <rPr>
        <sz val="8"/>
        <color rgb="FFFF0000"/>
        <rFont val="ＭＳ Ｐゴシック"/>
        <family val="3"/>
        <charset val="128"/>
      </rPr>
      <t>○</t>
    </r>
    <r>
      <rPr>
        <sz val="8"/>
        <color theme="1"/>
        <rFont val="ＭＳ Ｐゴシック"/>
        <family val="3"/>
        <charset val="128"/>
      </rPr>
      <t>年　　月　　日現在</t>
    </r>
    <phoneticPr fontId="1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</si>
  <si>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1"/>
  </si>
  <si>
    <t>所要額計算</t>
    <rPh sb="0" eb="3">
      <t>ショヨウガク</t>
    </rPh>
    <rPh sb="3" eb="5">
      <t>ケイサン</t>
    </rPh>
    <phoneticPr fontId="1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</si>
  <si>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1"/>
  </si>
  <si>
    <t>-</t>
    <phoneticPr fontId="1"/>
  </si>
  <si>
    <t>-</t>
    <phoneticPr fontId="1"/>
  </si>
  <si>
    <t>a</t>
    <phoneticPr fontId="1"/>
  </si>
  <si>
    <t>b</t>
  </si>
  <si>
    <t>b</t>
    <phoneticPr fontId="1"/>
  </si>
  <si>
    <t>c</t>
    <phoneticPr fontId="1"/>
  </si>
  <si>
    <t>分類</t>
    <rPh sb="0" eb="2">
      <t>ブンルイ</t>
    </rPh>
    <phoneticPr fontId="1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</si>
  <si>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1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</si>
  <si>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1"/>
  </si>
  <si>
    <t>再分類</t>
    <rPh sb="0" eb="3">
      <t>サイブンルイ</t>
    </rPh>
    <phoneticPr fontId="1"/>
  </si>
  <si>
    <t>A</t>
  </si>
  <si>
    <t>A</t>
    <phoneticPr fontId="1"/>
  </si>
  <si>
    <r>
      <rPr>
        <sz val="9"/>
        <color theme="1"/>
        <rFont val="ＭＳ Ｐゴシック"/>
        <family val="3"/>
        <charset val="128"/>
      </rPr>
      <t>事  業</t>
    </r>
    <r>
      <rPr>
        <sz val="9"/>
        <color indexed="10"/>
        <rFont val="ＭＳ Ｐゴシック"/>
        <family val="3"/>
        <charset val="128"/>
      </rPr>
      <t xml:space="preserve">  </t>
    </r>
    <r>
      <rPr>
        <sz val="9"/>
        <color indexed="8"/>
        <rFont val="ＭＳ Ｐゴシック"/>
        <family val="3"/>
        <charset val="128"/>
      </rPr>
      <t>区  分</t>
    </r>
    <rPh sb="0" eb="1">
      <t>コト</t>
    </rPh>
    <rPh sb="3" eb="4">
      <t>ギョウ</t>
    </rPh>
    <rPh sb="6" eb="7">
      <t>ク</t>
    </rPh>
    <rPh sb="9" eb="10">
      <t>ブン</t>
    </rPh>
    <phoneticPr fontId="1"/>
  </si>
  <si>
    <r>
      <t>事業</t>
    </r>
    <r>
      <rPr>
        <sz val="9"/>
        <color theme="1"/>
        <rFont val="ＭＳ Ｐゴシック"/>
        <family val="3"/>
        <charset val="128"/>
      </rPr>
      <t>区分</t>
    </r>
    <rPh sb="2" eb="4">
      <t>クブン</t>
    </rPh>
    <phoneticPr fontId="3"/>
  </si>
  <si>
    <t>(1)  補助金</t>
    <phoneticPr fontId="3"/>
  </si>
  <si>
    <t>　　　　うち国</t>
    <phoneticPr fontId="3"/>
  </si>
  <si>
    <t>　　　　うち都道府県</t>
    <phoneticPr fontId="3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</si>
  <si>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3"/>
  </si>
  <si>
    <t xml:space="preserve">   ○年</t>
    <phoneticPr fontId="1"/>
  </si>
  <si>
    <t xml:space="preserve">   ○年</t>
    <phoneticPr fontId="1"/>
  </si>
  <si>
    <t>　請負契約額欄の(うち国庫補助金分）は、交付決定額を記入すること。</t>
    <phoneticPr fontId="1"/>
  </si>
  <si>
    <t>事  業  区  分</t>
    <rPh sb="0" eb="1">
      <t>コト</t>
    </rPh>
    <rPh sb="3" eb="4">
      <t>ギョウ</t>
    </rPh>
    <rPh sb="6" eb="7">
      <t>ク</t>
    </rPh>
    <rPh sb="9" eb="10">
      <t>ブン</t>
    </rPh>
    <phoneticPr fontId="1"/>
  </si>
  <si>
    <t>事業区分</t>
    <rPh sb="2" eb="4">
      <t>クブン</t>
    </rPh>
    <phoneticPr fontId="3"/>
  </si>
  <si>
    <t>(1)  補助金</t>
    <phoneticPr fontId="3"/>
  </si>
  <si>
    <t>補助財産を取得する際に、当該補助財産を取得するための抵当権設定の有無</t>
    <phoneticPr fontId="3"/>
  </si>
  <si>
    <t>補助財産を取得する際に、当該補助財産を取得するための抵当権設定の有無</t>
    <phoneticPr fontId="3"/>
  </si>
  <si>
    <t xml:space="preserve"> (1)　交付要綱５（交付額の算定方法）(1)に掲げる事業･････････(H)欄に記載された額に補助率を乗じて得た額</t>
    <rPh sb="11" eb="14">
      <t>コウフガク</t>
    </rPh>
    <rPh sb="15" eb="17">
      <t>サンテイ</t>
    </rPh>
    <rPh sb="17" eb="19">
      <t>ホウホウ</t>
    </rPh>
    <phoneticPr fontId="1"/>
  </si>
  <si>
    <t xml:space="preserve"> (2)　　　　　　　　〃　　　　　　(2)及び(3)に掲げる事業･････････(H)欄に記載された額に２分の１を乗じて得た額</t>
    <phoneticPr fontId="1"/>
  </si>
  <si>
    <t xml:space="preserve"> (4)　　　　　　　　〃　　　　　　(5)に掲げる事業････････････････(H)欄に記載された額に３分の２を乗じて得た額</t>
    <phoneticPr fontId="1"/>
  </si>
  <si>
    <t xml:space="preserve"> (1)　交付要綱５(交付額の算定方法)（1）に掲げる事業･･･(C)と(F)とを比較して少ない方の額</t>
    <phoneticPr fontId="1"/>
  </si>
  <si>
    <t xml:space="preserve"> (2)　　　　　　　　〃　　　　　　(2)に掲げる事業･･･(C)と(F)と(G)とを比較してもっとも少ない額</t>
    <phoneticPr fontId="1"/>
  </si>
  <si>
    <t xml:space="preserve"> (3)　　　　　　　　〃　　　　　　(4)に掲げる事業････(H)欄に記載された額</t>
    <phoneticPr fontId="1"/>
  </si>
  <si>
    <t>(12) 有床診療所等スプリンクラー等施設整備事業</t>
  </si>
  <si>
    <t>○○病院</t>
    <rPh sb="2" eb="4">
      <t>ビョウイン</t>
    </rPh>
    <phoneticPr fontId="1"/>
  </si>
  <si>
    <t>医療法人○○</t>
    <rPh sb="0" eb="4">
      <t>イリョウホウジン</t>
    </rPh>
    <phoneticPr fontId="3"/>
  </si>
  <si>
    <t>○○病院</t>
    <rPh sb="2" eb="4">
      <t>ビョウイン</t>
    </rPh>
    <phoneticPr fontId="3"/>
  </si>
  <si>
    <t>　　 令和２年   月　 日</t>
    <rPh sb="3" eb="5">
      <t>レイワ</t>
    </rPh>
    <phoneticPr fontId="3"/>
  </si>
  <si>
    <t xml:space="preserve"> 　 令和３年   月　 日</t>
    <rPh sb="3" eb="5">
      <t>レイワ</t>
    </rPh>
    <phoneticPr fontId="3"/>
  </si>
  <si>
    <t>スプリンクラー設備工事費　　　　　</t>
    <rPh sb="7" eb="9">
      <t>セツビ</t>
    </rPh>
    <rPh sb="9" eb="11">
      <t>コウジ</t>
    </rPh>
    <rPh sb="11" eb="12">
      <t>ヒ</t>
    </rPh>
    <phoneticPr fontId="3"/>
  </si>
  <si>
    <t>無</t>
  </si>
  <si>
    <t>○○病院</t>
    <rPh sb="0" eb="4">
      <t>マルマルビョウイン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</si>
</sst>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);[Red]\(#,##0\)"/>
    <numFmt numFmtId="178" formatCode="#,##0.00;&quot;△ &quot;#,##0.00"/>
    <numFmt numFmtId="179" formatCode="#,##0.00_);[Red]\(#,##0.00\)"/>
    <numFmt numFmtId="180" formatCode="#,##0_ "/>
    <numFmt numFmtId="181" formatCode="&quot;（&quot;@&quot;）&quot;"/>
  </numFmts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thick">
        <color rgb="FF000000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4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50" applyNumberFormat="0" applyFont="0" applyAlignment="0" applyProtection="0">
      <alignment vertical="center"/>
    </xf>
    <xf numFmtId="0" fontId="10" fillId="0" borderId="5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3" applyNumberFormat="0" applyFill="0" applyAlignment="0" applyProtection="0">
      <alignment vertical="center"/>
    </xf>
    <xf numFmtId="0" fontId="15" fillId="0" borderId="54" applyNumberFormat="0" applyFill="0" applyAlignment="0" applyProtection="0">
      <alignment vertical="center"/>
    </xf>
    <xf numFmtId="0" fontId="16" fillId="0" borderId="5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6" applyNumberFormat="0" applyFill="0" applyAlignment="0" applyProtection="0">
      <alignment vertical="center"/>
    </xf>
    <xf numFmtId="0" fontId="18" fillId="30" borderId="5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2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 indent="1"/>
    </xf>
    <xf numFmtId="0" fontId="23" fillId="0" borderId="0" xfId="0" applyFont="1">
      <alignment vertical="center"/>
    </xf>
    <xf numFmtId="0" fontId="22" fillId="0" borderId="58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2" fillId="0" borderId="5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60" xfId="0" applyFont="1" applyBorder="1" applyAlignment="1">
      <alignment vertical="top" wrapText="1"/>
    </xf>
    <xf numFmtId="0" fontId="22" fillId="0" borderId="61" xfId="0" applyFont="1" applyBorder="1" applyAlignment="1">
      <alignment vertical="top" wrapText="1"/>
    </xf>
    <xf numFmtId="0" fontId="22" fillId="0" borderId="62" xfId="0" applyFont="1" applyBorder="1" applyAlignment="1">
      <alignment horizontal="right" vertical="top" wrapText="1"/>
    </xf>
    <xf numFmtId="0" fontId="22" fillId="0" borderId="60" xfId="0" applyFont="1" applyBorder="1" applyAlignment="1">
      <alignment horizontal="right" vertical="top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5" xfId="0" applyFont="1" applyBorder="1" applyAlignment="1">
      <alignment vertical="center" wrapText="1"/>
    </xf>
    <xf numFmtId="0" fontId="22" fillId="0" borderId="68" xfId="0" applyFont="1" applyBorder="1" applyAlignment="1">
      <alignment horizontal="right" vertical="center" wrapText="1"/>
    </xf>
    <xf numFmtId="0" fontId="27" fillId="0" borderId="5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61" xfId="0" applyFont="1" applyBorder="1" applyAlignment="1">
      <alignment vertical="center" wrapText="1"/>
    </xf>
    <xf numFmtId="0" fontId="22" fillId="0" borderId="70" xfId="0" applyFont="1" applyBorder="1" applyAlignment="1">
      <alignment horizontal="center" vertical="center" wrapText="1"/>
    </xf>
    <xf numFmtId="176" fontId="22" fillId="0" borderId="71" xfId="0" applyNumberFormat="1" applyFont="1" applyBorder="1" applyAlignment="1">
      <alignment vertical="center" shrinkToFit="1"/>
    </xf>
    <xf numFmtId="176" fontId="22" fillId="0" borderId="72" xfId="0" applyNumberFormat="1" applyFont="1" applyBorder="1" applyAlignment="1">
      <alignment vertical="center" shrinkToFit="1"/>
    </xf>
    <xf numFmtId="176" fontId="22" fillId="0" borderId="73" xfId="0" applyNumberFormat="1" applyFont="1" applyBorder="1" applyAlignment="1">
      <alignment vertical="center" shrinkToFit="1"/>
    </xf>
    <xf numFmtId="176" fontId="22" fillId="0" borderId="65" xfId="0" applyNumberFormat="1" applyFont="1" applyBorder="1" applyAlignment="1">
      <alignment vertical="center" shrinkToFit="1"/>
    </xf>
    <xf numFmtId="176" fontId="22" fillId="0" borderId="64" xfId="0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76" fontId="26" fillId="0" borderId="0" xfId="0" applyNumberFormat="1" applyFont="1" applyBorder="1" applyAlignment="1">
      <alignment vertical="center" wrapText="1"/>
    </xf>
    <xf numFmtId="176" fontId="28" fillId="0" borderId="0" xfId="0" applyNumberFormat="1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176" fontId="26" fillId="0" borderId="8" xfId="0" applyNumberFormat="1" applyFont="1" applyBorder="1" applyAlignment="1">
      <alignment vertical="center" wrapText="1"/>
    </xf>
    <xf numFmtId="176" fontId="28" fillId="0" borderId="8" xfId="0" applyNumberFormat="1" applyFont="1" applyBorder="1" applyAlignment="1">
      <alignment vertical="center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horizontal="right" vertical="center" wrapText="1"/>
    </xf>
    <xf numFmtId="176" fontId="26" fillId="0" borderId="7" xfId="0" applyNumberFormat="1" applyFont="1" applyBorder="1" applyAlignment="1">
      <alignment vertical="center" wrapText="1"/>
    </xf>
    <xf numFmtId="176" fontId="26" fillId="0" borderId="5" xfId="0" applyNumberFormat="1" applyFont="1" applyBorder="1" applyAlignment="1">
      <alignment vertical="center" wrapText="1"/>
    </xf>
    <xf numFmtId="176" fontId="26" fillId="0" borderId="4" xfId="0" applyNumberFormat="1" applyFont="1" applyBorder="1" applyAlignment="1">
      <alignment vertical="center" wrapText="1"/>
    </xf>
    <xf numFmtId="176" fontId="26" fillId="0" borderId="6" xfId="0" applyNumberFormat="1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8" fillId="0" borderId="5" xfId="0" applyFont="1" applyBorder="1" applyAlignment="1">
      <alignment horizontal="right" vertical="center"/>
    </xf>
    <xf numFmtId="176" fontId="28" fillId="0" borderId="7" xfId="0" applyNumberFormat="1" applyFont="1" applyBorder="1" applyAlignment="1">
      <alignment vertical="center"/>
    </xf>
    <xf numFmtId="176" fontId="28" fillId="0" borderId="5" xfId="0" applyNumberFormat="1" applyFont="1" applyBorder="1" applyAlignment="1">
      <alignment vertical="center"/>
    </xf>
    <xf numFmtId="176" fontId="28" fillId="0" borderId="4" xfId="0" applyNumberFormat="1" applyFont="1" applyBorder="1" applyAlignment="1">
      <alignment vertical="center"/>
    </xf>
    <xf numFmtId="176" fontId="28" fillId="0" borderId="6" xfId="0" applyNumberFormat="1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1" xfId="0" applyFont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top"/>
    </xf>
    <xf numFmtId="0" fontId="26" fillId="0" borderId="2" xfId="0" applyFont="1" applyBorder="1" applyAlignment="1">
      <alignment vertical="center"/>
    </xf>
    <xf numFmtId="0" fontId="28" fillId="0" borderId="7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28" fillId="0" borderId="14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top" wrapText="1"/>
    </xf>
    <xf numFmtId="0" fontId="22" fillId="0" borderId="29" xfId="0" applyFont="1" applyBorder="1" applyAlignment="1">
      <alignment horizontal="right" vertical="top" wrapText="1"/>
    </xf>
    <xf numFmtId="0" fontId="23" fillId="0" borderId="0" xfId="0" applyFont="1" applyAlignment="1">
      <alignment vertical="top" wrapText="1"/>
    </xf>
    <xf numFmtId="49" fontId="22" fillId="0" borderId="0" xfId="0" applyNumberFormat="1" applyFont="1" applyAlignment="1">
      <alignment vertical="top" wrapText="1"/>
    </xf>
    <xf numFmtId="0" fontId="27" fillId="0" borderId="0" xfId="0" applyFont="1" applyAlignment="1">
      <alignment horizontal="right"/>
    </xf>
    <xf numFmtId="0" fontId="22" fillId="0" borderId="3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textRotation="255" wrapText="1"/>
    </xf>
    <xf numFmtId="0" fontId="22" fillId="0" borderId="11" xfId="0" applyFont="1" applyBorder="1" applyAlignment="1">
      <alignment horizontal="center" vertical="center" textRotation="255" wrapText="1"/>
    </xf>
    <xf numFmtId="0" fontId="22" fillId="0" borderId="30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177" fontId="22" fillId="0" borderId="30" xfId="0" applyNumberFormat="1" applyFont="1" applyBorder="1" applyAlignment="1">
      <alignment vertical="center" wrapText="1"/>
    </xf>
    <xf numFmtId="177" fontId="27" fillId="0" borderId="30" xfId="0" applyNumberFormat="1" applyFont="1" applyBorder="1" applyAlignment="1">
      <alignment vertical="center" wrapText="1"/>
    </xf>
    <xf numFmtId="179" fontId="22" fillId="0" borderId="11" xfId="0" applyNumberFormat="1" applyFont="1" applyBorder="1" applyAlignment="1">
      <alignment vertical="center" wrapText="1"/>
    </xf>
    <xf numFmtId="179" fontId="22" fillId="0" borderId="30" xfId="0" applyNumberFormat="1" applyFont="1" applyBorder="1" applyAlignment="1">
      <alignment vertical="center" wrapText="1"/>
    </xf>
    <xf numFmtId="179" fontId="27" fillId="0" borderId="30" xfId="0" applyNumberFormat="1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176" fontId="26" fillId="33" borderId="1" xfId="0" applyNumberFormat="1" applyFont="1" applyFill="1" applyBorder="1" applyAlignment="1">
      <alignment vertical="center" shrinkToFit="1"/>
    </xf>
    <xf numFmtId="178" fontId="28" fillId="33" borderId="11" xfId="0" applyNumberFormat="1" applyFont="1" applyFill="1" applyBorder="1" applyAlignment="1">
      <alignment vertical="center" shrinkToFit="1"/>
    </xf>
    <xf numFmtId="178" fontId="28" fillId="33" borderId="14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Alignment="1">
      <alignment vertical="center"/>
    </xf>
    <xf numFmtId="0" fontId="27" fillId="0" borderId="74" xfId="0" applyFont="1" applyBorder="1" applyAlignment="1">
      <alignment horizontal="right" vertical="center"/>
    </xf>
    <xf numFmtId="0" fontId="27" fillId="0" borderId="74" xfId="0" applyFont="1" applyBorder="1" applyAlignment="1">
      <alignment horizontal="right" vertical="center" shrinkToFit="1"/>
    </xf>
    <xf numFmtId="176" fontId="22" fillId="0" borderId="79" xfId="0" applyNumberFormat="1" applyFont="1" applyBorder="1" applyAlignment="1">
      <alignment vertical="center" shrinkToFit="1"/>
    </xf>
    <xf numFmtId="0" fontId="22" fillId="0" borderId="80" xfId="0" applyFont="1" applyBorder="1" applyAlignment="1">
      <alignment vertical="center" wrapText="1"/>
    </xf>
    <xf numFmtId="176" fontId="22" fillId="0" borderId="80" xfId="0" applyNumberFormat="1" applyFont="1" applyBorder="1" applyAlignment="1">
      <alignment vertical="center" shrinkToFit="1"/>
    </xf>
    <xf numFmtId="0" fontId="22" fillId="0" borderId="31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68" xfId="0" applyFont="1" applyBorder="1" applyAlignment="1">
      <alignment horizontal="right" vertical="center" shrinkToFit="1"/>
    </xf>
    <xf numFmtId="0" fontId="22" fillId="0" borderId="28" xfId="0" applyFont="1" applyFill="1" applyBorder="1" applyAlignment="1">
      <alignment horizontal="right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vertical="center" wrapText="1"/>
    </xf>
    <xf numFmtId="0" fontId="23" fillId="34" borderId="0" xfId="0" applyFont="1" applyFill="1" applyAlignment="1">
      <alignment vertical="center"/>
    </xf>
    <xf numFmtId="0" fontId="26" fillId="34" borderId="0" xfId="0" applyFont="1" applyFill="1" applyBorder="1" applyAlignment="1">
      <alignment vertical="center" wrapText="1"/>
    </xf>
    <xf numFmtId="0" fontId="23" fillId="34" borderId="5" xfId="0" applyFont="1" applyFill="1" applyBorder="1" applyAlignment="1">
      <alignment vertical="center"/>
    </xf>
    <xf numFmtId="0" fontId="23" fillId="34" borderId="8" xfId="0" applyFont="1" applyFill="1" applyBorder="1" applyAlignment="1">
      <alignment vertical="center" wrapText="1"/>
    </xf>
    <xf numFmtId="0" fontId="23" fillId="34" borderId="6" xfId="0" applyFont="1" applyFill="1" applyBorder="1" applyAlignment="1">
      <alignment vertical="center"/>
    </xf>
    <xf numFmtId="0" fontId="22" fillId="34" borderId="66" xfId="0" applyFont="1" applyFill="1" applyBorder="1" applyAlignment="1">
      <alignment vertical="center" wrapText="1"/>
    </xf>
    <xf numFmtId="0" fontId="22" fillId="34" borderId="78" xfId="0" applyFont="1" applyFill="1" applyBorder="1" applyAlignment="1">
      <alignment vertical="center" wrapText="1"/>
    </xf>
    <xf numFmtId="0" fontId="22" fillId="34" borderId="67" xfId="0" applyFont="1" applyFill="1" applyBorder="1" applyAlignment="1">
      <alignment vertical="center" wrapText="1"/>
    </xf>
    <xf numFmtId="176" fontId="22" fillId="34" borderId="79" xfId="0" applyNumberFormat="1" applyFont="1" applyFill="1" applyBorder="1" applyAlignment="1">
      <alignment vertical="center" shrinkToFit="1"/>
    </xf>
    <xf numFmtId="176" fontId="22" fillId="34" borderId="72" xfId="0" applyNumberFormat="1" applyFont="1" applyFill="1" applyBorder="1" applyAlignment="1">
      <alignment vertical="center" shrinkToFit="1"/>
    </xf>
    <xf numFmtId="0" fontId="22" fillId="34" borderId="0" xfId="0" applyFont="1" applyFill="1" applyBorder="1" applyAlignment="1">
      <alignment vertical="center" wrapText="1"/>
    </xf>
    <xf numFmtId="0" fontId="22" fillId="34" borderId="31" xfId="0" applyFont="1" applyFill="1" applyBorder="1" applyAlignment="1">
      <alignment vertical="center" wrapText="1"/>
    </xf>
    <xf numFmtId="0" fontId="22" fillId="34" borderId="21" xfId="0" applyFont="1" applyFill="1" applyBorder="1" applyAlignment="1">
      <alignment vertical="center" wrapText="1"/>
    </xf>
    <xf numFmtId="177" fontId="22" fillId="34" borderId="11" xfId="0" applyNumberFormat="1" applyFont="1" applyFill="1" applyBorder="1" applyAlignment="1">
      <alignment vertical="center" wrapText="1"/>
    </xf>
    <xf numFmtId="179" fontId="22" fillId="0" borderId="11" xfId="0" applyNumberFormat="1" applyFont="1" applyFill="1" applyBorder="1" applyAlignment="1">
      <alignment vertical="center" wrapText="1"/>
    </xf>
    <xf numFmtId="0" fontId="22" fillId="34" borderId="9" xfId="0" applyFont="1" applyFill="1" applyBorder="1" applyAlignment="1">
      <alignment vertical="center" wrapText="1"/>
    </xf>
    <xf numFmtId="0" fontId="22" fillId="34" borderId="17" xfId="0" applyFont="1" applyFill="1" applyBorder="1" applyAlignment="1">
      <alignment vertical="center" wrapText="1"/>
    </xf>
    <xf numFmtId="0" fontId="22" fillId="34" borderId="18" xfId="0" applyFont="1" applyFill="1" applyBorder="1" applyAlignment="1">
      <alignment vertical="center" wrapText="1"/>
    </xf>
    <xf numFmtId="0" fontId="22" fillId="34" borderId="22" xfId="0" applyFont="1" applyFill="1" applyBorder="1" applyAlignment="1">
      <alignment vertical="center" wrapText="1"/>
    </xf>
    <xf numFmtId="0" fontId="27" fillId="34" borderId="9" xfId="0" applyFont="1" applyFill="1" applyBorder="1" applyAlignment="1">
      <alignment horizontal="center" vertical="center" wrapText="1"/>
    </xf>
    <xf numFmtId="0" fontId="27" fillId="34" borderId="17" xfId="0" applyFont="1" applyFill="1" applyBorder="1" applyAlignment="1">
      <alignment horizontal="center" vertical="center" wrapText="1"/>
    </xf>
    <xf numFmtId="176" fontId="22" fillId="0" borderId="71" xfId="0" applyNumberFormat="1" applyFont="1" applyFill="1" applyBorder="1" applyAlignment="1">
      <alignment vertical="center" shrinkToFit="1"/>
    </xf>
    <xf numFmtId="0" fontId="22" fillId="0" borderId="63" xfId="0" applyFont="1" applyFill="1" applyBorder="1" applyAlignment="1">
      <alignment vertical="center" wrapText="1"/>
    </xf>
    <xf numFmtId="176" fontId="22" fillId="0" borderId="63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2" fontId="0" fillId="0" borderId="0" xfId="0" applyNumberForma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2" fontId="23" fillId="0" borderId="0" xfId="0" applyNumberFormat="1" applyFont="1" applyAlignment="1">
      <alignment horizontal="center" vertical="center"/>
    </xf>
    <xf numFmtId="176" fontId="22" fillId="0" borderId="79" xfId="0" applyNumberFormat="1" applyFont="1" applyFill="1" applyBorder="1" applyAlignment="1">
      <alignment vertical="center" shrinkToFit="1"/>
    </xf>
    <xf numFmtId="176" fontId="22" fillId="0" borderId="72" xfId="0" applyNumberFormat="1" applyFont="1" applyFill="1" applyBorder="1" applyAlignment="1">
      <alignment vertical="center" shrinkToFit="1"/>
    </xf>
    <xf numFmtId="12" fontId="23" fillId="0" borderId="0" xfId="0" applyNumberFormat="1" applyFont="1" applyAlignment="1">
      <alignment vertical="center"/>
    </xf>
    <xf numFmtId="0" fontId="27" fillId="0" borderId="0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49" fontId="27" fillId="0" borderId="0" xfId="0" applyNumberFormat="1" applyFont="1" applyAlignment="1">
      <alignment horizontal="right" vertical="top"/>
    </xf>
    <xf numFmtId="0" fontId="27" fillId="34" borderId="19" xfId="0" applyFont="1" applyFill="1" applyBorder="1" applyAlignment="1">
      <alignment vertical="center" wrapText="1"/>
    </xf>
    <xf numFmtId="0" fontId="27" fillId="34" borderId="21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2" fillId="0" borderId="75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31" fillId="34" borderId="74" xfId="0" applyFont="1" applyFill="1" applyBorder="1" applyAlignment="1">
      <alignment horizontal="left" vertical="center" shrinkToFit="1"/>
    </xf>
    <xf numFmtId="0" fontId="22" fillId="0" borderId="30" xfId="0" applyFont="1" applyBorder="1" applyAlignment="1">
      <alignment horizontal="center" vertical="center" wrapText="1"/>
    </xf>
    <xf numFmtId="0" fontId="22" fillId="34" borderId="2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2" fillId="34" borderId="28" xfId="0" applyFont="1" applyFill="1" applyBorder="1" applyAlignment="1">
      <alignment vertical="center" wrapText="1"/>
    </xf>
    <xf numFmtId="0" fontId="22" fillId="34" borderId="19" xfId="0" applyFont="1" applyFill="1" applyBorder="1" applyAlignment="1">
      <alignment vertical="center" wrapText="1"/>
    </xf>
    <xf numFmtId="0" fontId="22" fillId="34" borderId="21" xfId="0" applyFont="1" applyFill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179" fontId="22" fillId="34" borderId="9" xfId="0" applyNumberFormat="1" applyFont="1" applyFill="1" applyBorder="1" applyAlignment="1">
      <alignment vertical="center" wrapText="1"/>
    </xf>
    <xf numFmtId="179" fontId="22" fillId="34" borderId="17" xfId="0" applyNumberFormat="1" applyFont="1" applyFill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180" fontId="27" fillId="34" borderId="9" xfId="0" applyNumberFormat="1" applyFont="1" applyFill="1" applyBorder="1" applyAlignment="1">
      <alignment horizontal="right" vertical="center" wrapText="1"/>
    </xf>
    <xf numFmtId="180" fontId="27" fillId="34" borderId="0" xfId="0" applyNumberFormat="1" applyFont="1" applyFill="1" applyBorder="1" applyAlignment="1">
      <alignment horizontal="right" vertical="center" wrapText="1"/>
    </xf>
    <xf numFmtId="180" fontId="27" fillId="34" borderId="17" xfId="0" applyNumberFormat="1" applyFont="1" applyFill="1" applyBorder="1" applyAlignment="1">
      <alignment horizontal="right" vertical="center" wrapText="1"/>
    </xf>
    <xf numFmtId="0" fontId="22" fillId="34" borderId="31" xfId="0" applyFont="1" applyFill="1" applyBorder="1" applyAlignment="1">
      <alignment vertical="center" wrapText="1"/>
    </xf>
    <xf numFmtId="178" fontId="22" fillId="34" borderId="9" xfId="0" applyNumberFormat="1" applyFont="1" applyFill="1" applyBorder="1" applyAlignment="1">
      <alignment vertical="center" wrapText="1"/>
    </xf>
    <xf numFmtId="178" fontId="22" fillId="34" borderId="17" xfId="0" applyNumberFormat="1" applyFont="1" applyFill="1" applyBorder="1" applyAlignment="1">
      <alignment vertical="center" wrapText="1"/>
    </xf>
    <xf numFmtId="0" fontId="22" fillId="0" borderId="29" xfId="0" applyFont="1" applyBorder="1" applyAlignment="1">
      <alignment horizontal="center" vertical="center" wrapText="1"/>
    </xf>
    <xf numFmtId="179" fontId="22" fillId="0" borderId="30" xfId="0" applyNumberFormat="1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5" fillId="34" borderId="24" xfId="0" applyFont="1" applyFill="1" applyBorder="1" applyAlignment="1">
      <alignment vertical="center" wrapText="1"/>
    </xf>
    <xf numFmtId="0" fontId="25" fillId="34" borderId="25" xfId="0" applyFont="1" applyFill="1" applyBorder="1" applyAlignment="1">
      <alignment vertical="center" wrapText="1"/>
    </xf>
    <xf numFmtId="0" fontId="25" fillId="34" borderId="26" xfId="0" applyFont="1" applyFill="1" applyBorder="1" applyAlignment="1">
      <alignment vertical="center" wrapText="1"/>
    </xf>
    <xf numFmtId="0" fontId="25" fillId="34" borderId="9" xfId="0" applyFont="1" applyFill="1" applyBorder="1" applyAlignment="1">
      <alignment vertical="center" wrapText="1"/>
    </xf>
    <xf numFmtId="0" fontId="25" fillId="34" borderId="0" xfId="0" applyFont="1" applyFill="1" applyBorder="1" applyAlignment="1">
      <alignment vertical="center" wrapText="1"/>
    </xf>
    <xf numFmtId="0" fontId="25" fillId="34" borderId="17" xfId="0" applyFont="1" applyFill="1" applyBorder="1" applyAlignment="1">
      <alignment vertical="center" wrapText="1"/>
    </xf>
    <xf numFmtId="0" fontId="25" fillId="34" borderId="18" xfId="0" applyFont="1" applyFill="1" applyBorder="1" applyAlignment="1">
      <alignment vertical="center" wrapText="1"/>
    </xf>
    <xf numFmtId="0" fontId="25" fillId="34" borderId="31" xfId="0" applyFont="1" applyFill="1" applyBorder="1" applyAlignment="1">
      <alignment vertical="center" wrapText="1"/>
    </xf>
    <xf numFmtId="0" fontId="25" fillId="34" borderId="22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180" fontId="27" fillId="0" borderId="28" xfId="0" applyNumberFormat="1" applyFont="1" applyBorder="1" applyAlignment="1">
      <alignment vertical="center" wrapText="1"/>
    </xf>
    <xf numFmtId="180" fontId="27" fillId="0" borderId="19" xfId="0" applyNumberFormat="1" applyFont="1" applyBorder="1" applyAlignment="1">
      <alignment vertical="center" wrapText="1"/>
    </xf>
    <xf numFmtId="180" fontId="27" fillId="0" borderId="2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34" fillId="0" borderId="28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27" fillId="34" borderId="9" xfId="0" applyFont="1" applyFill="1" applyBorder="1" applyAlignment="1">
      <alignment horizontal="center" vertical="center" wrapText="1"/>
    </xf>
    <xf numFmtId="0" fontId="27" fillId="34" borderId="17" xfId="0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right" vertical="center" wrapText="1"/>
    </xf>
    <xf numFmtId="0" fontId="27" fillId="0" borderId="25" xfId="0" applyFont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180" fontId="27" fillId="0" borderId="9" xfId="0" applyNumberFormat="1" applyFont="1" applyBorder="1" applyAlignment="1">
      <alignment horizontal="right" vertical="center" wrapText="1"/>
    </xf>
    <xf numFmtId="180" fontId="27" fillId="0" borderId="0" xfId="0" applyNumberFormat="1" applyFont="1" applyBorder="1" applyAlignment="1">
      <alignment horizontal="right" vertical="center" wrapText="1"/>
    </xf>
    <xf numFmtId="180" fontId="27" fillId="0" borderId="17" xfId="0" applyNumberFormat="1" applyFont="1" applyBorder="1" applyAlignment="1">
      <alignment horizontal="right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2" fillId="34" borderId="9" xfId="0" applyFont="1" applyFill="1" applyBorder="1" applyAlignment="1">
      <alignment vertical="center" wrapText="1"/>
    </xf>
    <xf numFmtId="0" fontId="22" fillId="34" borderId="0" xfId="0" applyFont="1" applyFill="1" applyBorder="1" applyAlignment="1">
      <alignment vertical="center" wrapText="1"/>
    </xf>
    <xf numFmtId="0" fontId="22" fillId="34" borderId="17" xfId="0" applyFont="1" applyFill="1" applyBorder="1" applyAlignment="1">
      <alignment vertical="center" wrapText="1"/>
    </xf>
    <xf numFmtId="179" fontId="27" fillId="0" borderId="28" xfId="0" applyNumberFormat="1" applyFont="1" applyBorder="1" applyAlignment="1">
      <alignment vertical="center" wrapText="1"/>
    </xf>
    <xf numFmtId="179" fontId="27" fillId="0" borderId="21" xfId="0" applyNumberFormat="1" applyFont="1" applyBorder="1" applyAlignment="1">
      <alignment vertical="center" wrapText="1"/>
    </xf>
    <xf numFmtId="0" fontId="27" fillId="0" borderId="30" xfId="0" applyFont="1" applyBorder="1" applyAlignment="1">
      <alignment horizontal="left" vertical="center" wrapText="1"/>
    </xf>
    <xf numFmtId="0" fontId="25" fillId="0" borderId="0" xfId="0" applyFont="1" applyBorder="1" applyAlignment="1">
      <alignment vertical="center" wrapText="1"/>
    </xf>
    <xf numFmtId="0" fontId="22" fillId="34" borderId="30" xfId="0" applyFont="1" applyFill="1" applyBorder="1" applyAlignment="1">
      <alignment vertical="center" wrapText="1"/>
    </xf>
    <xf numFmtId="0" fontId="22" fillId="0" borderId="11" xfId="0" applyFont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2" fillId="0" borderId="31" xfId="0" applyFont="1" applyFill="1" applyBorder="1" applyAlignment="1">
      <alignment horizontal="right" vertical="center" wrapText="1"/>
    </xf>
    <xf numFmtId="0" fontId="22" fillId="34" borderId="19" xfId="0" applyFont="1" applyFill="1" applyBorder="1" applyAlignment="1">
      <alignment horizontal="right" vertical="center" wrapText="1"/>
    </xf>
    <xf numFmtId="0" fontId="27" fillId="0" borderId="0" xfId="0" applyFont="1" applyAlignment="1">
      <alignment vertical="top" wrapText="1"/>
    </xf>
    <xf numFmtId="0" fontId="22" fillId="0" borderId="2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top" wrapText="1"/>
    </xf>
    <xf numFmtId="0" fontId="22" fillId="0" borderId="17" xfId="0" applyFont="1" applyBorder="1" applyAlignment="1">
      <alignment horizontal="right" vertical="top" wrapText="1"/>
    </xf>
    <xf numFmtId="178" fontId="22" fillId="0" borderId="30" xfId="0" applyNumberFormat="1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4" xfId="0" applyFont="1" applyBorder="1" applyAlignment="1">
      <alignment horizontal="right" vertical="top" wrapText="1"/>
    </xf>
    <xf numFmtId="0" fontId="22" fillId="0" borderId="26" xfId="0" applyFont="1" applyBorder="1" applyAlignment="1">
      <alignment horizontal="right" vertical="top" wrapText="1"/>
    </xf>
    <xf numFmtId="0" fontId="22" fillId="0" borderId="9" xfId="0" applyFont="1" applyBorder="1" applyAlignment="1">
      <alignment horizontal="center" vertical="center" textRotation="255" wrapText="1"/>
    </xf>
    <xf numFmtId="176" fontId="28" fillId="33" borderId="7" xfId="0" applyNumberFormat="1" applyFont="1" applyFill="1" applyBorder="1" applyAlignment="1">
      <alignment vertical="center" shrinkToFit="1"/>
    </xf>
    <xf numFmtId="176" fontId="28" fillId="33" borderId="0" xfId="0" applyNumberFormat="1" applyFont="1" applyFill="1" applyBorder="1" applyAlignment="1">
      <alignment vertical="center" shrinkToFit="1"/>
    </xf>
    <xf numFmtId="176" fontId="28" fillId="33" borderId="17" xfId="0" applyNumberFormat="1" applyFont="1" applyFill="1" applyBorder="1" applyAlignment="1">
      <alignment vertical="center" shrinkToFit="1"/>
    </xf>
    <xf numFmtId="176" fontId="28" fillId="33" borderId="9" xfId="0" applyNumberFormat="1" applyFont="1" applyFill="1" applyBorder="1" applyAlignment="1">
      <alignment vertical="center" shrinkToFit="1"/>
    </xf>
    <xf numFmtId="0" fontId="28" fillId="33" borderId="7" xfId="0" applyFont="1" applyFill="1" applyBorder="1" applyAlignment="1">
      <alignment vertical="center"/>
    </xf>
    <xf numFmtId="0" fontId="28" fillId="33" borderId="0" xfId="0" applyFont="1" applyFill="1" applyBorder="1" applyAlignment="1">
      <alignment vertical="center"/>
    </xf>
    <xf numFmtId="0" fontId="28" fillId="33" borderId="5" xfId="0" applyFont="1" applyFill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181" fontId="28" fillId="34" borderId="0" xfId="0" applyNumberFormat="1" applyFont="1" applyFill="1" applyBorder="1" applyAlignment="1">
      <alignment horizontal="right" vertical="center"/>
    </xf>
    <xf numFmtId="0" fontId="28" fillId="34" borderId="38" xfId="0" applyFont="1" applyFill="1" applyBorder="1" applyAlignment="1">
      <alignment horizontal="left" vertical="center" wrapText="1"/>
    </xf>
    <xf numFmtId="0" fontId="28" fillId="34" borderId="39" xfId="0" applyFont="1" applyFill="1" applyBorder="1" applyAlignment="1">
      <alignment horizontal="left" vertical="center" wrapText="1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8" fillId="0" borderId="13" xfId="0" applyFont="1" applyBorder="1" applyAlignment="1">
      <alignment vertical="center" shrinkToFit="1"/>
    </xf>
    <xf numFmtId="0" fontId="28" fillId="0" borderId="10" xfId="0" applyFont="1" applyBorder="1" applyAlignment="1">
      <alignment vertical="center" shrinkToFit="1"/>
    </xf>
    <xf numFmtId="0" fontId="28" fillId="0" borderId="12" xfId="0" applyFont="1" applyBorder="1" applyAlignment="1">
      <alignment vertical="center" shrinkToFit="1"/>
    </xf>
    <xf numFmtId="0" fontId="28" fillId="0" borderId="27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16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6" fillId="0" borderId="4" xfId="0" applyFont="1" applyBorder="1" applyAlignment="1">
      <alignment vertical="center" shrinkToFit="1"/>
    </xf>
    <xf numFmtId="0" fontId="26" fillId="0" borderId="8" xfId="0" applyFont="1" applyBorder="1" applyAlignment="1">
      <alignment vertical="center" shrinkToFit="1"/>
    </xf>
    <xf numFmtId="0" fontId="26" fillId="0" borderId="6" xfId="0" applyFont="1" applyBorder="1" applyAlignment="1">
      <alignment vertical="center" shrinkToFit="1"/>
    </xf>
    <xf numFmtId="0" fontId="26" fillId="0" borderId="47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34" borderId="7" xfId="0" applyFont="1" applyFill="1" applyBorder="1" applyAlignment="1">
      <alignment horizontal="distributed" vertical="center" wrapText="1"/>
    </xf>
    <xf numFmtId="0" fontId="26" fillId="34" borderId="5" xfId="0" applyFont="1" applyFill="1" applyBorder="1" applyAlignment="1">
      <alignment horizontal="distributed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78" fontId="26" fillId="34" borderId="7" xfId="0" applyNumberFormat="1" applyFont="1" applyFill="1" applyBorder="1" applyAlignment="1">
      <alignment vertical="center" shrinkToFit="1"/>
    </xf>
    <xf numFmtId="178" fontId="26" fillId="34" borderId="0" xfId="0" applyNumberFormat="1" applyFont="1" applyFill="1" applyBorder="1" applyAlignment="1">
      <alignment vertical="center" shrinkToFit="1"/>
    </xf>
    <xf numFmtId="178" fontId="26" fillId="34" borderId="5" xfId="0" applyNumberFormat="1" applyFont="1" applyFill="1" applyBorder="1" applyAlignment="1">
      <alignment vertical="center" shrinkToFit="1"/>
    </xf>
    <xf numFmtId="178" fontId="28" fillId="34" borderId="7" xfId="0" applyNumberFormat="1" applyFont="1" applyFill="1" applyBorder="1" applyAlignment="1">
      <alignment vertical="center" shrinkToFit="1"/>
    </xf>
    <xf numFmtId="178" fontId="28" fillId="34" borderId="0" xfId="0" applyNumberFormat="1" applyFont="1" applyFill="1" applyBorder="1" applyAlignment="1">
      <alignment vertical="center" shrinkToFit="1"/>
    </xf>
    <xf numFmtId="178" fontId="28" fillId="34" borderId="5" xfId="0" applyNumberFormat="1" applyFont="1" applyFill="1" applyBorder="1" applyAlignment="1">
      <alignment vertical="center" shrinkToFit="1"/>
    </xf>
    <xf numFmtId="176" fontId="28" fillId="34" borderId="7" xfId="0" applyNumberFormat="1" applyFont="1" applyFill="1" applyBorder="1" applyAlignment="1">
      <alignment vertical="center" shrinkToFit="1"/>
    </xf>
    <xf numFmtId="176" fontId="28" fillId="34" borderId="0" xfId="0" applyNumberFormat="1" applyFont="1" applyFill="1" applyBorder="1" applyAlignment="1">
      <alignment vertical="center" shrinkToFit="1"/>
    </xf>
    <xf numFmtId="176" fontId="28" fillId="34" borderId="5" xfId="0" applyNumberFormat="1" applyFont="1" applyFill="1" applyBorder="1" applyAlignment="1">
      <alignment vertical="center" shrinkToFit="1"/>
    </xf>
    <xf numFmtId="178" fontId="26" fillId="0" borderId="4" xfId="0" applyNumberFormat="1" applyFont="1" applyBorder="1" applyAlignment="1">
      <alignment vertical="center" shrinkToFit="1"/>
    </xf>
    <xf numFmtId="178" fontId="26" fillId="0" borderId="8" xfId="0" applyNumberFormat="1" applyFont="1" applyBorder="1" applyAlignment="1">
      <alignment vertical="center" shrinkToFit="1"/>
    </xf>
    <xf numFmtId="178" fontId="26" fillId="0" borderId="6" xfId="0" applyNumberFormat="1" applyFont="1" applyBorder="1" applyAlignment="1">
      <alignment vertical="center" shrinkToFit="1"/>
    </xf>
    <xf numFmtId="178" fontId="28" fillId="0" borderId="4" xfId="0" applyNumberFormat="1" applyFont="1" applyBorder="1" applyAlignment="1">
      <alignment vertical="center" shrinkToFit="1"/>
    </xf>
    <xf numFmtId="178" fontId="28" fillId="0" borderId="8" xfId="0" applyNumberFormat="1" applyFont="1" applyBorder="1" applyAlignment="1">
      <alignment vertical="center" shrinkToFit="1"/>
    </xf>
    <xf numFmtId="178" fontId="28" fillId="0" borderId="6" xfId="0" applyNumberFormat="1" applyFont="1" applyBorder="1" applyAlignment="1">
      <alignment vertical="center" shrinkToFit="1"/>
    </xf>
    <xf numFmtId="176" fontId="28" fillId="0" borderId="4" xfId="0" applyNumberFormat="1" applyFont="1" applyBorder="1" applyAlignment="1">
      <alignment vertical="center" shrinkToFit="1"/>
    </xf>
    <xf numFmtId="176" fontId="28" fillId="0" borderId="8" xfId="0" applyNumberFormat="1" applyFont="1" applyBorder="1" applyAlignment="1">
      <alignment vertical="center" shrinkToFit="1"/>
    </xf>
    <xf numFmtId="176" fontId="28" fillId="0" borderId="6" xfId="0" applyNumberFormat="1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8" fillId="0" borderId="32" xfId="0" applyNumberFormat="1" applyFont="1" applyBorder="1" applyAlignment="1">
      <alignment horizontal="center" vertical="center"/>
    </xf>
    <xf numFmtId="0" fontId="28" fillId="0" borderId="33" xfId="0" applyNumberFormat="1" applyFont="1" applyBorder="1" applyAlignment="1">
      <alignment horizontal="center" vertical="center"/>
    </xf>
    <xf numFmtId="0" fontId="28" fillId="0" borderId="34" xfId="0" applyNumberFormat="1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31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27" fillId="34" borderId="24" xfId="0" applyFont="1" applyFill="1" applyBorder="1" applyAlignment="1">
      <alignment vertical="center" wrapText="1"/>
    </xf>
    <xf numFmtId="0" fontId="27" fillId="34" borderId="25" xfId="0" applyFont="1" applyFill="1" applyBorder="1" applyAlignment="1">
      <alignment vertical="center" wrapText="1"/>
    </xf>
    <xf numFmtId="0" fontId="27" fillId="34" borderId="26" xfId="0" applyFont="1" applyFill="1" applyBorder="1" applyAlignment="1">
      <alignment vertical="center" wrapText="1"/>
    </xf>
    <xf numFmtId="0" fontId="27" fillId="34" borderId="9" xfId="0" applyFont="1" applyFill="1" applyBorder="1" applyAlignment="1">
      <alignment vertical="center" wrapText="1"/>
    </xf>
    <xf numFmtId="0" fontId="27" fillId="34" borderId="0" xfId="0" applyFont="1" applyFill="1" applyBorder="1" applyAlignment="1">
      <alignment vertical="center" wrapText="1"/>
    </xf>
    <xf numFmtId="0" fontId="27" fillId="34" borderId="17" xfId="0" applyFont="1" applyFill="1" applyBorder="1" applyAlignment="1">
      <alignment vertical="center" wrapText="1"/>
    </xf>
    <xf numFmtId="0" fontId="27" fillId="34" borderId="18" xfId="0" applyFont="1" applyFill="1" applyBorder="1" applyAlignment="1">
      <alignment vertical="center" wrapText="1"/>
    </xf>
    <xf numFmtId="0" fontId="27" fillId="34" borderId="31" xfId="0" applyFont="1" applyFill="1" applyBorder="1" applyAlignment="1">
      <alignment vertical="center" wrapText="1"/>
    </xf>
    <xf numFmtId="0" fontId="27" fillId="34" borderId="22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2" fillId="0" borderId="9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18449" name="右中かっこ 2"/>
        <xdr:cNvSpPr>
          <a:spLocks/>
        </xdr:cNvSpPr>
      </xdr:nvSpPr>
      <xdr:spPr bwMode="auto">
        <a:xfrm>
          <a:off x="6962775" y="2724150"/>
          <a:ext cx="304800" cy="40005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27</xdr:row>
      <xdr:rowOff>47625</xdr:rowOff>
    </xdr:from>
    <xdr:to>
      <xdr:col>4</xdr:col>
      <xdr:colOff>209550</xdr:colOff>
      <xdr:row>27</xdr:row>
      <xdr:rowOff>47625</xdr:rowOff>
    </xdr:to>
    <xdr:cxnSp macro="">
      <xdr:nvCxnSpPr>
        <xdr:cNvPr id="23986" name="AutoShape 2"/>
        <xdr:cNvCxnSpPr>
          <a:cxnSpLocks noChangeShapeType="1"/>
        </xdr:cNvCxnSpPr>
      </xdr:nvCxnSpPr>
      <xdr:spPr bwMode="auto">
        <a:xfrm flipV="1">
          <a:off x="2057400" y="4762500"/>
          <a:ext cx="752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504825</xdr:colOff>
      <xdr:row>32</xdr:row>
      <xdr:rowOff>57150</xdr:rowOff>
    </xdr:from>
    <xdr:to>
      <xdr:col>3</xdr:col>
      <xdr:colOff>409575</xdr:colOff>
      <xdr:row>32</xdr:row>
      <xdr:rowOff>57150</xdr:rowOff>
    </xdr:to>
    <xdr:cxnSp macro="">
      <xdr:nvCxnSpPr>
        <xdr:cNvPr id="23987" name="AutoShape 5"/>
        <xdr:cNvCxnSpPr>
          <a:cxnSpLocks noChangeShapeType="1"/>
        </xdr:cNvCxnSpPr>
      </xdr:nvCxnSpPr>
      <xdr:spPr bwMode="auto">
        <a:xfrm>
          <a:off x="2600325" y="58102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257175</xdr:colOff>
      <xdr:row>29</xdr:row>
      <xdr:rowOff>47625</xdr:rowOff>
    </xdr:from>
    <xdr:to>
      <xdr:col>6</xdr:col>
      <xdr:colOff>190500</xdr:colOff>
      <xdr:row>29</xdr:row>
      <xdr:rowOff>57150</xdr:rowOff>
    </xdr:to>
    <xdr:cxnSp macro="">
      <xdr:nvCxnSpPr>
        <xdr:cNvPr id="23988" name="AutoShape 2"/>
        <xdr:cNvCxnSpPr>
          <a:cxnSpLocks noChangeShapeType="1"/>
        </xdr:cNvCxnSpPr>
      </xdr:nvCxnSpPr>
      <xdr:spPr bwMode="auto">
        <a:xfrm flipV="1">
          <a:off x="2857500" y="5162550"/>
          <a:ext cx="75247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31</xdr:row>
      <xdr:rowOff>57150</xdr:rowOff>
    </xdr:from>
    <xdr:to>
      <xdr:col>7</xdr:col>
      <xdr:colOff>257175</xdr:colOff>
      <xdr:row>31</xdr:row>
      <xdr:rowOff>57150</xdr:rowOff>
    </xdr:to>
    <xdr:cxnSp macro="">
      <xdr:nvCxnSpPr>
        <xdr:cNvPr id="23989" name="AutoShape 2"/>
        <xdr:cNvCxnSpPr>
          <a:cxnSpLocks noChangeShapeType="1"/>
        </xdr:cNvCxnSpPr>
      </xdr:nvCxnSpPr>
      <xdr:spPr bwMode="auto">
        <a:xfrm>
          <a:off x="3629025" y="5581650"/>
          <a:ext cx="4572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257175</xdr:colOff>
      <xdr:row>33</xdr:row>
      <xdr:rowOff>57150</xdr:rowOff>
    </xdr:from>
    <xdr:to>
      <xdr:col>8</xdr:col>
      <xdr:colOff>276225</xdr:colOff>
      <xdr:row>33</xdr:row>
      <xdr:rowOff>57150</xdr:rowOff>
    </xdr:to>
    <xdr:cxnSp macro="">
      <xdr:nvCxnSpPr>
        <xdr:cNvPr id="23990" name="AutoShape 2"/>
        <xdr:cNvCxnSpPr>
          <a:cxnSpLocks noChangeShapeType="1"/>
        </xdr:cNvCxnSpPr>
      </xdr:nvCxnSpPr>
      <xdr:spPr bwMode="auto">
        <a:xfrm>
          <a:off x="4086225" y="5981700"/>
          <a:ext cx="428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285750</xdr:colOff>
      <xdr:row>35</xdr:row>
      <xdr:rowOff>57150</xdr:rowOff>
    </xdr:from>
    <xdr:to>
      <xdr:col>10</xdr:col>
      <xdr:colOff>342900</xdr:colOff>
      <xdr:row>35</xdr:row>
      <xdr:rowOff>57150</xdr:rowOff>
    </xdr:to>
    <xdr:cxnSp macro="">
      <xdr:nvCxnSpPr>
        <xdr:cNvPr id="23991" name="AutoShape 2"/>
        <xdr:cNvCxnSpPr>
          <a:cxnSpLocks noChangeShapeType="1"/>
        </xdr:cNvCxnSpPr>
      </xdr:nvCxnSpPr>
      <xdr:spPr bwMode="auto">
        <a:xfrm>
          <a:off x="4524375" y="6391275"/>
          <a:ext cx="876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276225</xdr:colOff>
      <xdr:row>27</xdr:row>
      <xdr:rowOff>114300</xdr:rowOff>
    </xdr:from>
    <xdr:to>
      <xdr:col>4</xdr:col>
      <xdr:colOff>209550</xdr:colOff>
      <xdr:row>27</xdr:row>
      <xdr:rowOff>114300</xdr:rowOff>
    </xdr:to>
    <xdr:cxnSp macro="">
      <xdr:nvCxnSpPr>
        <xdr:cNvPr id="23992" name="AutoShape 2"/>
        <xdr:cNvCxnSpPr>
          <a:cxnSpLocks noChangeShapeType="1"/>
        </xdr:cNvCxnSpPr>
      </xdr:nvCxnSpPr>
      <xdr:spPr bwMode="auto">
        <a:xfrm>
          <a:off x="2057400" y="4829175"/>
          <a:ext cx="75247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257175</xdr:colOff>
      <xdr:row>29</xdr:row>
      <xdr:rowOff>114300</xdr:rowOff>
    </xdr:from>
    <xdr:to>
      <xdr:col>6</xdr:col>
      <xdr:colOff>190500</xdr:colOff>
      <xdr:row>29</xdr:row>
      <xdr:rowOff>114300</xdr:rowOff>
    </xdr:to>
    <xdr:cxnSp macro="">
      <xdr:nvCxnSpPr>
        <xdr:cNvPr id="23993" name="AutoShape 2"/>
        <xdr:cNvCxnSpPr>
          <a:cxnSpLocks noChangeShapeType="1"/>
        </xdr:cNvCxnSpPr>
      </xdr:nvCxnSpPr>
      <xdr:spPr bwMode="auto">
        <a:xfrm flipV="1">
          <a:off x="2857500" y="5229225"/>
          <a:ext cx="75247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31</xdr:row>
      <xdr:rowOff>133350</xdr:rowOff>
    </xdr:from>
    <xdr:to>
      <xdr:col>7</xdr:col>
      <xdr:colOff>266700</xdr:colOff>
      <xdr:row>31</xdr:row>
      <xdr:rowOff>133350</xdr:rowOff>
    </xdr:to>
    <xdr:cxnSp macro="">
      <xdr:nvCxnSpPr>
        <xdr:cNvPr id="23994" name="AutoShape 2"/>
        <xdr:cNvCxnSpPr>
          <a:cxnSpLocks noChangeShapeType="1"/>
        </xdr:cNvCxnSpPr>
      </xdr:nvCxnSpPr>
      <xdr:spPr bwMode="auto">
        <a:xfrm>
          <a:off x="3629025" y="5657850"/>
          <a:ext cx="46672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276225</xdr:colOff>
      <xdr:row>33</xdr:row>
      <xdr:rowOff>133350</xdr:rowOff>
    </xdr:from>
    <xdr:to>
      <xdr:col>8</xdr:col>
      <xdr:colOff>295275</xdr:colOff>
      <xdr:row>33</xdr:row>
      <xdr:rowOff>133350</xdr:rowOff>
    </xdr:to>
    <xdr:cxnSp macro="">
      <xdr:nvCxnSpPr>
        <xdr:cNvPr id="23995" name="AutoShape 2"/>
        <xdr:cNvCxnSpPr>
          <a:cxnSpLocks noChangeShapeType="1"/>
        </xdr:cNvCxnSpPr>
      </xdr:nvCxnSpPr>
      <xdr:spPr bwMode="auto">
        <a:xfrm>
          <a:off x="4105275" y="6057900"/>
          <a:ext cx="42862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295275</xdr:colOff>
      <xdr:row>35</xdr:row>
      <xdr:rowOff>123825</xdr:rowOff>
    </xdr:from>
    <xdr:to>
      <xdr:col>11</xdr:col>
      <xdr:colOff>390525</xdr:colOff>
      <xdr:row>35</xdr:row>
      <xdr:rowOff>123825</xdr:rowOff>
    </xdr:to>
    <xdr:cxnSp macro="">
      <xdr:nvCxnSpPr>
        <xdr:cNvPr id="23996" name="AutoShape 2"/>
        <xdr:cNvCxnSpPr>
          <a:cxnSpLocks noChangeShapeType="1"/>
        </xdr:cNvCxnSpPr>
      </xdr:nvCxnSpPr>
      <xdr:spPr bwMode="auto">
        <a:xfrm>
          <a:off x="4533900" y="6457950"/>
          <a:ext cx="132397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4</xdr:col>
      <xdr:colOff>185487</xdr:colOff>
      <xdr:row>26</xdr:row>
      <xdr:rowOff>110291</xdr:rowOff>
    </xdr:from>
    <xdr:ext cx="501316" cy="275717"/>
    <xdr:sp macro="" textlink="">
      <xdr:nvSpPr>
        <xdr:cNvPr id="26" name="テキスト ボックス 25"/>
        <xdr:cNvSpPr txBox="1"/>
      </xdr:nvSpPr>
      <xdr:spPr>
        <a:xfrm>
          <a:off x="2792329" y="4852738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165434</xdr:colOff>
      <xdr:row>28</xdr:row>
      <xdr:rowOff>105276</xdr:rowOff>
    </xdr:from>
    <xdr:ext cx="501316" cy="275717"/>
    <xdr:sp macro="" textlink="">
      <xdr:nvSpPr>
        <xdr:cNvPr id="32" name="テキスト ボックス 31"/>
        <xdr:cNvSpPr txBox="1"/>
      </xdr:nvSpPr>
      <xdr:spPr>
        <a:xfrm>
          <a:off x="3594434" y="5188618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7</xdr:col>
      <xdr:colOff>240042</xdr:colOff>
      <xdr:row>30</xdr:row>
      <xdr:rowOff>120316</xdr:rowOff>
    </xdr:from>
    <xdr:ext cx="501316" cy="275717"/>
    <xdr:sp macro="" textlink="">
      <xdr:nvSpPr>
        <xdr:cNvPr id="33" name="テキスト ボックス 32"/>
        <xdr:cNvSpPr txBox="1"/>
      </xdr:nvSpPr>
      <xdr:spPr>
        <a:xfrm>
          <a:off x="4066851" y="5599992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285751</xdr:colOff>
      <xdr:row>32</xdr:row>
      <xdr:rowOff>105276</xdr:rowOff>
    </xdr:from>
    <xdr:ext cx="501316" cy="275717"/>
    <xdr:sp macro="" textlink="">
      <xdr:nvSpPr>
        <xdr:cNvPr id="34" name="テキスト ボックス 33"/>
        <xdr:cNvSpPr txBox="1"/>
      </xdr:nvSpPr>
      <xdr:spPr>
        <a:xfrm>
          <a:off x="4536909" y="5870408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100%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12</xdr:col>
      <xdr:colOff>5013</xdr:colOff>
      <xdr:row>34</xdr:row>
      <xdr:rowOff>90237</xdr:rowOff>
    </xdr:from>
    <xdr:ext cx="501316" cy="275717"/>
    <xdr:sp macro="" textlink="">
      <xdr:nvSpPr>
        <xdr:cNvPr id="35" name="テキスト ボックス 34"/>
        <xdr:cNvSpPr txBox="1"/>
      </xdr:nvSpPr>
      <xdr:spPr>
        <a:xfrm>
          <a:off x="5900487" y="6196263"/>
          <a:ext cx="5013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65%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190502</xdr:colOff>
      <xdr:row>24</xdr:row>
      <xdr:rowOff>509</xdr:rowOff>
    </xdr:from>
    <xdr:ext cx="493853" cy="225703"/>
    <xdr:sp macro="" textlink="">
      <xdr:nvSpPr>
        <xdr:cNvPr id="47" name="テキスト ボックス 46"/>
        <xdr:cNvSpPr txBox="1"/>
      </xdr:nvSpPr>
      <xdr:spPr>
        <a:xfrm>
          <a:off x="2372593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6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4</xdr:col>
      <xdr:colOff>196105</xdr:colOff>
      <xdr:row>24</xdr:row>
      <xdr:rowOff>509</xdr:rowOff>
    </xdr:from>
    <xdr:ext cx="493853" cy="225703"/>
    <xdr:sp macro="" textlink="">
      <xdr:nvSpPr>
        <xdr:cNvPr id="48" name="テキスト ボックス 47"/>
        <xdr:cNvSpPr txBox="1"/>
      </xdr:nvSpPr>
      <xdr:spPr>
        <a:xfrm>
          <a:off x="2785173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7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2</xdr:col>
      <xdr:colOff>190502</xdr:colOff>
      <xdr:row>24</xdr:row>
      <xdr:rowOff>509</xdr:rowOff>
    </xdr:from>
    <xdr:ext cx="493853" cy="225703"/>
    <xdr:sp macro="" textlink="">
      <xdr:nvSpPr>
        <xdr:cNvPr id="51" name="テキスト ボックス 50"/>
        <xdr:cNvSpPr txBox="1"/>
      </xdr:nvSpPr>
      <xdr:spPr>
        <a:xfrm>
          <a:off x="1965616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5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5</xdr:col>
      <xdr:colOff>190502</xdr:colOff>
      <xdr:row>24</xdr:row>
      <xdr:rowOff>509</xdr:rowOff>
    </xdr:from>
    <xdr:ext cx="493853" cy="225703"/>
    <xdr:sp macro="" textlink="">
      <xdr:nvSpPr>
        <xdr:cNvPr id="52" name="テキスト ボックス 51"/>
        <xdr:cNvSpPr txBox="1"/>
      </xdr:nvSpPr>
      <xdr:spPr>
        <a:xfrm>
          <a:off x="3186547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8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6</xdr:col>
      <xdr:colOff>190502</xdr:colOff>
      <xdr:row>24</xdr:row>
      <xdr:rowOff>509</xdr:rowOff>
    </xdr:from>
    <xdr:ext cx="493853" cy="225703"/>
    <xdr:sp macro="" textlink="">
      <xdr:nvSpPr>
        <xdr:cNvPr id="53" name="テキスト ボックス 52"/>
        <xdr:cNvSpPr txBox="1"/>
      </xdr:nvSpPr>
      <xdr:spPr>
        <a:xfrm>
          <a:off x="359352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9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7</xdr:col>
      <xdr:colOff>140075</xdr:colOff>
      <xdr:row>24</xdr:row>
      <xdr:rowOff>509</xdr:rowOff>
    </xdr:from>
    <xdr:ext cx="545855" cy="225703"/>
    <xdr:sp macro="" textlink="">
      <xdr:nvSpPr>
        <xdr:cNvPr id="54" name="テキスト ボックス 53"/>
        <xdr:cNvSpPr txBox="1"/>
      </xdr:nvSpPr>
      <xdr:spPr>
        <a:xfrm>
          <a:off x="3950075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10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8</xdr:col>
      <xdr:colOff>134472</xdr:colOff>
      <xdr:row>24</xdr:row>
      <xdr:rowOff>509</xdr:rowOff>
    </xdr:from>
    <xdr:ext cx="545855" cy="225703"/>
    <xdr:sp macro="" textlink="">
      <xdr:nvSpPr>
        <xdr:cNvPr id="55" name="テキスト ボックス 54"/>
        <xdr:cNvSpPr txBox="1"/>
      </xdr:nvSpPr>
      <xdr:spPr>
        <a:xfrm>
          <a:off x="4351449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9</xdr:col>
      <xdr:colOff>134472</xdr:colOff>
      <xdr:row>24</xdr:row>
      <xdr:rowOff>509</xdr:rowOff>
    </xdr:from>
    <xdr:ext cx="545855" cy="225703"/>
    <xdr:sp macro="" textlink="">
      <xdr:nvSpPr>
        <xdr:cNvPr id="56" name="テキスト ボックス 55"/>
        <xdr:cNvSpPr txBox="1"/>
      </xdr:nvSpPr>
      <xdr:spPr>
        <a:xfrm>
          <a:off x="4758427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10</xdr:col>
      <xdr:colOff>184899</xdr:colOff>
      <xdr:row>24</xdr:row>
      <xdr:rowOff>509</xdr:rowOff>
    </xdr:from>
    <xdr:ext cx="493853" cy="225703"/>
    <xdr:sp macro="" textlink="">
      <xdr:nvSpPr>
        <xdr:cNvPr id="57" name="テキスト ボックス 56"/>
        <xdr:cNvSpPr txBox="1"/>
      </xdr:nvSpPr>
      <xdr:spPr>
        <a:xfrm>
          <a:off x="5215831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</xdr:col>
      <xdr:colOff>190502</xdr:colOff>
      <xdr:row>24</xdr:row>
      <xdr:rowOff>509</xdr:rowOff>
    </xdr:from>
    <xdr:ext cx="493853" cy="225703"/>
    <xdr:sp macro="" textlink="">
      <xdr:nvSpPr>
        <xdr:cNvPr id="58" name="テキスト ボックス 57"/>
        <xdr:cNvSpPr txBox="1"/>
      </xdr:nvSpPr>
      <xdr:spPr>
        <a:xfrm>
          <a:off x="1558638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11</xdr:col>
      <xdr:colOff>179296</xdr:colOff>
      <xdr:row>24</xdr:row>
      <xdr:rowOff>509</xdr:rowOff>
    </xdr:from>
    <xdr:ext cx="493853" cy="225703"/>
    <xdr:sp macro="" textlink="">
      <xdr:nvSpPr>
        <xdr:cNvPr id="59" name="テキスト ボックス 58"/>
        <xdr:cNvSpPr txBox="1"/>
      </xdr:nvSpPr>
      <xdr:spPr>
        <a:xfrm>
          <a:off x="561720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12</xdr:col>
      <xdr:colOff>184899</xdr:colOff>
      <xdr:row>24</xdr:row>
      <xdr:rowOff>509</xdr:rowOff>
    </xdr:from>
    <xdr:ext cx="493853" cy="225703"/>
    <xdr:sp macro="" textlink="">
      <xdr:nvSpPr>
        <xdr:cNvPr id="60" name="テキスト ボックス 59"/>
        <xdr:cNvSpPr txBox="1"/>
      </xdr:nvSpPr>
      <xdr:spPr>
        <a:xfrm>
          <a:off x="602978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3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13</xdr:col>
      <xdr:colOff>179296</xdr:colOff>
      <xdr:row>24</xdr:row>
      <xdr:rowOff>509</xdr:rowOff>
    </xdr:from>
    <xdr:ext cx="493853" cy="225703"/>
    <xdr:sp macro="" textlink="">
      <xdr:nvSpPr>
        <xdr:cNvPr id="61" name="テキスト ボックス 60"/>
        <xdr:cNvSpPr txBox="1"/>
      </xdr:nvSpPr>
      <xdr:spPr>
        <a:xfrm>
          <a:off x="6431160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19471" name="右中かっこ 2"/>
        <xdr:cNvSpPr>
          <a:spLocks/>
        </xdr:cNvSpPr>
      </xdr:nvSpPr>
      <xdr:spPr bwMode="auto">
        <a:xfrm>
          <a:off x="6962775" y="2724150"/>
          <a:ext cx="304800" cy="40005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/>
        <xdr:cNvSpPr/>
      </xdr:nvSpPr>
      <xdr:spPr>
        <a:xfrm>
          <a:off x="3857625" y="135255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Q53"/>
  <sheetViews>
    <sheetView tabSelected="1" view="pageBreakPreview" zoomScale="90" zoomScaleNormal="100" zoomScaleSheetLayoutView="90" workbookViewId="0">
      <selection activeCell="F9" sqref="F9"/>
    </sheetView>
  </sheetViews>
  <sheetFormatPr defaultColWidth="9" defaultRowHeight="13.5" x14ac:dyDescent="0.15"/>
  <cols>
    <col min="1" max="1" width="20" style="3" customWidth="1"/>
    <col min="2" max="10" width="11.25" style="3" customWidth="1"/>
    <col min="11" max="11" width="15" style="3" customWidth="1"/>
    <col min="12" max="12" width="9" style="3"/>
    <col min="13" max="15" width="5.75" style="3" customWidth="1"/>
    <col min="16" max="17" width="5.625" style="3" customWidth="1"/>
    <col min="18" max="16384" width="9" style="3"/>
  </cols>
  <sheetData>
    <row r="1" spans="1:17" x14ac:dyDescent="0.15">
      <c r="A1" s="1" t="s">
        <v>131</v>
      </c>
    </row>
    <row r="2" spans="1:17" ht="19.5" customHeight="1" x14ac:dyDescent="0.15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7" ht="7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7" ht="14.25" thickBot="1" x14ac:dyDescent="0.2">
      <c r="A4" s="1"/>
      <c r="I4" s="125" t="s">
        <v>153</v>
      </c>
      <c r="J4" s="182" t="s">
        <v>241</v>
      </c>
      <c r="K4" s="182"/>
    </row>
    <row r="5" spans="1:17" ht="45" customHeight="1" thickTop="1" x14ac:dyDescent="0.15">
      <c r="A5" s="178" t="s">
        <v>220</v>
      </c>
      <c r="B5" s="18" t="s">
        <v>1</v>
      </c>
      <c r="C5" s="18" t="s">
        <v>52</v>
      </c>
      <c r="D5" s="18" t="s">
        <v>2</v>
      </c>
      <c r="E5" s="18" t="s">
        <v>53</v>
      </c>
      <c r="F5" s="18" t="s">
        <v>3</v>
      </c>
      <c r="G5" s="18" t="s">
        <v>4</v>
      </c>
      <c r="H5" s="18" t="s">
        <v>54</v>
      </c>
      <c r="I5" s="18" t="s">
        <v>55</v>
      </c>
      <c r="J5" s="18" t="s">
        <v>56</v>
      </c>
      <c r="K5" s="180" t="s">
        <v>5</v>
      </c>
    </row>
    <row r="6" spans="1:17" ht="13.5" customHeight="1" thickBot="1" x14ac:dyDescent="0.2">
      <c r="A6" s="179"/>
      <c r="B6" s="17" t="s">
        <v>45</v>
      </c>
      <c r="C6" s="4" t="s">
        <v>44</v>
      </c>
      <c r="D6" s="17" t="s">
        <v>6</v>
      </c>
      <c r="E6" s="4" t="s">
        <v>46</v>
      </c>
      <c r="F6" s="17" t="s">
        <v>47</v>
      </c>
      <c r="G6" s="17" t="s">
        <v>48</v>
      </c>
      <c r="H6" s="4" t="s">
        <v>49</v>
      </c>
      <c r="I6" s="4" t="s">
        <v>50</v>
      </c>
      <c r="J6" s="4" t="s">
        <v>51</v>
      </c>
      <c r="K6" s="181"/>
    </row>
    <row r="7" spans="1:17" ht="16.5" customHeight="1" x14ac:dyDescent="0.15">
      <c r="A7" s="10"/>
      <c r="B7" s="11" t="s">
        <v>7</v>
      </c>
      <c r="C7" s="11" t="s">
        <v>8</v>
      </c>
      <c r="D7" s="11" t="s">
        <v>7</v>
      </c>
      <c r="E7" s="11" t="s">
        <v>7</v>
      </c>
      <c r="F7" s="11" t="s">
        <v>9</v>
      </c>
      <c r="G7" s="11" t="s">
        <v>9</v>
      </c>
      <c r="H7" s="11" t="s">
        <v>9</v>
      </c>
      <c r="I7" s="11" t="s">
        <v>9</v>
      </c>
      <c r="J7" s="11" t="s">
        <v>9</v>
      </c>
      <c r="K7" s="9"/>
    </row>
    <row r="8" spans="1:17" ht="22.5" customHeight="1" x14ac:dyDescent="0.15">
      <c r="A8" s="142" t="s">
        <v>191</v>
      </c>
      <c r="B8" s="158"/>
      <c r="C8" s="158"/>
      <c r="D8" s="22" t="str">
        <f>IF(B8="","",(B8-C8))</f>
        <v/>
      </c>
      <c r="E8" s="158"/>
      <c r="F8" s="158"/>
      <c r="G8" s="158" t="str">
        <f>IF(B8="","",MIN(E8,F8))</f>
        <v/>
      </c>
      <c r="H8" s="158"/>
      <c r="I8" s="158"/>
      <c r="J8" s="22"/>
      <c r="K8" s="13"/>
    </row>
    <row r="9" spans="1:17" ht="22.5" customHeight="1" x14ac:dyDescent="0.15">
      <c r="A9" s="143" t="s">
        <v>241</v>
      </c>
      <c r="B9" s="145">
        <v>38000000</v>
      </c>
      <c r="C9" s="145">
        <v>0</v>
      </c>
      <c r="D9" s="127">
        <f>IF(A9="","",(B9-C9))</f>
        <v>38000000</v>
      </c>
      <c r="E9" s="145">
        <v>38000000</v>
      </c>
      <c r="F9" s="145">
        <v>31005500</v>
      </c>
      <c r="G9" s="127">
        <f t="shared" ref="G9:G13" si="0">IF(A9="","",MIN(E9,F9))</f>
        <v>31005500</v>
      </c>
      <c r="H9" s="145">
        <v>15502750</v>
      </c>
      <c r="I9" s="169">
        <f>IF(B9="","",IF(H9="-",MIN(D9,G9),IF(M9="a",MIN(D9,G9,H9),IF(M9="b",MIN(MIN(D9,G9)*N9),H9))))</f>
        <v>15502750</v>
      </c>
      <c r="J9" s="169">
        <f>IF(B9="","",ROUNDDOWN(IF(B9="","",IF(O9="B",I9,IF(H9="-",I9*P9,I9*Q9))),-3))</f>
        <v>15502000</v>
      </c>
      <c r="K9" s="128"/>
      <c r="M9" s="167" t="str">
        <f>VLOOKUP(A8,'管理用（このシートは削除しないでください）'!$K$3:$P$16,2,FALSE)</f>
        <v>b</v>
      </c>
      <c r="N9" s="168">
        <f>VLOOKUP(A8,'管理用（このシートは削除しないでください）'!$K$3:$P$16,3,)</f>
        <v>0.5</v>
      </c>
      <c r="O9" s="168" t="str">
        <f>VLOOKUP(A8,'管理用（このシートは削除しないでください）'!$K$3:$P$16,4,FALSE)</f>
        <v>A</v>
      </c>
      <c r="P9" s="168">
        <f>VLOOKUP(A8,'管理用（このシートは削除しないでください）'!$K$3:$P$16,5,FALSE)</f>
        <v>0.5</v>
      </c>
      <c r="Q9" s="168">
        <f>VLOOKUP(A8,'管理用（このシートは削除しないでください）'!$K$3:$P$16,6,FALSE)</f>
        <v>1</v>
      </c>
    </row>
    <row r="10" spans="1:17" ht="22.5" customHeight="1" x14ac:dyDescent="0.15">
      <c r="A10" s="142"/>
      <c r="B10" s="158"/>
      <c r="C10" s="158"/>
      <c r="D10" s="158" t="str">
        <f>IF(B10="","",(B10-C10))</f>
        <v/>
      </c>
      <c r="E10" s="158"/>
      <c r="F10" s="158"/>
      <c r="G10" s="158" t="str">
        <f>IF(B10="","",MIN(E10,F10))</f>
        <v/>
      </c>
      <c r="H10" s="158"/>
      <c r="I10" s="158"/>
      <c r="J10" s="158"/>
      <c r="K10" s="13"/>
    </row>
    <row r="11" spans="1:17" ht="22.5" customHeight="1" x14ac:dyDescent="0.15">
      <c r="A11" s="143"/>
      <c r="B11" s="145"/>
      <c r="C11" s="145"/>
      <c r="D11" s="127" t="str">
        <f t="shared" ref="D11:D13" si="1">IF(A11="","",(B11-C11))</f>
        <v/>
      </c>
      <c r="E11" s="145"/>
      <c r="F11" s="145"/>
      <c r="G11" s="127" t="str">
        <f t="shared" si="0"/>
        <v/>
      </c>
      <c r="H11" s="145"/>
      <c r="I11" s="169" t="str">
        <f>IF(B11="","",IF(H11="-",MIN(D11,G11),IF(M11="a",MIN(D11,G11,H11),IF(M11="b",MIN(MIN(D11,G11)*N11),H11))))</f>
        <v/>
      </c>
      <c r="J11" s="169" t="str">
        <f>IF(B11="","",ROUNDDOWN(IF(B11="","",IF(O11="B",I11,IF(H11="-",I11*P11,I11*Q11))),-3))</f>
        <v/>
      </c>
      <c r="K11" s="128"/>
      <c r="M11" s="167" t="e">
        <f>VLOOKUP(A10,'管理用（このシートは削除しないでください）'!$K$3:$P$16,2,FALSE)</f>
        <v>#N/A</v>
      </c>
      <c r="N11" s="168" t="e">
        <f>VLOOKUP(A10,'管理用（このシートは削除しないでください）'!$K$3:$P$16,3,)</f>
        <v>#N/A</v>
      </c>
      <c r="O11" s="168" t="e">
        <f>VLOOKUP(A10,'管理用（このシートは削除しないでください）'!$K$3:$P$16,4,FALSE)</f>
        <v>#N/A</v>
      </c>
      <c r="P11" s="168" t="e">
        <f>VLOOKUP(A10,'管理用（このシートは削除しないでください）'!$K$3:$P$16,5,FALSE)</f>
        <v>#N/A</v>
      </c>
      <c r="Q11" s="168" t="e">
        <f>VLOOKUP(A10,'管理用（このシートは削除しないでください）'!$K$3:$P$16,6,FALSE)</f>
        <v>#N/A</v>
      </c>
    </row>
    <row r="12" spans="1:17" ht="22.5" customHeight="1" x14ac:dyDescent="0.15">
      <c r="A12" s="142"/>
      <c r="B12" s="158"/>
      <c r="C12" s="158"/>
      <c r="D12" s="158" t="str">
        <f>IF(B12="","",(B12-C12))</f>
        <v/>
      </c>
      <c r="E12" s="158"/>
      <c r="F12" s="158"/>
      <c r="G12" s="158" t="str">
        <f>IF(B12="","",MIN(E12,F12))</f>
        <v/>
      </c>
      <c r="H12" s="158"/>
      <c r="I12" s="158"/>
      <c r="J12" s="158"/>
      <c r="K12" s="159"/>
    </row>
    <row r="13" spans="1:17" ht="22.5" customHeight="1" x14ac:dyDescent="0.15">
      <c r="A13" s="143"/>
      <c r="B13" s="145"/>
      <c r="C13" s="145"/>
      <c r="D13" s="127" t="str">
        <f t="shared" si="1"/>
        <v/>
      </c>
      <c r="E13" s="145"/>
      <c r="F13" s="145"/>
      <c r="G13" s="127" t="str">
        <f t="shared" si="0"/>
        <v/>
      </c>
      <c r="H13" s="145"/>
      <c r="I13" s="169" t="str">
        <f>IF(B13="","",IF(H13="-",MIN(D13,G13),IF(M13="a",MIN(D13,G13,H13),IF(M13="b",MIN(MIN(D13,G13)*N13),H13))))</f>
        <v/>
      </c>
      <c r="J13" s="169" t="str">
        <f>IF(B13="","",ROUNDDOWN(IF(B13="","",IF(O13="B",I13,IF(H13="-",I13*P13,I13*Q13))),-3))</f>
        <v/>
      </c>
      <c r="K13" s="128"/>
      <c r="M13" s="167" t="e">
        <f>VLOOKUP(A12,'管理用（このシートは削除しないでください）'!$K$3:$P$16,2,FALSE)</f>
        <v>#N/A</v>
      </c>
      <c r="N13" s="168" t="e">
        <f>VLOOKUP(A12,'管理用（このシートは削除しないでください）'!$K$3:$P$16,3,)</f>
        <v>#N/A</v>
      </c>
      <c r="O13" s="168" t="e">
        <f>VLOOKUP(A12,'管理用（このシートは削除しないでください）'!$K$3:$P$16,4,FALSE)</f>
        <v>#N/A</v>
      </c>
      <c r="P13" s="168" t="e">
        <f>VLOOKUP(A12,'管理用（このシートは削除しないでください）'!$K$3:$P$16,5,FALSE)</f>
        <v>#N/A</v>
      </c>
      <c r="Q13" s="168" t="e">
        <f>VLOOKUP(A12,'管理用（このシートは削除しないでください）'!$K$3:$P$16,6,FALSE)</f>
        <v>#N/A</v>
      </c>
    </row>
    <row r="14" spans="1:17" ht="22.5" hidden="1" customHeight="1" x14ac:dyDescent="0.15">
      <c r="A14" s="142"/>
      <c r="B14" s="158"/>
      <c r="C14" s="158"/>
      <c r="D14" s="158" t="str">
        <f t="shared" ref="D14" si="2">IF(B14="","",(B14-C14))</f>
        <v/>
      </c>
      <c r="E14" s="158"/>
      <c r="F14" s="158"/>
      <c r="G14" s="158" t="str">
        <f t="shared" ref="G14" si="3">IF(B14="","",MIN(E14,F14))</f>
        <v/>
      </c>
      <c r="H14" s="158"/>
      <c r="I14" s="158"/>
      <c r="J14" s="158"/>
      <c r="K14" s="159"/>
    </row>
    <row r="15" spans="1:17" ht="22.5" hidden="1" customHeight="1" x14ac:dyDescent="0.15">
      <c r="A15" s="143"/>
      <c r="B15" s="145"/>
      <c r="C15" s="145"/>
      <c r="D15" s="127" t="str">
        <f t="shared" ref="D15" si="4">IF(A15="","",(B15-C15))</f>
        <v/>
      </c>
      <c r="E15" s="145"/>
      <c r="F15" s="145"/>
      <c r="G15" s="127" t="str">
        <f t="shared" ref="G15" si="5">IF(A15="","",MIN(E15,F15))</f>
        <v/>
      </c>
      <c r="H15" s="145"/>
      <c r="I15" s="169" t="str">
        <f t="shared" ref="I15" si="6">IF(B15="","",IF(H15="-",MIN(D15,G15),IF(M15="a",MIN(D15,G15,H15),IF(M15="b",MIN(MIN(D15,G15)*N15),H15))))</f>
        <v/>
      </c>
      <c r="J15" s="169" t="str">
        <f t="shared" ref="J15" si="7">IF(B15="","",ROUNDDOWN(IF(B15="","",IF(O15="B",I15,IF(H15="-",I15*P15,I15*Q15))),-3))</f>
        <v/>
      </c>
      <c r="K15" s="128"/>
      <c r="M15" s="167" t="e">
        <f>VLOOKUP(A14,'管理用（このシートは削除しないでください）'!$K$3:$P$16,2,FALSE)</f>
        <v>#N/A</v>
      </c>
      <c r="N15" s="168" t="e">
        <f>VLOOKUP(A14,'管理用（このシートは削除しないでください）'!$K$3:$P$16,3,)</f>
        <v>#N/A</v>
      </c>
      <c r="O15" s="168" t="e">
        <f>VLOOKUP(A14,'管理用（このシートは削除しないでください）'!$K$3:$P$16,4,FALSE)</f>
        <v>#N/A</v>
      </c>
      <c r="P15" s="168" t="e">
        <f>VLOOKUP(A14,'管理用（このシートは削除しないでください）'!$K$3:$P$16,5,FALSE)</f>
        <v>#N/A</v>
      </c>
      <c r="Q15" s="168" t="e">
        <f>VLOOKUP(A14,'管理用（このシートは削除しないでください）'!$K$3:$P$16,6,FALSE)</f>
        <v>#N/A</v>
      </c>
    </row>
    <row r="16" spans="1:17" ht="22.5" hidden="1" customHeight="1" x14ac:dyDescent="0.15">
      <c r="A16" s="142"/>
      <c r="B16" s="158"/>
      <c r="C16" s="158"/>
      <c r="D16" s="158" t="str">
        <f t="shared" ref="D16" si="8">IF(B16="","",(B16-C16))</f>
        <v/>
      </c>
      <c r="E16" s="158"/>
      <c r="F16" s="158"/>
      <c r="G16" s="158" t="str">
        <f t="shared" ref="G16" si="9">IF(B16="","",MIN(E16,F16))</f>
        <v/>
      </c>
      <c r="H16" s="158"/>
      <c r="I16" s="158"/>
      <c r="J16" s="158"/>
      <c r="K16" s="159"/>
    </row>
    <row r="17" spans="1:17" ht="22.5" hidden="1" customHeight="1" x14ac:dyDescent="0.15">
      <c r="A17" s="143"/>
      <c r="B17" s="145"/>
      <c r="C17" s="145"/>
      <c r="D17" s="127" t="str">
        <f t="shared" ref="D17" si="10">IF(A17="","",(B17-C17))</f>
        <v/>
      </c>
      <c r="E17" s="145"/>
      <c r="F17" s="145"/>
      <c r="G17" s="127" t="str">
        <f t="shared" ref="G17" si="11">IF(A17="","",MIN(E17,F17))</f>
        <v/>
      </c>
      <c r="H17" s="145"/>
      <c r="I17" s="169" t="str">
        <f t="shared" ref="I17" si="12">IF(B17="","",IF(H17="-",MIN(D17,G17),IF(M17="a",MIN(D17,G17,H17),IF(M17="b",MIN(MIN(D17,G17)*N17),H17))))</f>
        <v/>
      </c>
      <c r="J17" s="169" t="str">
        <f t="shared" ref="J17" si="13">IF(B17="","",ROUNDDOWN(IF(B17="","",IF(O17="B",I17,IF(H17="-",I17*P17,I17*Q17))),-3))</f>
        <v/>
      </c>
      <c r="K17" s="128"/>
      <c r="M17" s="167" t="e">
        <f>VLOOKUP(A16,'管理用（このシートは削除しないでください）'!$K$3:$P$16,2,FALSE)</f>
        <v>#N/A</v>
      </c>
      <c r="N17" s="168" t="e">
        <f>VLOOKUP(A16,'管理用（このシートは削除しないでください）'!$K$3:$P$16,3,)</f>
        <v>#N/A</v>
      </c>
      <c r="O17" s="168" t="e">
        <f>VLOOKUP(A16,'管理用（このシートは削除しないでください）'!$K$3:$P$16,4,FALSE)</f>
        <v>#N/A</v>
      </c>
      <c r="P17" s="168" t="e">
        <f>VLOOKUP(A16,'管理用（このシートは削除しないでください）'!$K$3:$P$16,5,FALSE)</f>
        <v>#N/A</v>
      </c>
      <c r="Q17" s="168" t="e">
        <f>VLOOKUP(A16,'管理用（このシートは削除しないでください）'!$K$3:$P$16,6,FALSE)</f>
        <v>#N/A</v>
      </c>
    </row>
    <row r="18" spans="1:17" ht="22.5" hidden="1" customHeight="1" x14ac:dyDescent="0.15">
      <c r="A18" s="142"/>
      <c r="B18" s="158"/>
      <c r="C18" s="158"/>
      <c r="D18" s="158" t="str">
        <f t="shared" ref="D18" si="14">IF(B18="","",(B18-C18))</f>
        <v/>
      </c>
      <c r="E18" s="158"/>
      <c r="F18" s="158"/>
      <c r="G18" s="158" t="str">
        <f t="shared" ref="G18" si="15">IF(B18="","",MIN(E18,F18))</f>
        <v/>
      </c>
      <c r="H18" s="158"/>
      <c r="I18" s="158"/>
      <c r="J18" s="158"/>
      <c r="K18" s="159"/>
    </row>
    <row r="19" spans="1:17" ht="22.5" hidden="1" customHeight="1" x14ac:dyDescent="0.15">
      <c r="A19" s="143"/>
      <c r="B19" s="145"/>
      <c r="C19" s="145"/>
      <c r="D19" s="127" t="str">
        <f t="shared" ref="D19" si="16">IF(A19="","",(B19-C19))</f>
        <v/>
      </c>
      <c r="E19" s="145"/>
      <c r="F19" s="145"/>
      <c r="G19" s="127" t="str">
        <f t="shared" ref="G19" si="17">IF(A19="","",MIN(E19,F19))</f>
        <v/>
      </c>
      <c r="H19" s="145"/>
      <c r="I19" s="169" t="str">
        <f t="shared" ref="I19" si="18">IF(B19="","",IF(H19="-",MIN(D19,G19),IF(M19="a",MIN(D19,G19,H19),IF(M19="b",MIN(MIN(D19,G19)*N19),H19))))</f>
        <v/>
      </c>
      <c r="J19" s="169" t="str">
        <f t="shared" ref="J19" si="19">IF(B19="","",ROUNDDOWN(IF(B19="","",IF(O19="B",I19,IF(H19="-",I19*P19,I19*Q19))),-3))</f>
        <v/>
      </c>
      <c r="K19" s="128"/>
      <c r="M19" s="167" t="e">
        <f>VLOOKUP(A18,'管理用（このシートは削除しないでください）'!$K$3:$P$16,2,FALSE)</f>
        <v>#N/A</v>
      </c>
      <c r="N19" s="168" t="e">
        <f>VLOOKUP(A18,'管理用（このシートは削除しないでください）'!$K$3:$P$16,3,)</f>
        <v>#N/A</v>
      </c>
      <c r="O19" s="168" t="e">
        <f>VLOOKUP(A18,'管理用（このシートは削除しないでください）'!$K$3:$P$16,4,FALSE)</f>
        <v>#N/A</v>
      </c>
      <c r="P19" s="168" t="e">
        <f>VLOOKUP(A18,'管理用（このシートは削除しないでください）'!$K$3:$P$16,5,FALSE)</f>
        <v>#N/A</v>
      </c>
      <c r="Q19" s="168" t="e">
        <f>VLOOKUP(A18,'管理用（このシートは削除しないでください）'!$K$3:$P$16,6,FALSE)</f>
        <v>#N/A</v>
      </c>
    </row>
    <row r="20" spans="1:17" ht="22.5" hidden="1" customHeight="1" x14ac:dyDescent="0.15">
      <c r="A20" s="142"/>
      <c r="B20" s="158"/>
      <c r="C20" s="158"/>
      <c r="D20" s="158" t="str">
        <f t="shared" ref="D20" si="20">IF(B20="","",(B20-C20))</f>
        <v/>
      </c>
      <c r="E20" s="158"/>
      <c r="F20" s="158"/>
      <c r="G20" s="158" t="str">
        <f t="shared" ref="G20" si="21">IF(B20="","",MIN(E20,F20))</f>
        <v/>
      </c>
      <c r="H20" s="158"/>
      <c r="I20" s="158"/>
      <c r="J20" s="158"/>
      <c r="K20" s="159"/>
    </row>
    <row r="21" spans="1:17" ht="22.5" hidden="1" customHeight="1" x14ac:dyDescent="0.15">
      <c r="A21" s="143"/>
      <c r="B21" s="145"/>
      <c r="C21" s="145"/>
      <c r="D21" s="127" t="str">
        <f t="shared" ref="D21" si="22">IF(A21="","",(B21-C21))</f>
        <v/>
      </c>
      <c r="E21" s="145"/>
      <c r="F21" s="145"/>
      <c r="G21" s="127" t="str">
        <f t="shared" ref="G21" si="23">IF(A21="","",MIN(E21,F21))</f>
        <v/>
      </c>
      <c r="H21" s="145"/>
      <c r="I21" s="169" t="str">
        <f t="shared" ref="I21" si="24">IF(B21="","",IF(H21="-",MIN(D21,G21),IF(M21="a",MIN(D21,G21,H21),IF(M21="b",MIN(MIN(D21,G21)*N21),H21))))</f>
        <v/>
      </c>
      <c r="J21" s="169" t="str">
        <f t="shared" ref="J21" si="25">IF(B21="","",ROUNDDOWN(IF(B21="","",IF(O21="B",I21,IF(H21="-",I21*P21,I21*Q21))),-3))</f>
        <v/>
      </c>
      <c r="K21" s="128"/>
      <c r="M21" s="167" t="e">
        <f>VLOOKUP(A20,'管理用（このシートは削除しないでください）'!$K$3:$P$16,2,FALSE)</f>
        <v>#N/A</v>
      </c>
      <c r="N21" s="168" t="e">
        <f>VLOOKUP(A20,'管理用（このシートは削除しないでください）'!$K$3:$P$16,3,)</f>
        <v>#N/A</v>
      </c>
      <c r="O21" s="168" t="e">
        <f>VLOOKUP(A20,'管理用（このシートは削除しないでください）'!$K$3:$P$16,4,FALSE)</f>
        <v>#N/A</v>
      </c>
      <c r="P21" s="168" t="e">
        <f>VLOOKUP(A20,'管理用（このシートは削除しないでください）'!$K$3:$P$16,5,FALSE)</f>
        <v>#N/A</v>
      </c>
      <c r="Q21" s="168" t="e">
        <f>VLOOKUP(A20,'管理用（このシートは削除しないでください）'!$K$3:$P$16,6,FALSE)</f>
        <v>#N/A</v>
      </c>
    </row>
    <row r="22" spans="1:17" ht="22.5" hidden="1" customHeight="1" x14ac:dyDescent="0.15">
      <c r="A22" s="142"/>
      <c r="B22" s="158"/>
      <c r="C22" s="158"/>
      <c r="D22" s="158" t="str">
        <f t="shared" ref="D22" si="26">IF(B22="","",(B22-C22))</f>
        <v/>
      </c>
      <c r="E22" s="158"/>
      <c r="F22" s="158"/>
      <c r="G22" s="158" t="str">
        <f t="shared" ref="G22" si="27">IF(B22="","",MIN(E22,F22))</f>
        <v/>
      </c>
      <c r="H22" s="158"/>
      <c r="I22" s="158"/>
      <c r="J22" s="158"/>
      <c r="K22" s="159"/>
    </row>
    <row r="23" spans="1:17" ht="22.5" hidden="1" customHeight="1" x14ac:dyDescent="0.15">
      <c r="A23" s="143"/>
      <c r="B23" s="145"/>
      <c r="C23" s="145"/>
      <c r="D23" s="127" t="str">
        <f t="shared" ref="D23" si="28">IF(A23="","",(B23-C23))</f>
        <v/>
      </c>
      <c r="E23" s="145"/>
      <c r="F23" s="145"/>
      <c r="G23" s="127" t="str">
        <f t="shared" ref="G23" si="29">IF(A23="","",MIN(E23,F23))</f>
        <v/>
      </c>
      <c r="H23" s="145"/>
      <c r="I23" s="169" t="str">
        <f t="shared" ref="I23" si="30">IF(B23="","",IF(H23="-",MIN(D23,G23),IF(M23="a",MIN(D23,G23,H23),IF(M23="b",MIN(MIN(D23,G23)*N23),H23))))</f>
        <v/>
      </c>
      <c r="J23" s="169" t="str">
        <f t="shared" ref="J23" si="31">IF(B23="","",ROUNDDOWN(IF(B23="","",IF(O23="B",I23,IF(H23="-",I23*P23,I23*Q23))),-3))</f>
        <v/>
      </c>
      <c r="K23" s="128"/>
      <c r="M23" s="167" t="e">
        <f>VLOOKUP(A22,'管理用（このシートは削除しないでください）'!$K$3:$P$16,2,FALSE)</f>
        <v>#N/A</v>
      </c>
      <c r="N23" s="168" t="e">
        <f>VLOOKUP(A22,'管理用（このシートは削除しないでください）'!$K$3:$P$16,3,)</f>
        <v>#N/A</v>
      </c>
      <c r="O23" s="168" t="e">
        <f>VLOOKUP(A22,'管理用（このシートは削除しないでください）'!$K$3:$P$16,4,FALSE)</f>
        <v>#N/A</v>
      </c>
      <c r="P23" s="168" t="e">
        <f>VLOOKUP(A22,'管理用（このシートは削除しないでください）'!$K$3:$P$16,5,FALSE)</f>
        <v>#N/A</v>
      </c>
      <c r="Q23" s="168" t="e">
        <f>VLOOKUP(A22,'管理用（このシートは削除しないでください）'!$K$3:$P$16,6,FALSE)</f>
        <v>#N/A</v>
      </c>
    </row>
    <row r="24" spans="1:17" ht="22.5" hidden="1" customHeight="1" x14ac:dyDescent="0.15">
      <c r="A24" s="142"/>
      <c r="B24" s="158"/>
      <c r="C24" s="158"/>
      <c r="D24" s="158" t="str">
        <f t="shared" ref="D24" si="32">IF(B24="","",(B24-C24))</f>
        <v/>
      </c>
      <c r="E24" s="158"/>
      <c r="F24" s="158"/>
      <c r="G24" s="158" t="str">
        <f t="shared" ref="G24" si="33">IF(B24="","",MIN(E24,F24))</f>
        <v/>
      </c>
      <c r="H24" s="158"/>
      <c r="I24" s="158"/>
      <c r="J24" s="158"/>
      <c r="K24" s="159"/>
    </row>
    <row r="25" spans="1:17" ht="22.5" hidden="1" customHeight="1" x14ac:dyDescent="0.15">
      <c r="A25" s="143"/>
      <c r="B25" s="145"/>
      <c r="C25" s="145"/>
      <c r="D25" s="127" t="str">
        <f t="shared" ref="D25" si="34">IF(A25="","",(B25-C25))</f>
        <v/>
      </c>
      <c r="E25" s="145"/>
      <c r="F25" s="145"/>
      <c r="G25" s="127" t="str">
        <f t="shared" ref="G25" si="35">IF(A25="","",MIN(E25,F25))</f>
        <v/>
      </c>
      <c r="H25" s="145"/>
      <c r="I25" s="169" t="str">
        <f t="shared" ref="I25" si="36">IF(B25="","",IF(H25="-",MIN(D25,G25),IF(M25="a",MIN(D25,G25,H25),IF(M25="b",MIN(MIN(D25,G25)*N25),H25))))</f>
        <v/>
      </c>
      <c r="J25" s="169" t="str">
        <f t="shared" ref="J25" si="37">IF(B25="","",ROUNDDOWN(IF(B25="","",IF(O25="B",I25,IF(H25="-",I25*P25,I25*Q25))),-3))</f>
        <v/>
      </c>
      <c r="K25" s="128"/>
      <c r="M25" s="167" t="e">
        <f>VLOOKUP(A24,'管理用（このシートは削除しないでください）'!$K$3:$P$16,2,FALSE)</f>
        <v>#N/A</v>
      </c>
      <c r="N25" s="168" t="e">
        <f>VLOOKUP(A24,'管理用（このシートは削除しないでください）'!$K$3:$P$16,3,)</f>
        <v>#N/A</v>
      </c>
      <c r="O25" s="168" t="e">
        <f>VLOOKUP(A24,'管理用（このシートは削除しないでください）'!$K$3:$P$16,4,FALSE)</f>
        <v>#N/A</v>
      </c>
      <c r="P25" s="168" t="e">
        <f>VLOOKUP(A24,'管理用（このシートは削除しないでください）'!$K$3:$P$16,5,FALSE)</f>
        <v>#N/A</v>
      </c>
      <c r="Q25" s="168" t="e">
        <f>VLOOKUP(A24,'管理用（このシートは削除しないでください）'!$K$3:$P$16,6,FALSE)</f>
        <v>#N/A</v>
      </c>
    </row>
    <row r="26" spans="1:17" ht="22.5" hidden="1" customHeight="1" x14ac:dyDescent="0.15">
      <c r="A26" s="142"/>
      <c r="B26" s="158"/>
      <c r="C26" s="158"/>
      <c r="D26" s="158" t="str">
        <f t="shared" ref="D26" si="38">IF(B26="","",(B26-C26))</f>
        <v/>
      </c>
      <c r="E26" s="158"/>
      <c r="F26" s="158"/>
      <c r="G26" s="158" t="str">
        <f t="shared" ref="G26" si="39">IF(B26="","",MIN(E26,F26))</f>
        <v/>
      </c>
      <c r="H26" s="158"/>
      <c r="I26" s="158"/>
      <c r="J26" s="158"/>
      <c r="K26" s="159"/>
    </row>
    <row r="27" spans="1:17" ht="22.5" hidden="1" customHeight="1" x14ac:dyDescent="0.15">
      <c r="A27" s="143"/>
      <c r="B27" s="145"/>
      <c r="C27" s="145"/>
      <c r="D27" s="127" t="str">
        <f t="shared" ref="D27" si="40">IF(A27="","",(B27-C27))</f>
        <v/>
      </c>
      <c r="E27" s="145"/>
      <c r="F27" s="145"/>
      <c r="G27" s="127" t="str">
        <f t="shared" ref="G27" si="41">IF(A27="","",MIN(E27,F27))</f>
        <v/>
      </c>
      <c r="H27" s="145"/>
      <c r="I27" s="169" t="str">
        <f t="shared" ref="I27" si="42">IF(B27="","",IF(H27="-",MIN(D27,G27),IF(M27="a",MIN(D27,G27,H27),IF(M27="b",MIN(MIN(D27,G27)*N27),H27))))</f>
        <v/>
      </c>
      <c r="J27" s="169" t="str">
        <f t="shared" ref="J27" si="43">IF(B27="","",ROUNDDOWN(IF(B27="","",IF(O27="B",I27,IF(H27="-",I27*P27,I27*Q27))),-3))</f>
        <v/>
      </c>
      <c r="K27" s="128"/>
      <c r="M27" s="167" t="e">
        <f>VLOOKUP(A26,'管理用（このシートは削除しないでください）'!$K$3:$P$16,2,FALSE)</f>
        <v>#N/A</v>
      </c>
      <c r="N27" s="168" t="e">
        <f>VLOOKUP(A26,'管理用（このシートは削除しないでください）'!$K$3:$P$16,3,)</f>
        <v>#N/A</v>
      </c>
      <c r="O27" s="168" t="e">
        <f>VLOOKUP(A26,'管理用（このシートは削除しないでください）'!$K$3:$P$16,4,FALSE)</f>
        <v>#N/A</v>
      </c>
      <c r="P27" s="168" t="e">
        <f>VLOOKUP(A26,'管理用（このシートは削除しないでください）'!$K$3:$P$16,5,FALSE)</f>
        <v>#N/A</v>
      </c>
      <c r="Q27" s="168" t="e">
        <f>VLOOKUP(A26,'管理用（このシートは削除しないでください）'!$K$3:$P$16,6,FALSE)</f>
        <v>#N/A</v>
      </c>
    </row>
    <row r="28" spans="1:17" ht="22.5" hidden="1" customHeight="1" x14ac:dyDescent="0.15">
      <c r="A28" s="142"/>
      <c r="B28" s="158"/>
      <c r="C28" s="158"/>
      <c r="D28" s="158" t="str">
        <f t="shared" ref="D28" si="44">IF(B28="","",(B28-C28))</f>
        <v/>
      </c>
      <c r="E28" s="158"/>
      <c r="F28" s="158"/>
      <c r="G28" s="158" t="str">
        <f t="shared" ref="G28" si="45">IF(B28="","",MIN(E28,F28))</f>
        <v/>
      </c>
      <c r="H28" s="158"/>
      <c r="I28" s="158"/>
      <c r="J28" s="158"/>
      <c r="K28" s="159"/>
    </row>
    <row r="29" spans="1:17" ht="22.5" hidden="1" customHeight="1" x14ac:dyDescent="0.15">
      <c r="A29" s="143"/>
      <c r="B29" s="145"/>
      <c r="C29" s="145"/>
      <c r="D29" s="127" t="str">
        <f t="shared" ref="D29" si="46">IF(A29="","",(B29-C29))</f>
        <v/>
      </c>
      <c r="E29" s="145"/>
      <c r="F29" s="145"/>
      <c r="G29" s="127" t="str">
        <f t="shared" ref="G29" si="47">IF(A29="","",MIN(E29,F29))</f>
        <v/>
      </c>
      <c r="H29" s="145"/>
      <c r="I29" s="169" t="str">
        <f t="shared" ref="I29" si="48">IF(B29="","",IF(H29="-",MIN(D29,G29),IF(M29="a",MIN(D29,G29,H29),IF(M29="b",MIN(MIN(D29,G29)*N29),H29))))</f>
        <v/>
      </c>
      <c r="J29" s="169" t="str">
        <f t="shared" ref="J29" si="49">IF(B29="","",ROUNDDOWN(IF(B29="","",IF(O29="B",I29,IF(H29="-",I29*P29,I29*Q29))),-3))</f>
        <v/>
      </c>
      <c r="K29" s="128"/>
      <c r="M29" s="167" t="e">
        <f>VLOOKUP(A28,'管理用（このシートは削除しないでください）'!$K$3:$P$16,2,FALSE)</f>
        <v>#N/A</v>
      </c>
      <c r="N29" s="168" t="e">
        <f>VLOOKUP(A28,'管理用（このシートは削除しないでください）'!$K$3:$P$16,3,)</f>
        <v>#N/A</v>
      </c>
      <c r="O29" s="168" t="e">
        <f>VLOOKUP(A28,'管理用（このシートは削除しないでください）'!$K$3:$P$16,4,FALSE)</f>
        <v>#N/A</v>
      </c>
      <c r="P29" s="168" t="e">
        <f>VLOOKUP(A28,'管理用（このシートは削除しないでください）'!$K$3:$P$16,5,FALSE)</f>
        <v>#N/A</v>
      </c>
      <c r="Q29" s="168" t="e">
        <f>VLOOKUP(A28,'管理用（このシートは削除しないでください）'!$K$3:$P$16,6,FALSE)</f>
        <v>#N/A</v>
      </c>
    </row>
    <row r="30" spans="1:17" ht="22.5" hidden="1" customHeight="1" x14ac:dyDescent="0.15">
      <c r="A30" s="142"/>
      <c r="B30" s="158"/>
      <c r="C30" s="158"/>
      <c r="D30" s="158" t="str">
        <f t="shared" ref="D30" si="50">IF(B30="","",(B30-C30))</f>
        <v/>
      </c>
      <c r="E30" s="158"/>
      <c r="F30" s="158"/>
      <c r="G30" s="158" t="str">
        <f t="shared" ref="G30" si="51">IF(B30="","",MIN(E30,F30))</f>
        <v/>
      </c>
      <c r="H30" s="158"/>
      <c r="I30" s="158"/>
      <c r="J30" s="158"/>
      <c r="K30" s="159"/>
    </row>
    <row r="31" spans="1:17" ht="22.5" hidden="1" customHeight="1" x14ac:dyDescent="0.15">
      <c r="A31" s="143"/>
      <c r="B31" s="145"/>
      <c r="C31" s="145"/>
      <c r="D31" s="127" t="str">
        <f t="shared" ref="D31" si="52">IF(A31="","",(B31-C31))</f>
        <v/>
      </c>
      <c r="E31" s="145"/>
      <c r="F31" s="145"/>
      <c r="G31" s="127" t="str">
        <f t="shared" ref="G31" si="53">IF(A31="","",MIN(E31,F31))</f>
        <v/>
      </c>
      <c r="H31" s="145"/>
      <c r="I31" s="169" t="str">
        <f t="shared" ref="I31" si="54">IF(B31="","",IF(H31="-",MIN(D31,G31),IF(M31="a",MIN(D31,G31,H31),IF(M31="b",MIN(MIN(D31,G31)*N31),H31))))</f>
        <v/>
      </c>
      <c r="J31" s="169" t="str">
        <f t="shared" ref="J31" si="55">IF(B31="","",ROUNDDOWN(IF(B31="","",IF(O31="B",I31,IF(H31="-",I31*P31,I31*Q31))),-3))</f>
        <v/>
      </c>
      <c r="K31" s="128"/>
      <c r="M31" s="167" t="e">
        <f>VLOOKUP(A30,'管理用（このシートは削除しないでください）'!$K$3:$P$16,2,FALSE)</f>
        <v>#N/A</v>
      </c>
      <c r="N31" s="168" t="e">
        <f>VLOOKUP(A30,'管理用（このシートは削除しないでください）'!$K$3:$P$16,3,)</f>
        <v>#N/A</v>
      </c>
      <c r="O31" s="168" t="e">
        <f>VLOOKUP(A30,'管理用（このシートは削除しないでください）'!$K$3:$P$16,4,FALSE)</f>
        <v>#N/A</v>
      </c>
      <c r="P31" s="168" t="e">
        <f>VLOOKUP(A30,'管理用（このシートは削除しないでください）'!$K$3:$P$16,5,FALSE)</f>
        <v>#N/A</v>
      </c>
      <c r="Q31" s="168" t="e">
        <f>VLOOKUP(A30,'管理用（このシートは削除しないでください）'!$K$3:$P$16,6,FALSE)</f>
        <v>#N/A</v>
      </c>
    </row>
    <row r="32" spans="1:17" ht="22.5" hidden="1" customHeight="1" x14ac:dyDescent="0.15">
      <c r="A32" s="142"/>
      <c r="B32" s="158"/>
      <c r="C32" s="158"/>
      <c r="D32" s="158" t="str">
        <f t="shared" ref="D32" si="56">IF(B32="","",(B32-C32))</f>
        <v/>
      </c>
      <c r="E32" s="158"/>
      <c r="F32" s="158"/>
      <c r="G32" s="158" t="str">
        <f t="shared" ref="G32" si="57">IF(B32="","",MIN(E32,F32))</f>
        <v/>
      </c>
      <c r="H32" s="158"/>
      <c r="I32" s="158"/>
      <c r="J32" s="158"/>
      <c r="K32" s="159"/>
    </row>
    <row r="33" spans="1:17" ht="22.5" hidden="1" customHeight="1" x14ac:dyDescent="0.15">
      <c r="A33" s="143"/>
      <c r="B33" s="145"/>
      <c r="C33" s="145"/>
      <c r="D33" s="127" t="str">
        <f t="shared" ref="D33" si="58">IF(A33="","",(B33-C33))</f>
        <v/>
      </c>
      <c r="E33" s="145"/>
      <c r="F33" s="145"/>
      <c r="G33" s="127" t="str">
        <f t="shared" ref="G33" si="59">IF(A33="","",MIN(E33,F33))</f>
        <v/>
      </c>
      <c r="H33" s="145"/>
      <c r="I33" s="169" t="str">
        <f t="shared" ref="I33" si="60">IF(B33="","",IF(H33="-",MIN(D33,G33),IF(M33="a",MIN(D33,G33,H33),IF(M33="b",MIN(MIN(D33,G33)*N33),H33))))</f>
        <v/>
      </c>
      <c r="J33" s="169" t="str">
        <f t="shared" ref="J33" si="61">IF(B33="","",ROUNDDOWN(IF(B33="","",IF(O33="B",I33,IF(H33="-",I33*P33,I33*Q33))),-3))</f>
        <v/>
      </c>
      <c r="K33" s="128"/>
      <c r="M33" s="167" t="e">
        <f>VLOOKUP(A32,'管理用（このシートは削除しないでください）'!$K$3:$P$16,2,FALSE)</f>
        <v>#N/A</v>
      </c>
      <c r="N33" s="168" t="e">
        <f>VLOOKUP(A32,'管理用（このシートは削除しないでください）'!$K$3:$P$16,3,)</f>
        <v>#N/A</v>
      </c>
      <c r="O33" s="168" t="e">
        <f>VLOOKUP(A32,'管理用（このシートは削除しないでください）'!$K$3:$P$16,4,FALSE)</f>
        <v>#N/A</v>
      </c>
      <c r="P33" s="168" t="e">
        <f>VLOOKUP(A32,'管理用（このシートは削除しないでください）'!$K$3:$P$16,5,FALSE)</f>
        <v>#N/A</v>
      </c>
      <c r="Q33" s="168" t="e">
        <f>VLOOKUP(A32,'管理用（このシートは削除しないでください）'!$K$3:$P$16,6,FALSE)</f>
        <v>#N/A</v>
      </c>
    </row>
    <row r="34" spans="1:17" ht="22.5" hidden="1" customHeight="1" x14ac:dyDescent="0.15">
      <c r="A34" s="142"/>
      <c r="B34" s="158"/>
      <c r="C34" s="158"/>
      <c r="D34" s="158" t="str">
        <f t="shared" ref="D34" si="62">IF(B34="","",(B34-C34))</f>
        <v/>
      </c>
      <c r="E34" s="158"/>
      <c r="F34" s="158"/>
      <c r="G34" s="158" t="str">
        <f t="shared" ref="G34" si="63">IF(B34="","",MIN(E34,F34))</f>
        <v/>
      </c>
      <c r="H34" s="158"/>
      <c r="I34" s="158"/>
      <c r="J34" s="158"/>
      <c r="K34" s="159"/>
    </row>
    <row r="35" spans="1:17" ht="22.5" hidden="1" customHeight="1" x14ac:dyDescent="0.15">
      <c r="A35" s="143"/>
      <c r="B35" s="145"/>
      <c r="C35" s="145"/>
      <c r="D35" s="127" t="str">
        <f t="shared" ref="D35" si="64">IF(A35="","",(B35-C35))</f>
        <v/>
      </c>
      <c r="E35" s="145"/>
      <c r="F35" s="145"/>
      <c r="G35" s="127" t="str">
        <f t="shared" ref="G35" si="65">IF(A35="","",MIN(E35,F35))</f>
        <v/>
      </c>
      <c r="H35" s="145"/>
      <c r="I35" s="169" t="str">
        <f t="shared" ref="I35" si="66">IF(B35="","",IF(H35="-",MIN(D35,G35),IF(M35="a",MIN(D35,G35,H35),IF(M35="b",MIN(MIN(D35,G35)*N35),H35))))</f>
        <v/>
      </c>
      <c r="J35" s="169" t="str">
        <f t="shared" ref="J35" si="67">IF(B35="","",ROUNDDOWN(IF(B35="","",IF(O35="B",I35,IF(H35="-",I35*P35,I35*Q35))),-3))</f>
        <v/>
      </c>
      <c r="K35" s="128"/>
      <c r="M35" s="167" t="e">
        <f>VLOOKUP(A34,'管理用（このシートは削除しないでください）'!$K$3:$P$16,2,FALSE)</f>
        <v>#N/A</v>
      </c>
      <c r="N35" s="168" t="e">
        <f>VLOOKUP(A34,'管理用（このシートは削除しないでください）'!$K$3:$P$16,3,)</f>
        <v>#N/A</v>
      </c>
      <c r="O35" s="168" t="e">
        <f>VLOOKUP(A34,'管理用（このシートは削除しないでください）'!$K$3:$P$16,4,FALSE)</f>
        <v>#N/A</v>
      </c>
      <c r="P35" s="168" t="e">
        <f>VLOOKUP(A34,'管理用（このシートは削除しないでください）'!$K$3:$P$16,5,FALSE)</f>
        <v>#N/A</v>
      </c>
      <c r="Q35" s="168" t="e">
        <f>VLOOKUP(A34,'管理用（このシートは削除しないでください）'!$K$3:$P$16,6,FALSE)</f>
        <v>#N/A</v>
      </c>
    </row>
    <row r="36" spans="1:17" ht="22.5" customHeight="1" x14ac:dyDescent="0.15">
      <c r="A36" s="142"/>
      <c r="B36" s="158"/>
      <c r="C36" s="158"/>
      <c r="D36" s="158" t="str">
        <f t="shared" ref="D36" si="68">IF(B36="","",(B36-C36))</f>
        <v/>
      </c>
      <c r="E36" s="158"/>
      <c r="F36" s="158"/>
      <c r="G36" s="158" t="str">
        <f t="shared" ref="G36" si="69">IF(B36="","",MIN(E36,F36))</f>
        <v/>
      </c>
      <c r="H36" s="158"/>
      <c r="I36" s="158"/>
      <c r="J36" s="158"/>
      <c r="K36" s="159"/>
    </row>
    <row r="37" spans="1:17" ht="22.5" customHeight="1" thickBot="1" x14ac:dyDescent="0.2">
      <c r="A37" s="144"/>
      <c r="B37" s="146"/>
      <c r="C37" s="146"/>
      <c r="D37" s="23" t="str">
        <f t="shared" ref="D37" si="70">IF(A37="","",(B37-C37))</f>
        <v/>
      </c>
      <c r="E37" s="146"/>
      <c r="F37" s="146"/>
      <c r="G37" s="23" t="str">
        <f t="shared" ref="G37" si="71">IF(A37="","",MIN(E37,F37))</f>
        <v/>
      </c>
      <c r="H37" s="146"/>
      <c r="I37" s="170" t="str">
        <f t="shared" ref="I37" si="72">IF(B37="","",IF(H37="-",MIN(D37,G37),IF(M37="a",MIN(D37,G37,H37),IF(M37="b",MIN(MIN(D37,G37)*N37),H37))))</f>
        <v/>
      </c>
      <c r="J37" s="170" t="str">
        <f t="shared" ref="J37" si="73">IF(B37="","",ROUNDDOWN(IF(B37="","",IF(O37="B",I37,IF(H37="-",I37*P37,I37*Q37))),-3))</f>
        <v/>
      </c>
      <c r="K37" s="15"/>
      <c r="M37" s="167" t="e">
        <f>VLOOKUP(A36,'管理用（このシートは削除しないでください）'!$K$3:$P$16,2,FALSE)</f>
        <v>#N/A</v>
      </c>
      <c r="N37" s="168" t="e">
        <f>VLOOKUP(A36,'管理用（このシートは削除しないでください）'!$K$3:$P$16,3,)</f>
        <v>#N/A</v>
      </c>
      <c r="O37" s="168" t="e">
        <f>VLOOKUP(A36,'管理用（このシートは削除しないでください）'!$K$3:$P$16,4,FALSE)</f>
        <v>#N/A</v>
      </c>
      <c r="P37" s="168" t="e">
        <f>VLOOKUP(A36,'管理用（このシートは削除しないでください）'!$K$3:$P$16,5,FALSE)</f>
        <v>#N/A</v>
      </c>
      <c r="Q37" s="168" t="e">
        <f>VLOOKUP(A36,'管理用（このシートは削除しないでください）'!$K$3:$P$16,6,FALSE)</f>
        <v>#N/A</v>
      </c>
    </row>
    <row r="38" spans="1:17" ht="22.5" customHeight="1" thickTop="1" thickBot="1" x14ac:dyDescent="0.2">
      <c r="A38" s="133" t="s">
        <v>43</v>
      </c>
      <c r="B38" s="24">
        <f>IF(SUM(B8:B37)=0,"",SUM(B8:B37))</f>
        <v>38000000</v>
      </c>
      <c r="C38" s="24">
        <f>IF(B38="","",SUM(C8:C37))</f>
        <v>0</v>
      </c>
      <c r="D38" s="24">
        <f t="shared" ref="D38:J38" si="74">IF(SUM(D8:D37)=0,"",SUM(D8:D37))</f>
        <v>38000000</v>
      </c>
      <c r="E38" s="24">
        <f t="shared" si="74"/>
        <v>38000000</v>
      </c>
      <c r="F38" s="24">
        <f t="shared" si="74"/>
        <v>31005500</v>
      </c>
      <c r="G38" s="24">
        <f t="shared" si="74"/>
        <v>31005500</v>
      </c>
      <c r="H38" s="24">
        <f t="shared" si="74"/>
        <v>15502750</v>
      </c>
      <c r="I38" s="24">
        <f t="shared" si="74"/>
        <v>15502750</v>
      </c>
      <c r="J38" s="24">
        <f t="shared" si="74"/>
        <v>15502000</v>
      </c>
      <c r="K38" s="14"/>
    </row>
    <row r="39" spans="1:17" ht="14.25" thickTop="1" x14ac:dyDescent="0.15">
      <c r="A39" s="1"/>
    </row>
    <row r="40" spans="1:17" x14ac:dyDescent="0.15">
      <c r="A40" s="1" t="s">
        <v>10</v>
      </c>
    </row>
    <row r="41" spans="1:17" x14ac:dyDescent="0.15">
      <c r="A41" s="2" t="s">
        <v>155</v>
      </c>
    </row>
    <row r="42" spans="1:17" x14ac:dyDescent="0.15">
      <c r="A42" s="2" t="s">
        <v>11</v>
      </c>
    </row>
    <row r="43" spans="1:17" x14ac:dyDescent="0.15">
      <c r="A43" s="2" t="s">
        <v>12</v>
      </c>
    </row>
    <row r="44" spans="1:17" x14ac:dyDescent="0.15">
      <c r="A44" s="2" t="s">
        <v>237</v>
      </c>
    </row>
    <row r="45" spans="1:17" x14ac:dyDescent="0.15">
      <c r="A45" s="2" t="s">
        <v>238</v>
      </c>
    </row>
    <row r="46" spans="1:17" x14ac:dyDescent="0.15">
      <c r="A46" s="2" t="s">
        <v>13</v>
      </c>
    </row>
    <row r="47" spans="1:17" x14ac:dyDescent="0.15">
      <c r="A47" s="2" t="s">
        <v>14</v>
      </c>
    </row>
    <row r="48" spans="1:17" x14ac:dyDescent="0.15">
      <c r="A48" s="2" t="s">
        <v>15</v>
      </c>
    </row>
    <row r="49" spans="1:1" x14ac:dyDescent="0.15">
      <c r="A49" s="2" t="s">
        <v>16</v>
      </c>
    </row>
    <row r="50" spans="1:1" x14ac:dyDescent="0.15">
      <c r="A50" s="2" t="s">
        <v>234</v>
      </c>
    </row>
    <row r="51" spans="1:1" x14ac:dyDescent="0.15">
      <c r="A51" s="2" t="s">
        <v>235</v>
      </c>
    </row>
    <row r="52" spans="1:1" x14ac:dyDescent="0.15">
      <c r="A52" s="2" t="s">
        <v>239</v>
      </c>
    </row>
    <row r="53" spans="1:1" x14ac:dyDescent="0.15">
      <c r="A53" s="2" t="s">
        <v>236</v>
      </c>
    </row>
  </sheetData>
  <mergeCells count="4">
    <mergeCell ref="A2:K2"/>
    <mergeCell ref="A5:A6"/>
    <mergeCell ref="K5:K6"/>
    <mergeCell ref="J4:K4"/>
  </mergeCells>
  <phoneticPr fontId="1"/>
  <pageMargins left="0.51181102362204722" right="0.51181102362204722" top="0.55118110236220474" bottom="0.55118110236220474" header="0.31496062992125984" footer="0.31496062992125984"/>
  <pageSetup paperSize="9" orientation="landscape" r:id="rId1"/>
  <ignoredErrors>
    <ignoredError sqref="C38 D10:D12 D13 D36 G9:G12 G13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'管理用（このシートは削除しないでください）'!$B$21:$B$34</xm:f>
          </x14:formula1>
          <xm:sqref>A12 A8 A10 A24 A26 A18 A20 A22 A34 A36 A28 A30 A32 A14 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8"/>
  <sheetViews>
    <sheetView view="pageBreakPreview" topLeftCell="A28" zoomScaleNormal="100" zoomScaleSheetLayoutView="100" workbookViewId="0">
      <selection activeCell="E47" sqref="E47:G47"/>
    </sheetView>
  </sheetViews>
  <sheetFormatPr defaultColWidth="9" defaultRowHeight="13.5" x14ac:dyDescent="0.15"/>
  <cols>
    <col min="1" max="3" width="6.875" style="79" customWidth="1"/>
    <col min="4" max="4" width="7.125" style="79" customWidth="1"/>
    <col min="5" max="6" width="7.5" style="79" customWidth="1"/>
    <col min="7" max="8" width="15" style="79" customWidth="1"/>
    <col min="9" max="9" width="17.875" style="79" customWidth="1"/>
    <col min="10" max="10" width="0" style="79" hidden="1" customWidth="1"/>
    <col min="11" max="16384" width="9" style="79"/>
  </cols>
  <sheetData>
    <row r="1" spans="1:11" x14ac:dyDescent="0.15">
      <c r="A1" s="19" t="s">
        <v>132</v>
      </c>
    </row>
    <row r="2" spans="1:11" ht="19.5" customHeight="1" x14ac:dyDescent="0.15">
      <c r="A2" s="177" t="s">
        <v>58</v>
      </c>
      <c r="B2" s="177"/>
      <c r="C2" s="177"/>
      <c r="D2" s="177"/>
      <c r="E2" s="177"/>
      <c r="F2" s="177"/>
      <c r="G2" s="177"/>
      <c r="H2" s="177"/>
      <c r="I2" s="177"/>
    </row>
    <row r="3" spans="1:11" ht="7.5" customHeight="1" x14ac:dyDescent="0.15">
      <c r="A3" s="19"/>
    </row>
    <row r="4" spans="1:11" ht="18.75" customHeight="1" x14ac:dyDescent="0.15">
      <c r="A4" s="183" t="s">
        <v>221</v>
      </c>
      <c r="B4" s="183"/>
      <c r="C4" s="183"/>
      <c r="D4" s="184" t="s">
        <v>240</v>
      </c>
      <c r="E4" s="185"/>
      <c r="F4" s="185"/>
      <c r="G4" s="185"/>
      <c r="H4" s="185"/>
      <c r="I4" s="186"/>
      <c r="J4" s="77"/>
      <c r="K4" s="79" t="s">
        <v>143</v>
      </c>
    </row>
    <row r="5" spans="1:11" ht="18.75" customHeight="1" x14ac:dyDescent="0.15">
      <c r="A5" s="187" t="s">
        <v>133</v>
      </c>
      <c r="B5" s="188"/>
      <c r="C5" s="188"/>
      <c r="D5" s="206" t="s">
        <v>17</v>
      </c>
      <c r="E5" s="207"/>
      <c r="F5" s="207"/>
      <c r="G5" s="208"/>
      <c r="H5" s="187" t="s">
        <v>116</v>
      </c>
      <c r="I5" s="183"/>
      <c r="J5" s="78"/>
    </row>
    <row r="6" spans="1:11" ht="22.5" customHeight="1" x14ac:dyDescent="0.15">
      <c r="A6" s="189" t="s">
        <v>242</v>
      </c>
      <c r="B6" s="190"/>
      <c r="C6" s="191"/>
      <c r="D6" s="189" t="s">
        <v>243</v>
      </c>
      <c r="E6" s="190"/>
      <c r="F6" s="190"/>
      <c r="G6" s="191"/>
      <c r="H6" s="250"/>
      <c r="I6" s="250"/>
      <c r="J6" s="78"/>
    </row>
    <row r="7" spans="1:11" ht="14.25" customHeight="1" x14ac:dyDescent="0.15">
      <c r="A7" s="187" t="s">
        <v>135</v>
      </c>
      <c r="B7" s="183"/>
      <c r="C7" s="183"/>
      <c r="D7" s="184" t="s">
        <v>158</v>
      </c>
      <c r="E7" s="185"/>
      <c r="F7" s="185"/>
      <c r="G7" s="185"/>
      <c r="H7" s="185"/>
      <c r="I7" s="186"/>
      <c r="J7" s="77"/>
      <c r="K7" s="83" t="s">
        <v>143</v>
      </c>
    </row>
    <row r="8" spans="1:11" ht="13.5" customHeight="1" x14ac:dyDescent="0.15">
      <c r="A8" s="183" t="s">
        <v>128</v>
      </c>
      <c r="B8" s="183"/>
      <c r="C8" s="183"/>
      <c r="D8" s="192" t="s">
        <v>22</v>
      </c>
      <c r="E8" s="192"/>
      <c r="F8" s="192"/>
      <c r="G8" s="192"/>
      <c r="H8" s="192"/>
      <c r="I8" s="193"/>
      <c r="J8" s="249"/>
    </row>
    <row r="9" spans="1:11" ht="13.5" customHeight="1" x14ac:dyDescent="0.15">
      <c r="A9" s="183"/>
      <c r="B9" s="183"/>
      <c r="C9" s="183"/>
      <c r="D9" s="172" t="s">
        <v>148</v>
      </c>
      <c r="E9" s="201" t="s">
        <v>162</v>
      </c>
      <c r="F9" s="201"/>
      <c r="G9" s="201"/>
      <c r="H9" s="147"/>
      <c r="I9" s="102"/>
      <c r="J9" s="249"/>
      <c r="K9" s="83" t="s">
        <v>147</v>
      </c>
    </row>
    <row r="10" spans="1:11" ht="13.5" customHeight="1" x14ac:dyDescent="0.15">
      <c r="A10" s="183"/>
      <c r="B10" s="183"/>
      <c r="C10" s="183"/>
      <c r="D10" s="252" t="s">
        <v>198</v>
      </c>
      <c r="E10" s="253"/>
      <c r="F10" s="253"/>
      <c r="G10" s="147" t="s">
        <v>199</v>
      </c>
      <c r="H10" s="101"/>
      <c r="I10" s="102"/>
      <c r="J10" s="249"/>
      <c r="K10" s="83"/>
    </row>
    <row r="11" spans="1:11" ht="14.25" customHeight="1" x14ac:dyDescent="0.15">
      <c r="A11" s="183"/>
      <c r="B11" s="183"/>
      <c r="C11" s="183"/>
      <c r="D11" s="254" t="s">
        <v>197</v>
      </c>
      <c r="E11" s="255"/>
      <c r="F11" s="255"/>
      <c r="G11" s="148" t="s">
        <v>199</v>
      </c>
      <c r="H11" s="103"/>
      <c r="I11" s="104"/>
      <c r="J11" s="77"/>
    </row>
    <row r="12" spans="1:11" ht="13.5" customHeight="1" x14ac:dyDescent="0.15">
      <c r="A12" s="206" t="s">
        <v>23</v>
      </c>
      <c r="B12" s="207"/>
      <c r="C12" s="208"/>
      <c r="D12" s="134" t="s">
        <v>200</v>
      </c>
      <c r="E12" s="256" t="s">
        <v>244</v>
      </c>
      <c r="F12" s="256"/>
      <c r="G12" s="135" t="s">
        <v>201</v>
      </c>
      <c r="H12" s="136" t="s">
        <v>202</v>
      </c>
      <c r="I12" s="149" t="s">
        <v>245</v>
      </c>
      <c r="J12" s="77"/>
    </row>
    <row r="13" spans="1:11" ht="13.5" customHeight="1" x14ac:dyDescent="0.15">
      <c r="A13" s="258" t="s">
        <v>136</v>
      </c>
      <c r="B13" s="259"/>
      <c r="C13" s="259"/>
      <c r="D13" s="259"/>
      <c r="E13" s="259"/>
      <c r="F13" s="259"/>
      <c r="G13" s="259"/>
      <c r="H13" s="259"/>
      <c r="I13" s="260"/>
      <c r="J13" s="78"/>
    </row>
    <row r="14" spans="1:11" ht="14.25" customHeight="1" x14ac:dyDescent="0.15">
      <c r="A14" s="91" t="s">
        <v>64</v>
      </c>
      <c r="B14" s="183" t="s">
        <v>63</v>
      </c>
      <c r="C14" s="183"/>
      <c r="D14" s="206"/>
      <c r="E14" s="183" t="s">
        <v>59</v>
      </c>
      <c r="F14" s="183"/>
      <c r="G14" s="91" t="s">
        <v>60</v>
      </c>
      <c r="H14" s="91" t="s">
        <v>62</v>
      </c>
      <c r="I14" s="92" t="s">
        <v>61</v>
      </c>
      <c r="J14" s="77"/>
    </row>
    <row r="15" spans="1:11" ht="13.5" customHeight="1" x14ac:dyDescent="0.15">
      <c r="A15" s="85" t="s">
        <v>18</v>
      </c>
      <c r="B15" s="261" t="s">
        <v>21</v>
      </c>
      <c r="C15" s="261"/>
      <c r="D15" s="261"/>
      <c r="E15" s="262" t="s">
        <v>19</v>
      </c>
      <c r="F15" s="263"/>
      <c r="G15" s="86" t="s">
        <v>24</v>
      </c>
      <c r="H15" s="86" t="s">
        <v>20</v>
      </c>
      <c r="I15" s="102" t="s">
        <v>0</v>
      </c>
      <c r="J15" s="249"/>
    </row>
    <row r="16" spans="1:11" ht="13.5" customHeight="1" x14ac:dyDescent="0.15">
      <c r="A16" s="251" t="s">
        <v>65</v>
      </c>
      <c r="B16" s="244" t="s">
        <v>246</v>
      </c>
      <c r="C16" s="244"/>
      <c r="D16" s="244"/>
      <c r="E16" s="202">
        <v>1000</v>
      </c>
      <c r="F16" s="203"/>
      <c r="G16" s="151">
        <f t="shared" ref="G16:G24" si="0">IF(H16="","",H16/E16)</f>
        <v>38000</v>
      </c>
      <c r="H16" s="150">
        <v>38000000</v>
      </c>
      <c r="I16" s="102" t="s">
        <v>0</v>
      </c>
      <c r="J16" s="249"/>
    </row>
    <row r="17" spans="1:11" ht="13.5" customHeight="1" x14ac:dyDescent="0.15">
      <c r="A17" s="251"/>
      <c r="B17" s="244" t="s">
        <v>21</v>
      </c>
      <c r="C17" s="244"/>
      <c r="D17" s="244"/>
      <c r="E17" s="202"/>
      <c r="F17" s="203"/>
      <c r="G17" s="151" t="str">
        <f t="shared" si="0"/>
        <v/>
      </c>
      <c r="H17" s="150"/>
      <c r="I17" s="102" t="s">
        <v>0</v>
      </c>
      <c r="J17" s="249"/>
    </row>
    <row r="18" spans="1:11" ht="13.5" customHeight="1" x14ac:dyDescent="0.15">
      <c r="A18" s="251"/>
      <c r="B18" s="244" t="s">
        <v>21</v>
      </c>
      <c r="C18" s="244"/>
      <c r="D18" s="244"/>
      <c r="E18" s="202"/>
      <c r="F18" s="203"/>
      <c r="G18" s="151" t="str">
        <f t="shared" si="0"/>
        <v/>
      </c>
      <c r="H18" s="150"/>
      <c r="I18" s="102" t="s">
        <v>0</v>
      </c>
      <c r="J18" s="249"/>
    </row>
    <row r="19" spans="1:11" ht="13.5" customHeight="1" x14ac:dyDescent="0.15">
      <c r="A19" s="251"/>
      <c r="B19" s="244" t="s">
        <v>21</v>
      </c>
      <c r="C19" s="244"/>
      <c r="D19" s="244"/>
      <c r="E19" s="202" t="s">
        <v>21</v>
      </c>
      <c r="F19" s="203"/>
      <c r="G19" s="151" t="str">
        <f t="shared" si="0"/>
        <v/>
      </c>
      <c r="H19" s="150"/>
      <c r="I19" s="102" t="s">
        <v>0</v>
      </c>
      <c r="J19" s="249"/>
    </row>
    <row r="20" spans="1:11" x14ac:dyDescent="0.15">
      <c r="A20" s="251"/>
      <c r="B20" s="244" t="s">
        <v>21</v>
      </c>
      <c r="C20" s="244"/>
      <c r="D20" s="244"/>
      <c r="E20" s="202" t="s">
        <v>21</v>
      </c>
      <c r="F20" s="203"/>
      <c r="G20" s="151" t="str">
        <f t="shared" si="0"/>
        <v/>
      </c>
      <c r="H20" s="150"/>
      <c r="I20" s="102" t="s">
        <v>0</v>
      </c>
      <c r="J20" s="77"/>
    </row>
    <row r="21" spans="1:11" ht="15" customHeight="1" x14ac:dyDescent="0.15">
      <c r="A21" s="251"/>
      <c r="B21" s="244" t="s">
        <v>21</v>
      </c>
      <c r="C21" s="244"/>
      <c r="D21" s="244"/>
      <c r="E21" s="202" t="s">
        <v>21</v>
      </c>
      <c r="F21" s="203"/>
      <c r="G21" s="151" t="str">
        <f t="shared" si="0"/>
        <v/>
      </c>
      <c r="H21" s="150"/>
      <c r="I21" s="102" t="s">
        <v>0</v>
      </c>
      <c r="J21" s="77"/>
    </row>
    <row r="22" spans="1:11" ht="15" customHeight="1" x14ac:dyDescent="0.15">
      <c r="A22" s="251"/>
      <c r="B22" s="244" t="s">
        <v>21</v>
      </c>
      <c r="C22" s="244"/>
      <c r="D22" s="244"/>
      <c r="E22" s="202" t="s">
        <v>21</v>
      </c>
      <c r="F22" s="203"/>
      <c r="G22" s="151" t="str">
        <f t="shared" si="0"/>
        <v/>
      </c>
      <c r="H22" s="150"/>
      <c r="I22" s="102" t="s">
        <v>0</v>
      </c>
      <c r="J22" s="5"/>
    </row>
    <row r="23" spans="1:11" ht="15" customHeight="1" x14ac:dyDescent="0.15">
      <c r="A23" s="110"/>
      <c r="B23" s="147"/>
      <c r="C23" s="147"/>
      <c r="D23" s="147"/>
      <c r="E23" s="202" t="s">
        <v>21</v>
      </c>
      <c r="F23" s="203"/>
      <c r="G23" s="151" t="str">
        <f t="shared" si="0"/>
        <v/>
      </c>
      <c r="H23" s="150"/>
      <c r="I23" s="102"/>
      <c r="J23" s="5"/>
    </row>
    <row r="24" spans="1:11" ht="15" customHeight="1" x14ac:dyDescent="0.15">
      <c r="A24" s="110"/>
      <c r="B24" s="147"/>
      <c r="C24" s="147"/>
      <c r="D24" s="147"/>
      <c r="E24" s="202" t="s">
        <v>21</v>
      </c>
      <c r="F24" s="203"/>
      <c r="G24" s="151" t="str">
        <f t="shared" si="0"/>
        <v/>
      </c>
      <c r="H24" s="150"/>
      <c r="I24" s="102"/>
      <c r="J24" s="5"/>
    </row>
    <row r="25" spans="1:11" ht="15" customHeight="1" x14ac:dyDescent="0.15">
      <c r="A25" s="93"/>
      <c r="B25" s="208" t="s">
        <v>25</v>
      </c>
      <c r="C25" s="183"/>
      <c r="D25" s="183"/>
      <c r="E25" s="264">
        <f>IF(SUM(E16:F24)=0,"",SUM(E16:F24))</f>
        <v>1000</v>
      </c>
      <c r="F25" s="264"/>
      <c r="G25" s="118">
        <f>IF(H25="","",H25/E25)</f>
        <v>38000</v>
      </c>
      <c r="H25" s="115">
        <f>IF(SUM(H16:H24)=0,"",SUM(H16:H24))</f>
        <v>38000000</v>
      </c>
      <c r="I25" s="111"/>
      <c r="J25" s="5"/>
    </row>
    <row r="26" spans="1:11" ht="14.25" hidden="1" customHeight="1" thickTop="1" x14ac:dyDescent="0.15">
      <c r="A26" s="106"/>
      <c r="B26" s="107"/>
      <c r="C26" s="107"/>
      <c r="D26" s="107"/>
      <c r="E26" s="107"/>
      <c r="F26" s="107"/>
      <c r="G26" s="107"/>
      <c r="H26" s="107"/>
      <c r="I26" s="108"/>
      <c r="J26" s="77"/>
    </row>
    <row r="27" spans="1:11" x14ac:dyDescent="0.15">
      <c r="A27" s="100" t="s">
        <v>18</v>
      </c>
      <c r="B27" s="265" t="s">
        <v>21</v>
      </c>
      <c r="C27" s="192"/>
      <c r="D27" s="193"/>
      <c r="E27" s="266" t="s">
        <v>19</v>
      </c>
      <c r="F27" s="267"/>
      <c r="G27" s="87" t="s">
        <v>24</v>
      </c>
      <c r="H27" s="87" t="s">
        <v>20</v>
      </c>
      <c r="I27" s="102" t="s">
        <v>0</v>
      </c>
      <c r="J27" s="77"/>
      <c r="K27" s="79" t="s">
        <v>149</v>
      </c>
    </row>
    <row r="28" spans="1:11" ht="13.5" customHeight="1" x14ac:dyDescent="0.15">
      <c r="A28" s="268" t="s">
        <v>124</v>
      </c>
      <c r="B28" s="243" t="s">
        <v>21</v>
      </c>
      <c r="C28" s="244"/>
      <c r="D28" s="245"/>
      <c r="E28" s="194"/>
      <c r="F28" s="195"/>
      <c r="G28" s="117" t="str">
        <f t="shared" ref="G28:G36" si="1">IF(H28="","",H28/E28)</f>
        <v/>
      </c>
      <c r="H28" s="150"/>
      <c r="I28" s="102" t="s">
        <v>0</v>
      </c>
      <c r="J28" s="77"/>
    </row>
    <row r="29" spans="1:11" x14ac:dyDescent="0.15">
      <c r="A29" s="268"/>
      <c r="B29" s="243" t="s">
        <v>21</v>
      </c>
      <c r="C29" s="244"/>
      <c r="D29" s="245"/>
      <c r="E29" s="194"/>
      <c r="F29" s="195"/>
      <c r="G29" s="117" t="str">
        <f t="shared" si="1"/>
        <v/>
      </c>
      <c r="H29" s="150"/>
      <c r="I29" s="102" t="s">
        <v>0</v>
      </c>
      <c r="J29" s="77"/>
    </row>
    <row r="30" spans="1:11" x14ac:dyDescent="0.15">
      <c r="A30" s="268"/>
      <c r="B30" s="243" t="s">
        <v>21</v>
      </c>
      <c r="C30" s="244"/>
      <c r="D30" s="245"/>
      <c r="E30" s="194"/>
      <c r="F30" s="195"/>
      <c r="G30" s="117" t="str">
        <f t="shared" si="1"/>
        <v/>
      </c>
      <c r="H30" s="150"/>
      <c r="I30" s="102" t="s">
        <v>0</v>
      </c>
      <c r="J30" s="77"/>
    </row>
    <row r="31" spans="1:11" x14ac:dyDescent="0.15">
      <c r="A31" s="268"/>
      <c r="B31" s="243" t="s">
        <v>21</v>
      </c>
      <c r="C31" s="244"/>
      <c r="D31" s="245"/>
      <c r="E31" s="194"/>
      <c r="F31" s="195"/>
      <c r="G31" s="117" t="str">
        <f t="shared" si="1"/>
        <v/>
      </c>
      <c r="H31" s="150"/>
      <c r="I31" s="102" t="s">
        <v>0</v>
      </c>
      <c r="J31" s="77"/>
    </row>
    <row r="32" spans="1:11" x14ac:dyDescent="0.15">
      <c r="A32" s="268"/>
      <c r="B32" s="243" t="s">
        <v>21</v>
      </c>
      <c r="C32" s="244"/>
      <c r="D32" s="245"/>
      <c r="E32" s="194" t="s">
        <v>21</v>
      </c>
      <c r="F32" s="195"/>
      <c r="G32" s="117" t="str">
        <f t="shared" si="1"/>
        <v/>
      </c>
      <c r="H32" s="150"/>
      <c r="I32" s="102" t="s">
        <v>0</v>
      </c>
      <c r="J32" s="77"/>
    </row>
    <row r="33" spans="1:11" x14ac:dyDescent="0.15">
      <c r="A33" s="268"/>
      <c r="B33" s="243" t="s">
        <v>21</v>
      </c>
      <c r="C33" s="244"/>
      <c r="D33" s="245"/>
      <c r="E33" s="194" t="s">
        <v>21</v>
      </c>
      <c r="F33" s="195"/>
      <c r="G33" s="117" t="str">
        <f t="shared" si="1"/>
        <v/>
      </c>
      <c r="H33" s="150"/>
      <c r="I33" s="102" t="s">
        <v>0</v>
      </c>
      <c r="J33" s="77"/>
    </row>
    <row r="34" spans="1:11" x14ac:dyDescent="0.15">
      <c r="A34" s="268"/>
      <c r="B34" s="243" t="s">
        <v>21</v>
      </c>
      <c r="C34" s="244"/>
      <c r="D34" s="245"/>
      <c r="E34" s="194" t="s">
        <v>21</v>
      </c>
      <c r="F34" s="195"/>
      <c r="G34" s="117" t="str">
        <f t="shared" si="1"/>
        <v/>
      </c>
      <c r="H34" s="150"/>
      <c r="I34" s="102" t="s">
        <v>0</v>
      </c>
      <c r="J34" s="77"/>
    </row>
    <row r="35" spans="1:11" x14ac:dyDescent="0.15">
      <c r="A35" s="109"/>
      <c r="B35" s="152"/>
      <c r="C35" s="147"/>
      <c r="D35" s="153"/>
      <c r="E35" s="194" t="s">
        <v>21</v>
      </c>
      <c r="F35" s="195"/>
      <c r="G35" s="117" t="str">
        <f t="shared" si="1"/>
        <v/>
      </c>
      <c r="H35" s="150"/>
      <c r="I35" s="102"/>
      <c r="J35" s="77"/>
    </row>
    <row r="36" spans="1:11" x14ac:dyDescent="0.15">
      <c r="A36" s="109"/>
      <c r="B36" s="154"/>
      <c r="C36" s="148"/>
      <c r="D36" s="155"/>
      <c r="E36" s="194" t="s">
        <v>21</v>
      </c>
      <c r="F36" s="195"/>
      <c r="G36" s="117" t="str">
        <f t="shared" si="1"/>
        <v/>
      </c>
      <c r="H36" s="150"/>
      <c r="I36" s="102"/>
      <c r="J36" s="77"/>
    </row>
    <row r="37" spans="1:11" ht="15" customHeight="1" x14ac:dyDescent="0.15">
      <c r="A37" s="106"/>
      <c r="B37" s="204" t="s">
        <v>25</v>
      </c>
      <c r="C37" s="204"/>
      <c r="D37" s="204"/>
      <c r="E37" s="205" t="str">
        <f>IF(SUM(E28:F36)=0,"",SUM(E28:F36))</f>
        <v/>
      </c>
      <c r="F37" s="205"/>
      <c r="G37" s="118" t="str">
        <f>IF(H37="","",H37/E37)</f>
        <v/>
      </c>
      <c r="H37" s="115" t="str">
        <f>IF(SUM(H28:H36)=0,"",SUM(H28:H36))</f>
        <v/>
      </c>
      <c r="I37" s="111"/>
      <c r="J37" s="77"/>
    </row>
    <row r="38" spans="1:11" ht="15" customHeight="1" x14ac:dyDescent="0.15">
      <c r="A38" s="187" t="s">
        <v>118</v>
      </c>
      <c r="B38" s="187"/>
      <c r="C38" s="187"/>
      <c r="D38" s="187"/>
      <c r="E38" s="246">
        <f>IF(E37="",E25,E25+E37)</f>
        <v>1000</v>
      </c>
      <c r="F38" s="247"/>
      <c r="G38" s="119">
        <f>IF(H38="","",H38/E38)</f>
        <v>38000</v>
      </c>
      <c r="H38" s="116">
        <f>IF(H37="",H25,H25+H37)</f>
        <v>38000000</v>
      </c>
      <c r="I38" s="105"/>
      <c r="J38" s="77"/>
    </row>
    <row r="39" spans="1:11" x14ac:dyDescent="0.15">
      <c r="A39" s="248" t="s">
        <v>137</v>
      </c>
      <c r="B39" s="248"/>
      <c r="C39" s="248"/>
      <c r="D39" s="248"/>
      <c r="E39" s="248"/>
      <c r="F39" s="248"/>
      <c r="G39" s="248"/>
      <c r="H39" s="248"/>
      <c r="I39" s="248"/>
      <c r="J39" s="77"/>
    </row>
    <row r="40" spans="1:11" x14ac:dyDescent="0.15">
      <c r="A40" s="187" t="s">
        <v>125</v>
      </c>
      <c r="B40" s="187"/>
      <c r="C40" s="187"/>
      <c r="D40" s="187"/>
      <c r="E40" s="187" t="s">
        <v>126</v>
      </c>
      <c r="F40" s="187"/>
      <c r="G40" s="187"/>
      <c r="H40" s="187" t="s">
        <v>127</v>
      </c>
      <c r="I40" s="187"/>
      <c r="J40" s="77"/>
    </row>
    <row r="41" spans="1:11" ht="13.5" customHeight="1" x14ac:dyDescent="0.15">
      <c r="A41" s="209"/>
      <c r="B41" s="210"/>
      <c r="C41" s="210"/>
      <c r="D41" s="211"/>
      <c r="E41" s="235" t="s">
        <v>119</v>
      </c>
      <c r="F41" s="236"/>
      <c r="G41" s="237"/>
      <c r="H41" s="209" t="s">
        <v>120</v>
      </c>
      <c r="I41" s="211"/>
      <c r="J41" s="77"/>
    </row>
    <row r="42" spans="1:11" ht="13.5" customHeight="1" x14ac:dyDescent="0.15">
      <c r="A42" s="222" t="s">
        <v>222</v>
      </c>
      <c r="B42" s="223"/>
      <c r="C42" s="223"/>
      <c r="D42" s="224"/>
      <c r="E42" s="238">
        <f>IF(E43="","",E43+E44)</f>
        <v>15502000</v>
      </c>
      <c r="F42" s="239"/>
      <c r="G42" s="240"/>
      <c r="H42" s="241"/>
      <c r="I42" s="242"/>
      <c r="J42" s="77"/>
      <c r="K42" s="79" t="s">
        <v>150</v>
      </c>
    </row>
    <row r="43" spans="1:11" ht="13.5" customHeight="1" x14ac:dyDescent="0.15">
      <c r="A43" s="222" t="s">
        <v>223</v>
      </c>
      <c r="B43" s="223"/>
      <c r="C43" s="223"/>
      <c r="D43" s="224"/>
      <c r="E43" s="198">
        <v>15502000</v>
      </c>
      <c r="F43" s="199"/>
      <c r="G43" s="200"/>
      <c r="H43" s="231"/>
      <c r="I43" s="232"/>
      <c r="J43" s="77"/>
    </row>
    <row r="44" spans="1:11" ht="13.5" customHeight="1" x14ac:dyDescent="0.15">
      <c r="A44" s="222" t="s">
        <v>224</v>
      </c>
      <c r="B44" s="223"/>
      <c r="C44" s="223"/>
      <c r="D44" s="224"/>
      <c r="E44" s="198">
        <v>0</v>
      </c>
      <c r="F44" s="199"/>
      <c r="G44" s="200"/>
      <c r="H44" s="231"/>
      <c r="I44" s="232"/>
      <c r="J44" s="77"/>
    </row>
    <row r="45" spans="1:11" ht="13.5" customHeight="1" x14ac:dyDescent="0.15">
      <c r="A45" s="222" t="s">
        <v>121</v>
      </c>
      <c r="B45" s="223"/>
      <c r="C45" s="223"/>
      <c r="D45" s="224"/>
      <c r="E45" s="198">
        <v>0</v>
      </c>
      <c r="F45" s="199"/>
      <c r="G45" s="200"/>
      <c r="H45" s="231"/>
      <c r="I45" s="232"/>
      <c r="J45" s="77"/>
    </row>
    <row r="46" spans="1:11" ht="13.5" customHeight="1" x14ac:dyDescent="0.15">
      <c r="A46" s="222" t="s">
        <v>122</v>
      </c>
      <c r="B46" s="223"/>
      <c r="C46" s="223"/>
      <c r="D46" s="224"/>
      <c r="E46" s="198">
        <v>0</v>
      </c>
      <c r="F46" s="199"/>
      <c r="G46" s="200"/>
      <c r="H46" s="231"/>
      <c r="I46" s="232"/>
      <c r="J46" s="77"/>
    </row>
    <row r="47" spans="1:11" ht="13.5" customHeight="1" x14ac:dyDescent="0.15">
      <c r="A47" s="222" t="s">
        <v>225</v>
      </c>
      <c r="B47" s="223"/>
      <c r="C47" s="223"/>
      <c r="D47" s="224"/>
      <c r="E47" s="198">
        <v>22498000</v>
      </c>
      <c r="F47" s="199"/>
      <c r="G47" s="200"/>
      <c r="H47" s="156"/>
      <c r="I47" s="157"/>
      <c r="J47" s="77"/>
    </row>
    <row r="48" spans="1:11" ht="13.5" customHeight="1" x14ac:dyDescent="0.15">
      <c r="A48" s="94"/>
      <c r="B48" s="95"/>
      <c r="C48" s="95"/>
      <c r="D48" s="96"/>
      <c r="E48" s="97"/>
      <c r="F48" s="98"/>
      <c r="G48" s="99"/>
      <c r="H48" s="97"/>
      <c r="I48" s="99"/>
      <c r="J48" s="77"/>
    </row>
    <row r="49" spans="1:11" ht="15" customHeight="1" x14ac:dyDescent="0.15">
      <c r="A49" s="187" t="s">
        <v>123</v>
      </c>
      <c r="B49" s="187"/>
      <c r="C49" s="187"/>
      <c r="D49" s="187"/>
      <c r="E49" s="225">
        <f>IF(E43="","",SUM(E42+E45+E46+E47))</f>
        <v>38000000</v>
      </c>
      <c r="F49" s="226"/>
      <c r="G49" s="227"/>
      <c r="H49" s="229" t="str">
        <f>IF(H38=E49,"","←【確認】財源内訳の合計と事業費の合計が不一致")</f>
        <v/>
      </c>
      <c r="I49" s="230"/>
      <c r="J49" s="77"/>
      <c r="K49" s="79" t="s">
        <v>151</v>
      </c>
    </row>
    <row r="50" spans="1:11" ht="13.5" customHeight="1" x14ac:dyDescent="0.15">
      <c r="A50" s="233" t="s">
        <v>233</v>
      </c>
      <c r="B50" s="234"/>
      <c r="C50" s="234"/>
      <c r="D50" s="234"/>
      <c r="E50" s="234"/>
      <c r="F50" s="234"/>
      <c r="G50" s="234"/>
      <c r="H50" s="175"/>
      <c r="I50" s="176" t="s">
        <v>247</v>
      </c>
      <c r="J50" s="77"/>
      <c r="K50" s="83" t="s">
        <v>130</v>
      </c>
    </row>
    <row r="51" spans="1:11" ht="13.5" customHeight="1" x14ac:dyDescent="0.15">
      <c r="A51" s="196" t="s">
        <v>138</v>
      </c>
      <c r="B51" s="197"/>
      <c r="C51" s="197"/>
      <c r="D51" s="197"/>
      <c r="E51" s="197"/>
      <c r="F51" s="197"/>
      <c r="G51" s="197"/>
      <c r="H51" s="197"/>
      <c r="I51" s="197"/>
      <c r="J51" s="77"/>
    </row>
    <row r="52" spans="1:11" x14ac:dyDescent="0.15">
      <c r="A52" s="212"/>
      <c r="B52" s="213"/>
      <c r="C52" s="213"/>
      <c r="D52" s="213"/>
      <c r="E52" s="213"/>
      <c r="F52" s="213"/>
      <c r="G52" s="213"/>
      <c r="H52" s="213"/>
      <c r="I52" s="214"/>
      <c r="J52" s="77"/>
    </row>
    <row r="53" spans="1:11" x14ac:dyDescent="0.15">
      <c r="A53" s="215"/>
      <c r="B53" s="216"/>
      <c r="C53" s="216"/>
      <c r="D53" s="216"/>
      <c r="E53" s="216"/>
      <c r="F53" s="216"/>
      <c r="G53" s="216"/>
      <c r="H53" s="216"/>
      <c r="I53" s="217"/>
      <c r="J53" s="77"/>
    </row>
    <row r="54" spans="1:11" x14ac:dyDescent="0.15">
      <c r="A54" s="215"/>
      <c r="B54" s="216"/>
      <c r="C54" s="216"/>
      <c r="D54" s="216"/>
      <c r="E54" s="216"/>
      <c r="F54" s="216"/>
      <c r="G54" s="216"/>
      <c r="H54" s="216"/>
      <c r="I54" s="217"/>
      <c r="J54" s="77"/>
    </row>
    <row r="55" spans="1:11" x14ac:dyDescent="0.15">
      <c r="A55" s="218"/>
      <c r="B55" s="219"/>
      <c r="C55" s="219"/>
      <c r="D55" s="219"/>
      <c r="E55" s="219"/>
      <c r="F55" s="219"/>
      <c r="G55" s="219"/>
      <c r="H55" s="219"/>
      <c r="I55" s="220"/>
      <c r="J55" s="77"/>
    </row>
    <row r="56" spans="1:11" ht="6" customHeight="1" x14ac:dyDescent="0.15">
      <c r="A56" s="228"/>
      <c r="B56" s="228"/>
      <c r="C56" s="228"/>
      <c r="D56" s="228"/>
      <c r="E56" s="221"/>
      <c r="F56" s="221"/>
      <c r="G56" s="221"/>
      <c r="H56" s="221"/>
      <c r="I56" s="221"/>
      <c r="J56" s="77"/>
    </row>
    <row r="57" spans="1:11" x14ac:dyDescent="0.15">
      <c r="A57" s="19" t="s">
        <v>129</v>
      </c>
      <c r="B57" s="19" t="s">
        <v>144</v>
      </c>
      <c r="C57" s="83"/>
      <c r="D57" s="83"/>
      <c r="E57" s="83"/>
      <c r="F57" s="83"/>
      <c r="G57" s="83"/>
      <c r="H57" s="83"/>
      <c r="I57" s="83"/>
      <c r="J57" s="83"/>
    </row>
    <row r="58" spans="1:11" ht="43.5" customHeight="1" x14ac:dyDescent="0.15">
      <c r="A58" s="89"/>
      <c r="B58" s="257"/>
      <c r="C58" s="257"/>
      <c r="D58" s="257"/>
      <c r="E58" s="257"/>
      <c r="F58" s="257"/>
      <c r="G58" s="257"/>
      <c r="H58" s="257"/>
      <c r="I58" s="257"/>
      <c r="J58" s="81"/>
    </row>
  </sheetData>
  <mergeCells count="101">
    <mergeCell ref="H5:I5"/>
    <mergeCell ref="B58:I58"/>
    <mergeCell ref="A13:I13"/>
    <mergeCell ref="A12:C12"/>
    <mergeCell ref="B15:D15"/>
    <mergeCell ref="E15:F15"/>
    <mergeCell ref="B14:D14"/>
    <mergeCell ref="E14:F14"/>
    <mergeCell ref="B19:D19"/>
    <mergeCell ref="E19:F19"/>
    <mergeCell ref="B25:D25"/>
    <mergeCell ref="E25:F25"/>
    <mergeCell ref="B27:D27"/>
    <mergeCell ref="E27:F27"/>
    <mergeCell ref="A28:A34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J8:J10"/>
    <mergeCell ref="H6:I6"/>
    <mergeCell ref="J15:J19"/>
    <mergeCell ref="A16:A22"/>
    <mergeCell ref="B16:D16"/>
    <mergeCell ref="E16:F16"/>
    <mergeCell ref="B17:D17"/>
    <mergeCell ref="E17:F17"/>
    <mergeCell ref="B22:D22"/>
    <mergeCell ref="E22:F22"/>
    <mergeCell ref="B18:D18"/>
    <mergeCell ref="E18:F18"/>
    <mergeCell ref="B20:D20"/>
    <mergeCell ref="E20:F20"/>
    <mergeCell ref="B21:D21"/>
    <mergeCell ref="E21:F21"/>
    <mergeCell ref="D10:F10"/>
    <mergeCell ref="D11:F11"/>
    <mergeCell ref="E12:F12"/>
    <mergeCell ref="E41:G41"/>
    <mergeCell ref="H41:I41"/>
    <mergeCell ref="A42:D42"/>
    <mergeCell ref="A43:D43"/>
    <mergeCell ref="E42:G42"/>
    <mergeCell ref="H42:I42"/>
    <mergeCell ref="E43:G43"/>
    <mergeCell ref="H43:I43"/>
    <mergeCell ref="E32:F32"/>
    <mergeCell ref="B33:D33"/>
    <mergeCell ref="E33:F33"/>
    <mergeCell ref="B34:D34"/>
    <mergeCell ref="E34:F34"/>
    <mergeCell ref="A38:D38"/>
    <mergeCell ref="E38:F38"/>
    <mergeCell ref="A39:I39"/>
    <mergeCell ref="H40:I40"/>
    <mergeCell ref="A52:I55"/>
    <mergeCell ref="E56:G56"/>
    <mergeCell ref="H56:I56"/>
    <mergeCell ref="A44:D44"/>
    <mergeCell ref="A45:D45"/>
    <mergeCell ref="A46:D46"/>
    <mergeCell ref="A49:D49"/>
    <mergeCell ref="A47:D47"/>
    <mergeCell ref="E49:G49"/>
    <mergeCell ref="A56:D56"/>
    <mergeCell ref="H49:I49"/>
    <mergeCell ref="E44:G44"/>
    <mergeCell ref="H44:I44"/>
    <mergeCell ref="E45:G45"/>
    <mergeCell ref="H45:I45"/>
    <mergeCell ref="H46:I46"/>
    <mergeCell ref="A50:G50"/>
    <mergeCell ref="A2:I2"/>
    <mergeCell ref="A4:C4"/>
    <mergeCell ref="D4:I4"/>
    <mergeCell ref="A5:C5"/>
    <mergeCell ref="A6:C6"/>
    <mergeCell ref="D8:I8"/>
    <mergeCell ref="E36:F36"/>
    <mergeCell ref="A51:I51"/>
    <mergeCell ref="E47:G47"/>
    <mergeCell ref="E9:G9"/>
    <mergeCell ref="E23:F23"/>
    <mergeCell ref="E24:F24"/>
    <mergeCell ref="E35:F35"/>
    <mergeCell ref="E46:G46"/>
    <mergeCell ref="B37:D37"/>
    <mergeCell ref="E37:F37"/>
    <mergeCell ref="D5:G5"/>
    <mergeCell ref="D6:G6"/>
    <mergeCell ref="D7:I7"/>
    <mergeCell ref="A7:C7"/>
    <mergeCell ref="A8:C11"/>
    <mergeCell ref="A40:D40"/>
    <mergeCell ref="E40:G40"/>
    <mergeCell ref="A41:D41"/>
  </mergeCells>
  <phoneticPr fontId="3"/>
  <dataValidations count="1">
    <dataValidation type="list" allowBlank="1" showInputMessage="1" showErrorMessage="1" sqref="H50:I50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'管理用（このシートは削除しないでください）'!$B$3:$B$18</xm:f>
          </x14:formula1>
          <xm:sqref>D4:I4</xm:sqref>
        </x14:dataValidation>
        <x14:dataValidation type="list" allowBlank="1" showInputMessage="1" showErrorMessage="1">
          <x14:formula1>
            <xm:f>'管理用（このシートは削除しないでください）'!$D$3:$D$7</xm:f>
          </x14:formula1>
          <xm:sqref>D7:I7</xm:sqref>
        </x14:dataValidation>
        <x14:dataValidation type="list" allowBlank="1" showInputMessage="1" showErrorMessage="1">
          <x14:formula1>
            <xm:f>'管理用（このシートは削除しないでください）'!$F$3:$F$10</xm:f>
          </x14:formula1>
          <xm:sqref>E9:G9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Normal="100" zoomScaleSheetLayoutView="100" workbookViewId="0">
      <selection activeCell="I5" sqref="I5:O5"/>
    </sheetView>
  </sheetViews>
  <sheetFormatPr defaultColWidth="9" defaultRowHeight="13.5" x14ac:dyDescent="0.15"/>
  <cols>
    <col min="1" max="1" width="18" style="8" bestFit="1" customWidth="1"/>
    <col min="2" max="15" width="5.375" style="8" customWidth="1"/>
    <col min="16" max="16384" width="9" style="8"/>
  </cols>
  <sheetData>
    <row r="1" spans="1:16" x14ac:dyDescent="0.15">
      <c r="A1" s="27" t="s">
        <v>115</v>
      </c>
    </row>
    <row r="2" spans="1:16" x14ac:dyDescent="0.15">
      <c r="A2" s="27"/>
    </row>
    <row r="3" spans="1:16" ht="14.25" thickBot="1" x14ac:dyDescent="0.2">
      <c r="A3" s="27"/>
    </row>
    <row r="4" spans="1:16" ht="14.25" thickBot="1" x14ac:dyDescent="0.2">
      <c r="A4" s="301" t="s">
        <v>97</v>
      </c>
      <c r="B4" s="302"/>
      <c r="C4" s="303"/>
      <c r="D4" s="291" t="s">
        <v>98</v>
      </c>
      <c r="E4" s="292"/>
      <c r="F4" s="292"/>
      <c r="G4" s="292"/>
      <c r="H4" s="293"/>
      <c r="I4" s="296" t="s">
        <v>117</v>
      </c>
      <c r="J4" s="292"/>
      <c r="K4" s="292"/>
      <c r="L4" s="292"/>
      <c r="M4" s="292"/>
      <c r="N4" s="292"/>
      <c r="O4" s="297"/>
    </row>
    <row r="5" spans="1:16" ht="27" customHeight="1" thickBot="1" x14ac:dyDescent="0.2">
      <c r="A5" s="298" t="str">
        <f>IF('第2号様式_別紙2 事業計画書'!D4="","",'第2号様式_別紙2 事業計画書'!D4)</f>
        <v>(12) 有床診療所等スプリンクラー等施設整備事業</v>
      </c>
      <c r="B5" s="299"/>
      <c r="C5" s="300"/>
      <c r="D5" s="288" t="str">
        <f>IF('第2号様式_別紙2 事業計画書'!D6:G6="","",'第2号様式_別紙2 事業計画書'!D6:G6)</f>
        <v>○○病院</v>
      </c>
      <c r="E5" s="289"/>
      <c r="F5" s="289"/>
      <c r="G5" s="289"/>
      <c r="H5" s="290"/>
      <c r="I5" s="294" t="str">
        <f>IF('第2号様式_別紙2 事業計画書'!H6:I6="","",'第2号様式_別紙2 事業計画書'!H6:I6)</f>
        <v/>
      </c>
      <c r="J5" s="289"/>
      <c r="K5" s="289"/>
      <c r="L5" s="289"/>
      <c r="M5" s="289"/>
      <c r="N5" s="289"/>
      <c r="O5" s="295"/>
      <c r="P5" s="83" t="s">
        <v>145</v>
      </c>
    </row>
    <row r="6" spans="1:16" x14ac:dyDescent="0.15">
      <c r="A6" s="27"/>
    </row>
    <row r="7" spans="1:16" x14ac:dyDescent="0.15">
      <c r="A7" s="27"/>
      <c r="G7" s="124"/>
    </row>
    <row r="8" spans="1:16" ht="14.25" thickBot="1" x14ac:dyDescent="0.2">
      <c r="A8" s="27" t="s">
        <v>99</v>
      </c>
      <c r="L8" s="277" t="s">
        <v>204</v>
      </c>
      <c r="M8" s="277"/>
      <c r="N8" s="277"/>
      <c r="O8" s="277"/>
    </row>
    <row r="9" spans="1:16" ht="14.25" thickBot="1" x14ac:dyDescent="0.2">
      <c r="A9" s="286" t="s">
        <v>100</v>
      </c>
      <c r="B9" s="287"/>
      <c r="C9" s="286" t="s">
        <v>101</v>
      </c>
      <c r="D9" s="307"/>
      <c r="E9" s="287"/>
      <c r="F9" s="304" t="s">
        <v>102</v>
      </c>
      <c r="G9" s="305"/>
      <c r="H9" s="306"/>
      <c r="I9" s="304" t="s">
        <v>103</v>
      </c>
      <c r="J9" s="305"/>
      <c r="K9" s="306"/>
      <c r="L9" s="304" t="s">
        <v>104</v>
      </c>
      <c r="M9" s="305"/>
      <c r="N9" s="305"/>
      <c r="O9" s="306"/>
    </row>
    <row r="10" spans="1:16" ht="13.5" customHeight="1" x14ac:dyDescent="0.15">
      <c r="A10" s="35"/>
      <c r="B10" s="37"/>
      <c r="C10" s="35"/>
      <c r="D10" s="36"/>
      <c r="E10" s="55" t="s">
        <v>105</v>
      </c>
      <c r="F10" s="60"/>
      <c r="G10" s="39"/>
      <c r="H10" s="61" t="s">
        <v>106</v>
      </c>
      <c r="I10" s="60"/>
      <c r="J10" s="39"/>
      <c r="K10" s="61" t="s">
        <v>95</v>
      </c>
      <c r="L10" s="60"/>
      <c r="M10" s="39"/>
      <c r="N10" s="39"/>
      <c r="O10" s="47"/>
    </row>
    <row r="11" spans="1:16" x14ac:dyDescent="0.15">
      <c r="A11" s="308" t="s">
        <v>139</v>
      </c>
      <c r="B11" s="309"/>
      <c r="C11" s="56"/>
      <c r="D11" s="44"/>
      <c r="E11" s="57"/>
      <c r="F11" s="62"/>
      <c r="G11" s="45"/>
      <c r="H11" s="63"/>
      <c r="I11" s="62"/>
      <c r="J11" s="45"/>
      <c r="K11" s="63"/>
      <c r="L11" s="60"/>
      <c r="M11" s="39"/>
      <c r="N11" s="39"/>
      <c r="O11" s="47"/>
    </row>
    <row r="12" spans="1:16" x14ac:dyDescent="0.15">
      <c r="A12" s="308" t="s">
        <v>203</v>
      </c>
      <c r="B12" s="309"/>
      <c r="C12" s="314"/>
      <c r="D12" s="315"/>
      <c r="E12" s="316"/>
      <c r="F12" s="317"/>
      <c r="G12" s="318"/>
      <c r="H12" s="319"/>
      <c r="I12" s="320"/>
      <c r="J12" s="321"/>
      <c r="K12" s="322"/>
      <c r="L12" s="60"/>
      <c r="M12" s="39"/>
      <c r="N12" s="39"/>
      <c r="O12" s="47"/>
    </row>
    <row r="13" spans="1:16" x14ac:dyDescent="0.15">
      <c r="A13" s="310" t="s">
        <v>26</v>
      </c>
      <c r="B13" s="311"/>
      <c r="C13" s="314"/>
      <c r="D13" s="315"/>
      <c r="E13" s="316"/>
      <c r="F13" s="317"/>
      <c r="G13" s="318"/>
      <c r="H13" s="319"/>
      <c r="I13" s="320"/>
      <c r="J13" s="321"/>
      <c r="K13" s="322"/>
      <c r="L13" s="60"/>
      <c r="M13" s="39"/>
      <c r="N13" s="39"/>
      <c r="O13" s="47"/>
    </row>
    <row r="14" spans="1:16" x14ac:dyDescent="0.15">
      <c r="A14" s="35"/>
      <c r="B14" s="37"/>
      <c r="C14" s="56"/>
      <c r="D14" s="44"/>
      <c r="E14" s="57"/>
      <c r="F14" s="62"/>
      <c r="G14" s="45"/>
      <c r="H14" s="63"/>
      <c r="I14" s="62"/>
      <c r="J14" s="45"/>
      <c r="K14" s="63"/>
      <c r="L14" s="60"/>
      <c r="M14" s="39"/>
      <c r="N14" s="39"/>
      <c r="O14" s="47"/>
    </row>
    <row r="15" spans="1:16" x14ac:dyDescent="0.15">
      <c r="A15" s="308" t="s">
        <v>139</v>
      </c>
      <c r="B15" s="309"/>
      <c r="C15" s="56"/>
      <c r="D15" s="44"/>
      <c r="E15" s="57"/>
      <c r="F15" s="62"/>
      <c r="G15" s="45"/>
      <c r="H15" s="63"/>
      <c r="I15" s="62"/>
      <c r="J15" s="45"/>
      <c r="K15" s="63"/>
      <c r="L15" s="60"/>
      <c r="M15" s="39"/>
      <c r="N15" s="39"/>
      <c r="O15" s="47"/>
    </row>
    <row r="16" spans="1:16" x14ac:dyDescent="0.15">
      <c r="A16" s="308" t="s">
        <v>140</v>
      </c>
      <c r="B16" s="309"/>
      <c r="C16" s="314"/>
      <c r="D16" s="315"/>
      <c r="E16" s="316"/>
      <c r="F16" s="317"/>
      <c r="G16" s="318"/>
      <c r="H16" s="319"/>
      <c r="I16" s="320"/>
      <c r="J16" s="321"/>
      <c r="K16" s="322"/>
      <c r="L16" s="60"/>
      <c r="M16" s="39"/>
      <c r="N16" s="39"/>
      <c r="O16" s="47"/>
    </row>
    <row r="17" spans="1:17" x14ac:dyDescent="0.15">
      <c r="A17" s="310" t="s">
        <v>27</v>
      </c>
      <c r="B17" s="311"/>
      <c r="C17" s="314"/>
      <c r="D17" s="315"/>
      <c r="E17" s="316"/>
      <c r="F17" s="317"/>
      <c r="G17" s="318"/>
      <c r="H17" s="319"/>
      <c r="I17" s="320"/>
      <c r="J17" s="321"/>
      <c r="K17" s="322"/>
      <c r="L17" s="60"/>
      <c r="M17" s="39"/>
      <c r="N17" s="39"/>
      <c r="O17" s="47"/>
    </row>
    <row r="18" spans="1:17" ht="7.5" customHeight="1" thickBot="1" x14ac:dyDescent="0.2">
      <c r="A18" s="32"/>
      <c r="B18" s="54"/>
      <c r="C18" s="58"/>
      <c r="D18" s="52"/>
      <c r="E18" s="59"/>
      <c r="F18" s="64"/>
      <c r="G18" s="53"/>
      <c r="H18" s="65"/>
      <c r="I18" s="64"/>
      <c r="J18" s="53"/>
      <c r="K18" s="65"/>
      <c r="L18" s="66"/>
      <c r="M18" s="49"/>
      <c r="N18" s="49"/>
      <c r="O18" s="50"/>
    </row>
    <row r="19" spans="1:17" ht="14.25" thickBot="1" x14ac:dyDescent="0.2">
      <c r="A19" s="312" t="s">
        <v>109</v>
      </c>
      <c r="B19" s="313"/>
      <c r="C19" s="323" t="str">
        <f>IF((C12+C16)=0,"",(C12+C16))</f>
        <v/>
      </c>
      <c r="D19" s="324"/>
      <c r="E19" s="325"/>
      <c r="F19" s="326" t="str">
        <f>IF((F12+F16)=0,"",(F12+F16))</f>
        <v/>
      </c>
      <c r="G19" s="327"/>
      <c r="H19" s="328"/>
      <c r="I19" s="329" t="str">
        <f>IF((I12+I16)=0,"",(I12+I16))</f>
        <v/>
      </c>
      <c r="J19" s="330"/>
      <c r="K19" s="331"/>
      <c r="L19" s="66"/>
      <c r="M19" s="49"/>
      <c r="N19" s="49"/>
      <c r="O19" s="50"/>
      <c r="P19" s="83" t="s">
        <v>151</v>
      </c>
    </row>
    <row r="20" spans="1:17" x14ac:dyDescent="0.15">
      <c r="A20" s="27"/>
    </row>
    <row r="21" spans="1:17" x14ac:dyDescent="0.15">
      <c r="A21" s="27"/>
    </row>
    <row r="22" spans="1:17" x14ac:dyDescent="0.15">
      <c r="A22" s="38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</row>
    <row r="23" spans="1:17" ht="14.25" thickBot="1" x14ac:dyDescent="0.2">
      <c r="A23" s="27" t="s">
        <v>96</v>
      </c>
      <c r="L23" s="277" t="str">
        <f>L8</f>
        <v>　○年　　月　　日現在</v>
      </c>
      <c r="M23" s="277"/>
      <c r="N23" s="277"/>
      <c r="O23" s="277"/>
      <c r="P23" s="83" t="s">
        <v>152</v>
      </c>
    </row>
    <row r="24" spans="1:17" ht="13.5" customHeight="1" x14ac:dyDescent="0.15">
      <c r="A24" s="31" t="s">
        <v>21</v>
      </c>
      <c r="B24" s="278" t="s">
        <v>226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 t="s">
        <v>227</v>
      </c>
      <c r="M24" s="278"/>
      <c r="N24" s="278"/>
      <c r="O24" s="279"/>
    </row>
    <row r="25" spans="1:17" ht="13.5" customHeight="1" x14ac:dyDescent="0.15">
      <c r="A25" s="28" t="s">
        <v>28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</row>
    <row r="26" spans="1:17" ht="14.25" thickBot="1" x14ac:dyDescent="0.2">
      <c r="A26" s="29" t="s">
        <v>21</v>
      </c>
      <c r="B26" s="51" t="s">
        <v>29</v>
      </c>
      <c r="C26" s="41" t="s">
        <v>18</v>
      </c>
      <c r="D26" s="41" t="s">
        <v>29</v>
      </c>
      <c r="E26" s="41" t="s">
        <v>18</v>
      </c>
      <c r="F26" s="41" t="s">
        <v>29</v>
      </c>
      <c r="G26" s="41" t="s">
        <v>18</v>
      </c>
      <c r="H26" s="41" t="s">
        <v>18</v>
      </c>
      <c r="I26" s="41" t="s">
        <v>18</v>
      </c>
      <c r="J26" s="41" t="s">
        <v>18</v>
      </c>
      <c r="K26" s="41" t="s">
        <v>29</v>
      </c>
      <c r="L26" s="41" t="s">
        <v>18</v>
      </c>
      <c r="M26" s="41" t="s">
        <v>29</v>
      </c>
      <c r="N26" s="41" t="s">
        <v>18</v>
      </c>
      <c r="O26" s="34"/>
    </row>
    <row r="27" spans="1:17" ht="7.5" customHeight="1" x14ac:dyDescent="0.15">
      <c r="A27" s="28" t="s">
        <v>21</v>
      </c>
      <c r="B27" s="138" t="s">
        <v>30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7" ht="18" customHeight="1" x14ac:dyDescent="0.15">
      <c r="A28" s="28" t="s">
        <v>31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7" x14ac:dyDescent="0.15">
      <c r="A29" s="28" t="s">
        <v>21</v>
      </c>
      <c r="B29" s="138" t="s">
        <v>30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7" ht="18.75" customHeight="1" x14ac:dyDescent="0.15">
      <c r="A30" s="28" t="s">
        <v>32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  <c r="Q30" s="137"/>
    </row>
    <row r="31" spans="1:17" x14ac:dyDescent="0.15">
      <c r="A31" s="28" t="s">
        <v>21</v>
      </c>
      <c r="B31" s="138" t="s">
        <v>30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7" ht="18" customHeight="1" x14ac:dyDescent="0.15">
      <c r="A32" s="28" t="s">
        <v>33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x14ac:dyDescent="0.15">
      <c r="A33" s="28" t="s">
        <v>21</v>
      </c>
      <c r="B33" s="138" t="s">
        <v>30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8.75" customHeight="1" x14ac:dyDescent="0.15">
      <c r="A34" s="28" t="s">
        <v>34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x14ac:dyDescent="0.15">
      <c r="A35" s="28" t="s">
        <v>21</v>
      </c>
      <c r="B35" s="138" t="s">
        <v>30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8" customHeight="1" x14ac:dyDescent="0.15">
      <c r="A36" s="28" t="s">
        <v>35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5" ht="7.5" customHeight="1" thickBot="1" x14ac:dyDescent="0.2">
      <c r="A37" s="29" t="s">
        <v>21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15" x14ac:dyDescent="0.15">
      <c r="A38" s="27" t="s">
        <v>36</v>
      </c>
      <c r="M38" s="30"/>
      <c r="N38" s="30"/>
      <c r="O38" s="30"/>
    </row>
    <row r="39" spans="1:15" x14ac:dyDescent="0.15">
      <c r="A39" s="27" t="s">
        <v>37</v>
      </c>
    </row>
    <row r="40" spans="1:15" x14ac:dyDescent="0.15">
      <c r="A40" s="27"/>
    </row>
    <row r="41" spans="1:15" x14ac:dyDescent="0.15">
      <c r="A41" s="27"/>
    </row>
    <row r="42" spans="1:15" ht="14.25" thickBot="1" x14ac:dyDescent="0.2">
      <c r="A42" s="27" t="s">
        <v>38</v>
      </c>
    </row>
    <row r="43" spans="1:15" x14ac:dyDescent="0.15">
      <c r="A43" s="332" t="s">
        <v>110</v>
      </c>
      <c r="B43" s="340" t="s">
        <v>111</v>
      </c>
      <c r="C43" s="341"/>
      <c r="D43" s="341"/>
      <c r="E43" s="341"/>
      <c r="F43" s="341"/>
      <c r="G43" s="341"/>
      <c r="H43" s="341"/>
      <c r="I43" s="342"/>
      <c r="J43" s="280" t="s">
        <v>112</v>
      </c>
      <c r="K43" s="281"/>
      <c r="L43" s="282"/>
      <c r="M43" s="280" t="s">
        <v>113</v>
      </c>
      <c r="N43" s="281"/>
      <c r="O43" s="282"/>
    </row>
    <row r="44" spans="1:15" ht="14.25" thickBot="1" x14ac:dyDescent="0.2">
      <c r="A44" s="333"/>
      <c r="B44" s="334" t="str">
        <f>L8</f>
        <v>　○年　　月　　日現在</v>
      </c>
      <c r="C44" s="335"/>
      <c r="D44" s="335"/>
      <c r="E44" s="336"/>
      <c r="F44" s="337" t="s">
        <v>114</v>
      </c>
      <c r="G44" s="338"/>
      <c r="H44" s="338"/>
      <c r="I44" s="339"/>
      <c r="J44" s="283"/>
      <c r="K44" s="284"/>
      <c r="L44" s="285"/>
      <c r="M44" s="283"/>
      <c r="N44" s="284"/>
      <c r="O44" s="285"/>
    </row>
    <row r="45" spans="1:15" x14ac:dyDescent="0.15">
      <c r="A45" s="69"/>
      <c r="B45" s="72"/>
      <c r="C45" s="43"/>
      <c r="D45" s="43" t="s">
        <v>95</v>
      </c>
      <c r="E45" s="68" t="s">
        <v>106</v>
      </c>
      <c r="F45" s="42"/>
      <c r="G45" s="43"/>
      <c r="H45" s="43" t="s">
        <v>95</v>
      </c>
      <c r="I45" s="73" t="s">
        <v>106</v>
      </c>
      <c r="J45" s="72"/>
      <c r="K45" s="43" t="s">
        <v>95</v>
      </c>
      <c r="L45" s="73" t="s">
        <v>106</v>
      </c>
      <c r="M45" s="76"/>
      <c r="N45" s="30"/>
      <c r="O45" s="33"/>
    </row>
    <row r="46" spans="1:15" x14ac:dyDescent="0.15">
      <c r="A46" s="69" t="s">
        <v>107</v>
      </c>
      <c r="B46" s="60"/>
      <c r="C46" s="39"/>
      <c r="D46" s="39"/>
      <c r="E46" s="46"/>
      <c r="F46" s="40"/>
      <c r="G46" s="39"/>
      <c r="H46" s="39"/>
      <c r="I46" s="74"/>
      <c r="J46" s="60"/>
      <c r="K46" s="39"/>
      <c r="L46" s="74"/>
      <c r="M46" s="60"/>
      <c r="N46" s="39"/>
      <c r="O46" s="47"/>
    </row>
    <row r="47" spans="1:15" ht="27" customHeight="1" x14ac:dyDescent="0.15">
      <c r="A47" s="121"/>
      <c r="B47" s="269"/>
      <c r="C47" s="270"/>
      <c r="D47" s="271"/>
      <c r="E47" s="122" t="str">
        <f>IF(A47="","",(B47/A47)*100)</f>
        <v/>
      </c>
      <c r="F47" s="272"/>
      <c r="G47" s="270"/>
      <c r="H47" s="271"/>
      <c r="I47" s="123" t="str">
        <f>IF(A47="","",(F47/A47)*100)</f>
        <v/>
      </c>
      <c r="J47" s="269"/>
      <c r="K47" s="271"/>
      <c r="L47" s="123"/>
      <c r="M47" s="273"/>
      <c r="N47" s="274"/>
      <c r="O47" s="275"/>
    </row>
    <row r="48" spans="1:15" x14ac:dyDescent="0.15">
      <c r="A48" s="70" t="s">
        <v>95</v>
      </c>
      <c r="B48" s="60"/>
      <c r="C48" s="39"/>
      <c r="D48" s="39"/>
      <c r="E48" s="46"/>
      <c r="F48" s="40"/>
      <c r="G48" s="39"/>
      <c r="H48" s="39"/>
      <c r="I48" s="74"/>
      <c r="J48" s="60"/>
      <c r="K48" s="39"/>
      <c r="L48" s="74"/>
      <c r="M48" s="60"/>
      <c r="N48" s="39"/>
      <c r="O48" s="47"/>
    </row>
    <row r="49" spans="1:15" ht="7.5" customHeight="1" x14ac:dyDescent="0.15">
      <c r="A49" s="69"/>
      <c r="B49" s="60"/>
      <c r="C49" s="39"/>
      <c r="D49" s="39"/>
      <c r="E49" s="46"/>
      <c r="F49" s="40"/>
      <c r="G49" s="39"/>
      <c r="H49" s="39"/>
      <c r="I49" s="74"/>
      <c r="J49" s="60"/>
      <c r="K49" s="39"/>
      <c r="L49" s="74"/>
      <c r="M49" s="60"/>
      <c r="N49" s="39"/>
      <c r="O49" s="47"/>
    </row>
    <row r="50" spans="1:15" x14ac:dyDescent="0.15">
      <c r="A50" s="69" t="s">
        <v>108</v>
      </c>
      <c r="B50" s="60"/>
      <c r="C50" s="39"/>
      <c r="D50" s="39"/>
      <c r="E50" s="46"/>
      <c r="F50" s="40"/>
      <c r="G50" s="39"/>
      <c r="H50" s="39"/>
      <c r="I50" s="74"/>
      <c r="J50" s="60"/>
      <c r="K50" s="39"/>
      <c r="L50" s="74"/>
      <c r="M50" s="60"/>
      <c r="N50" s="39"/>
      <c r="O50" s="47"/>
    </row>
    <row r="51" spans="1:15" ht="27" customHeight="1" x14ac:dyDescent="0.15">
      <c r="A51" s="121"/>
      <c r="B51" s="269"/>
      <c r="C51" s="270"/>
      <c r="D51" s="271"/>
      <c r="E51" s="122" t="str">
        <f>IF(A47="","",(B51/A51)*100)</f>
        <v/>
      </c>
      <c r="F51" s="272"/>
      <c r="G51" s="270"/>
      <c r="H51" s="271"/>
      <c r="I51" s="123" t="str">
        <f>IF(A47="","",(F51/A51)*100)</f>
        <v/>
      </c>
      <c r="J51" s="269"/>
      <c r="K51" s="271"/>
      <c r="L51" s="123"/>
      <c r="M51" s="273"/>
      <c r="N51" s="274"/>
      <c r="O51" s="275"/>
    </row>
    <row r="52" spans="1:15" x14ac:dyDescent="0.15">
      <c r="A52" s="70" t="s">
        <v>95</v>
      </c>
      <c r="B52" s="60"/>
      <c r="C52" s="39"/>
      <c r="D52" s="120"/>
      <c r="E52" s="46"/>
      <c r="F52" s="40"/>
      <c r="G52" s="39"/>
      <c r="H52" s="39"/>
      <c r="I52" s="74"/>
      <c r="J52" s="60"/>
      <c r="K52" s="39"/>
      <c r="L52" s="74"/>
      <c r="M52" s="60"/>
      <c r="N52" s="39"/>
      <c r="O52" s="47"/>
    </row>
    <row r="53" spans="1:15" ht="7.5" customHeight="1" thickBot="1" x14ac:dyDescent="0.2">
      <c r="A53" s="71"/>
      <c r="B53" s="66"/>
      <c r="C53" s="49"/>
      <c r="D53" s="49"/>
      <c r="E53" s="67"/>
      <c r="F53" s="48"/>
      <c r="G53" s="49"/>
      <c r="H53" s="49"/>
      <c r="I53" s="75"/>
      <c r="J53" s="66"/>
      <c r="K53" s="49"/>
      <c r="L53" s="75"/>
      <c r="M53" s="66"/>
      <c r="N53" s="49"/>
      <c r="O53" s="50"/>
    </row>
    <row r="54" spans="1:15" hidden="1" x14ac:dyDescent="0.15">
      <c r="A54" s="5"/>
      <c r="B54" s="5"/>
      <c r="C54" s="5"/>
      <c r="D54" s="5"/>
      <c r="E54" s="5"/>
      <c r="F54" s="5"/>
      <c r="G54" s="5"/>
      <c r="H54" s="5"/>
    </row>
    <row r="55" spans="1:15" x14ac:dyDescent="0.15">
      <c r="A55" s="173" t="s">
        <v>228</v>
      </c>
    </row>
  </sheetData>
  <mergeCells count="46">
    <mergeCell ref="A43:A44"/>
    <mergeCell ref="B44:E44"/>
    <mergeCell ref="F44:I44"/>
    <mergeCell ref="J43:L44"/>
    <mergeCell ref="B43:I43"/>
    <mergeCell ref="A19:B19"/>
    <mergeCell ref="C12:E13"/>
    <mergeCell ref="F12:H13"/>
    <mergeCell ref="I12:K13"/>
    <mergeCell ref="C16:E17"/>
    <mergeCell ref="F16:H17"/>
    <mergeCell ref="I16:K17"/>
    <mergeCell ref="C19:E19"/>
    <mergeCell ref="F19:H19"/>
    <mergeCell ref="I19:K19"/>
    <mergeCell ref="A17:B17"/>
    <mergeCell ref="A11:B11"/>
    <mergeCell ref="A15:B15"/>
    <mergeCell ref="A16:B16"/>
    <mergeCell ref="A12:B12"/>
    <mergeCell ref="A13:B13"/>
    <mergeCell ref="A9:B9"/>
    <mergeCell ref="D5:H5"/>
    <mergeCell ref="D4:H4"/>
    <mergeCell ref="I5:O5"/>
    <mergeCell ref="I4:O4"/>
    <mergeCell ref="A5:C5"/>
    <mergeCell ref="A4:C4"/>
    <mergeCell ref="L8:O8"/>
    <mergeCell ref="L9:O9"/>
    <mergeCell ref="I9:K9"/>
    <mergeCell ref="F9:H9"/>
    <mergeCell ref="C9:E9"/>
    <mergeCell ref="B51:D51"/>
    <mergeCell ref="F51:H51"/>
    <mergeCell ref="J51:K51"/>
    <mergeCell ref="M51:O51"/>
    <mergeCell ref="B22:O22"/>
    <mergeCell ref="L23:O23"/>
    <mergeCell ref="L24:O24"/>
    <mergeCell ref="B24:K24"/>
    <mergeCell ref="B47:D47"/>
    <mergeCell ref="F47:H47"/>
    <mergeCell ref="J47:K47"/>
    <mergeCell ref="M47:O47"/>
    <mergeCell ref="M43:O4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3"/>
  <sheetViews>
    <sheetView view="pageBreakPreview" zoomScaleNormal="100" zoomScaleSheetLayoutView="100" workbookViewId="0">
      <selection activeCell="B9" sqref="B9"/>
    </sheetView>
  </sheetViews>
  <sheetFormatPr defaultColWidth="9" defaultRowHeight="13.5" x14ac:dyDescent="0.15"/>
  <cols>
    <col min="1" max="1" width="20" style="8" customWidth="1"/>
    <col min="2" max="13" width="9.875" style="8" customWidth="1"/>
    <col min="14" max="16384" width="9" style="8"/>
  </cols>
  <sheetData>
    <row r="1" spans="1:19" x14ac:dyDescent="0.15">
      <c r="A1" s="19" t="s">
        <v>131</v>
      </c>
    </row>
    <row r="2" spans="1:19" ht="19.5" customHeight="1" x14ac:dyDescent="0.15">
      <c r="A2" s="177" t="s">
        <v>66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9" ht="7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9" ht="14.25" thickBot="1" x14ac:dyDescent="0.2">
      <c r="A4" s="19" t="s">
        <v>67</v>
      </c>
      <c r="J4" s="126" t="s">
        <v>153</v>
      </c>
      <c r="K4" s="343" t="s">
        <v>248</v>
      </c>
      <c r="L4" s="343"/>
      <c r="M4" s="343"/>
      <c r="N4" s="83" t="s">
        <v>154</v>
      </c>
    </row>
    <row r="5" spans="1:19" ht="45" customHeight="1" thickTop="1" x14ac:dyDescent="0.15">
      <c r="A5" s="344" t="s">
        <v>229</v>
      </c>
      <c r="B5" s="18" t="s">
        <v>1</v>
      </c>
      <c r="C5" s="18" t="s">
        <v>52</v>
      </c>
      <c r="D5" s="18" t="s">
        <v>2</v>
      </c>
      <c r="E5" s="18" t="s">
        <v>76</v>
      </c>
      <c r="F5" s="18" t="s">
        <v>39</v>
      </c>
      <c r="G5" s="18" t="s">
        <v>40</v>
      </c>
      <c r="H5" s="18" t="s">
        <v>54</v>
      </c>
      <c r="I5" s="18" t="s">
        <v>55</v>
      </c>
      <c r="J5" s="18" t="s">
        <v>56</v>
      </c>
      <c r="K5" s="18" t="s">
        <v>77</v>
      </c>
      <c r="L5" s="18" t="s">
        <v>78</v>
      </c>
      <c r="M5" s="21" t="s">
        <v>79</v>
      </c>
    </row>
    <row r="6" spans="1:19" ht="13.5" customHeight="1" thickBot="1" x14ac:dyDescent="0.2">
      <c r="A6" s="345"/>
      <c r="B6" s="17" t="s">
        <v>45</v>
      </c>
      <c r="C6" s="4" t="s">
        <v>44</v>
      </c>
      <c r="D6" s="17" t="s">
        <v>6</v>
      </c>
      <c r="E6" s="4" t="s">
        <v>68</v>
      </c>
      <c r="F6" s="17" t="s">
        <v>69</v>
      </c>
      <c r="G6" s="17" t="s">
        <v>70</v>
      </c>
      <c r="H6" s="4" t="s">
        <v>71</v>
      </c>
      <c r="I6" s="4" t="s">
        <v>72</v>
      </c>
      <c r="J6" s="4" t="s">
        <v>73</v>
      </c>
      <c r="K6" s="4" t="s">
        <v>74</v>
      </c>
      <c r="L6" s="4" t="s">
        <v>75</v>
      </c>
      <c r="M6" s="6" t="s">
        <v>41</v>
      </c>
    </row>
    <row r="7" spans="1:19" ht="16.5" customHeight="1" x14ac:dyDescent="0.15">
      <c r="A7" s="20"/>
      <c r="B7" s="11" t="s">
        <v>42</v>
      </c>
      <c r="C7" s="11" t="s">
        <v>42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  <c r="K7" s="11" t="s">
        <v>42</v>
      </c>
      <c r="L7" s="11" t="s">
        <v>42</v>
      </c>
      <c r="M7" s="12" t="s">
        <v>42</v>
      </c>
    </row>
    <row r="8" spans="1:19" ht="22.5" customHeight="1" x14ac:dyDescent="0.15">
      <c r="A8" s="142" t="s">
        <v>191</v>
      </c>
      <c r="B8" s="158"/>
      <c r="C8" s="158"/>
      <c r="D8" s="158" t="str">
        <f>IF(B8="","",(B8-C8))</f>
        <v/>
      </c>
      <c r="E8" s="158"/>
      <c r="F8" s="158"/>
      <c r="G8" s="158" t="str">
        <f>IF(B8="","",MIN(E8,F8))</f>
        <v/>
      </c>
      <c r="H8" s="158"/>
      <c r="I8" s="158"/>
      <c r="J8" s="158"/>
      <c r="K8" s="158"/>
      <c r="L8" s="158"/>
      <c r="M8" s="160"/>
      <c r="S8" s="171"/>
    </row>
    <row r="9" spans="1:19" ht="22.5" customHeight="1" x14ac:dyDescent="0.15">
      <c r="A9" s="143" t="s">
        <v>248</v>
      </c>
      <c r="B9" s="145">
        <v>38000000</v>
      </c>
      <c r="C9" s="145">
        <v>0</v>
      </c>
      <c r="D9" s="127">
        <f>IF(B9="","",(B9-C9))</f>
        <v>38000000</v>
      </c>
      <c r="E9" s="145">
        <v>38000000</v>
      </c>
      <c r="F9" s="145">
        <v>31005500</v>
      </c>
      <c r="G9" s="127">
        <f t="shared" ref="G9:G10" si="0">IF(B9="","",MIN(E9,F9))</f>
        <v>31005500</v>
      </c>
      <c r="H9" s="145">
        <v>15502750</v>
      </c>
      <c r="I9" s="169">
        <f>IF(B9="","",IF(H9="-",MIN(D9,G9),IF(O9="a",MIN(D9,H9,G9),IF(O9="b",MIN(D9,G9)*P9,H9))))</f>
        <v>15502750</v>
      </c>
      <c r="J9" s="169">
        <f>IF(B9="","",ROUNDDOWN(IF(B9="","",IF(P9="B",I9,IF(H9="-",I9*R9,I9*S9))),-3))</f>
        <v>15502000</v>
      </c>
      <c r="K9" s="145">
        <v>15502000</v>
      </c>
      <c r="L9" s="145">
        <v>15502000</v>
      </c>
      <c r="M9" s="129">
        <f>IF(B9="","",(L9-J9))</f>
        <v>0</v>
      </c>
      <c r="O9" s="8" t="str">
        <f>VLOOKUP(A8,'管理用（このシートは削除しないでください）'!$K$3:$P$16,2,FALSE)</f>
        <v>b</v>
      </c>
      <c r="P9" s="171">
        <f>VLOOKUP(A8,'管理用（このシートは削除しないでください）'!$K$3:$P$16,3,)</f>
        <v>0.5</v>
      </c>
      <c r="Q9" s="8" t="str">
        <f>VLOOKUP(A8,'管理用（このシートは削除しないでください）'!$K$3:$P$16,4,FALSE)</f>
        <v>A</v>
      </c>
      <c r="R9" s="171">
        <f>VLOOKUP(A8,'管理用（このシートは削除しないでください）'!$K$3:$P$16,5,FALSE)</f>
        <v>0.5</v>
      </c>
      <c r="S9" s="171">
        <f>VLOOKUP(A8,'管理用（このシートは削除しないでください）'!$K$3:$P$16,6,FALSE)</f>
        <v>1</v>
      </c>
    </row>
    <row r="10" spans="1:19" s="83" customFormat="1" ht="22.5" customHeight="1" x14ac:dyDescent="0.15">
      <c r="A10" s="142"/>
      <c r="B10" s="158"/>
      <c r="C10" s="158"/>
      <c r="D10" s="158" t="str">
        <f t="shared" ref="D10:D37" si="1">IF(B10="","",(B10-C10))</f>
        <v/>
      </c>
      <c r="E10" s="158"/>
      <c r="F10" s="158"/>
      <c r="G10" s="158" t="str">
        <f t="shared" si="0"/>
        <v/>
      </c>
      <c r="H10" s="158"/>
      <c r="I10" s="158"/>
      <c r="J10" s="158"/>
      <c r="K10" s="158"/>
      <c r="L10" s="158"/>
      <c r="M10" s="160"/>
      <c r="S10" s="171"/>
    </row>
    <row r="11" spans="1:19" s="83" customFormat="1" ht="22.5" customHeight="1" x14ac:dyDescent="0.15">
      <c r="A11" s="143"/>
      <c r="B11" s="145"/>
      <c r="C11" s="145"/>
      <c r="D11" s="127" t="str">
        <f t="shared" si="1"/>
        <v/>
      </c>
      <c r="E11" s="145"/>
      <c r="F11" s="145"/>
      <c r="G11" s="127" t="str">
        <f t="shared" ref="G11:G37" si="2">IF(B11="","",MIN(E11,F11))</f>
        <v/>
      </c>
      <c r="H11" s="145"/>
      <c r="I11" s="169" t="str">
        <f t="shared" ref="I11" si="3">IF(B11="","",IF(H11="-",MIN(D11,G11),IF(O11="a",MIN(D11,H11,G11),IF(O11="b",MIN(D11,G11)*P11,H11))))</f>
        <v/>
      </c>
      <c r="J11" s="169" t="str">
        <f t="shared" ref="J11" si="4">IF(B11="","",ROUNDDOWN(IF(B11="","",IF(P11="B",I11,IF(H11="-",I11*R11,I11*S11))),-3))</f>
        <v/>
      </c>
      <c r="K11" s="145"/>
      <c r="L11" s="145"/>
      <c r="M11" s="129" t="str">
        <f t="shared" ref="M11" si="5">IF(B11="","",(L11-J11))</f>
        <v/>
      </c>
      <c r="O11" s="83" t="e">
        <f>VLOOKUP(A10,'管理用（このシートは削除しないでください）'!$K$3:$P$16,2,FALSE)</f>
        <v>#N/A</v>
      </c>
      <c r="P11" s="171" t="e">
        <f>VLOOKUP(A10,'管理用（このシートは削除しないでください）'!$K$3:$P$16,3,)</f>
        <v>#N/A</v>
      </c>
      <c r="Q11" s="83" t="e">
        <f>VLOOKUP(A10,'管理用（このシートは削除しないでください）'!$K$3:$P$16,4,FALSE)</f>
        <v>#N/A</v>
      </c>
      <c r="R11" s="171" t="e">
        <f>VLOOKUP(A10,'管理用（このシートは削除しないでください）'!$K$3:$P$16,5,FALSE)</f>
        <v>#N/A</v>
      </c>
      <c r="S11" s="171" t="e">
        <f>VLOOKUP(A10,'管理用（このシートは削除しないでください）'!$K$3:$P$16,6,FALSE)</f>
        <v>#N/A</v>
      </c>
    </row>
    <row r="12" spans="1:19" s="83" customFormat="1" ht="22.5" customHeight="1" x14ac:dyDescent="0.15">
      <c r="A12" s="142"/>
      <c r="B12" s="158"/>
      <c r="C12" s="158"/>
      <c r="D12" s="158" t="str">
        <f t="shared" si="1"/>
        <v/>
      </c>
      <c r="E12" s="158"/>
      <c r="F12" s="158"/>
      <c r="G12" s="158" t="str">
        <f t="shared" si="2"/>
        <v/>
      </c>
      <c r="H12" s="158"/>
      <c r="I12" s="158"/>
      <c r="J12" s="158"/>
      <c r="K12" s="158"/>
      <c r="L12" s="158"/>
      <c r="M12" s="160"/>
      <c r="S12" s="171"/>
    </row>
    <row r="13" spans="1:19" s="83" customFormat="1" ht="22.5" customHeight="1" x14ac:dyDescent="0.15">
      <c r="A13" s="143"/>
      <c r="B13" s="145"/>
      <c r="C13" s="145"/>
      <c r="D13" s="127" t="str">
        <f t="shared" si="1"/>
        <v/>
      </c>
      <c r="E13" s="145"/>
      <c r="F13" s="145"/>
      <c r="G13" s="127" t="str">
        <f t="shared" si="2"/>
        <v/>
      </c>
      <c r="H13" s="145"/>
      <c r="I13" s="169" t="str">
        <f t="shared" ref="I13" si="6">IF(B13="","",IF(H13="-",MIN(D13,G13),IF(O13="a",MIN(D13,H13,G13),IF(O13="b",MIN(D13,G13)*P13,H13))))</f>
        <v/>
      </c>
      <c r="J13" s="169" t="str">
        <f t="shared" ref="J13" si="7">IF(B13="","",ROUNDDOWN(IF(B13="","",IF(P13="B",I13,IF(H13="-",I13*R13,I13*S13))),-3))</f>
        <v/>
      </c>
      <c r="K13" s="145"/>
      <c r="L13" s="145"/>
      <c r="M13" s="129" t="str">
        <f t="shared" ref="M13" si="8">IF(B13="","",(L13-J13))</f>
        <v/>
      </c>
      <c r="O13" s="83" t="e">
        <f>VLOOKUP(A12,'管理用（このシートは削除しないでください）'!$K$3:$P$16,2,FALSE)</f>
        <v>#N/A</v>
      </c>
      <c r="P13" s="171" t="e">
        <f>VLOOKUP(A12,'管理用（このシートは削除しないでください）'!$K$3:$P$16,3,)</f>
        <v>#N/A</v>
      </c>
      <c r="Q13" s="83" t="e">
        <f>VLOOKUP(A12,'管理用（このシートは削除しないでください）'!$K$3:$P$16,4,FALSE)</f>
        <v>#N/A</v>
      </c>
      <c r="R13" s="171" t="e">
        <f>VLOOKUP(A12,'管理用（このシートは削除しないでください）'!$K$3:$P$16,5,FALSE)</f>
        <v>#N/A</v>
      </c>
      <c r="S13" s="171" t="e">
        <f>VLOOKUP(A12,'管理用（このシートは削除しないでください）'!$K$3:$P$16,6,FALSE)</f>
        <v>#N/A</v>
      </c>
    </row>
    <row r="14" spans="1:19" s="83" customFormat="1" ht="22.5" hidden="1" customHeight="1" x14ac:dyDescent="0.15">
      <c r="A14" s="142"/>
      <c r="B14" s="158"/>
      <c r="C14" s="158"/>
      <c r="D14" s="158" t="str">
        <f t="shared" si="1"/>
        <v/>
      </c>
      <c r="E14" s="158"/>
      <c r="F14" s="158"/>
      <c r="G14" s="158" t="str">
        <f t="shared" si="2"/>
        <v/>
      </c>
      <c r="H14" s="158"/>
      <c r="I14" s="158"/>
      <c r="J14" s="158"/>
      <c r="K14" s="158"/>
      <c r="L14" s="158"/>
      <c r="M14" s="160"/>
      <c r="S14" s="171"/>
    </row>
    <row r="15" spans="1:19" s="83" customFormat="1" ht="22.5" hidden="1" customHeight="1" x14ac:dyDescent="0.15">
      <c r="A15" s="143"/>
      <c r="B15" s="145"/>
      <c r="C15" s="145"/>
      <c r="D15" s="127" t="str">
        <f t="shared" si="1"/>
        <v/>
      </c>
      <c r="E15" s="145"/>
      <c r="F15" s="145"/>
      <c r="G15" s="127" t="str">
        <f t="shared" si="2"/>
        <v/>
      </c>
      <c r="H15" s="145"/>
      <c r="I15" s="169" t="str">
        <f t="shared" ref="I15" si="9">IF(B15="","",IF(H15="-",MIN(D15,G15),IF(O15="a",MIN(D15,H15,G15),IF(O15="b",MIN(D15,G15)*P15,H15))))</f>
        <v/>
      </c>
      <c r="J15" s="169" t="str">
        <f t="shared" ref="J15" si="10">IF(B15="","",ROUNDDOWN(IF(B15="","",IF(P15="B",I15,IF(H15="-",I15*R15,I15*S15))),-3))</f>
        <v/>
      </c>
      <c r="K15" s="145"/>
      <c r="L15" s="145"/>
      <c r="M15" s="129" t="str">
        <f t="shared" ref="M15" si="11">IF(B15="","",(L15-J15))</f>
        <v/>
      </c>
      <c r="O15" s="83" t="e">
        <f>VLOOKUP(A14,'管理用（このシートは削除しないでください）'!$K$3:$P$16,2,FALSE)</f>
        <v>#N/A</v>
      </c>
      <c r="P15" s="171" t="e">
        <f>VLOOKUP(A14,'管理用（このシートは削除しないでください）'!$K$3:$P$16,3,)</f>
        <v>#N/A</v>
      </c>
      <c r="Q15" s="83" t="e">
        <f>VLOOKUP(A14,'管理用（このシートは削除しないでください）'!$K$3:$P$16,4,FALSE)</f>
        <v>#N/A</v>
      </c>
      <c r="R15" s="171" t="e">
        <f>VLOOKUP(A14,'管理用（このシートは削除しないでください）'!$K$3:$P$16,5,FALSE)</f>
        <v>#N/A</v>
      </c>
      <c r="S15" s="171" t="e">
        <f>VLOOKUP(A14,'管理用（このシートは削除しないでください）'!$K$3:$P$16,6,FALSE)</f>
        <v>#N/A</v>
      </c>
    </row>
    <row r="16" spans="1:19" s="83" customFormat="1" ht="22.5" hidden="1" customHeight="1" x14ac:dyDescent="0.15">
      <c r="A16" s="142"/>
      <c r="B16" s="158"/>
      <c r="C16" s="158"/>
      <c r="D16" s="158" t="str">
        <f t="shared" si="1"/>
        <v/>
      </c>
      <c r="E16" s="158"/>
      <c r="F16" s="158"/>
      <c r="G16" s="158" t="str">
        <f t="shared" si="2"/>
        <v/>
      </c>
      <c r="H16" s="158"/>
      <c r="I16" s="158"/>
      <c r="J16" s="158"/>
      <c r="K16" s="158"/>
      <c r="L16" s="158"/>
      <c r="M16" s="160"/>
      <c r="S16" s="171"/>
    </row>
    <row r="17" spans="1:19" s="83" customFormat="1" ht="22.5" hidden="1" customHeight="1" x14ac:dyDescent="0.15">
      <c r="A17" s="143"/>
      <c r="B17" s="145"/>
      <c r="C17" s="145"/>
      <c r="D17" s="127" t="str">
        <f t="shared" si="1"/>
        <v/>
      </c>
      <c r="E17" s="145"/>
      <c r="F17" s="145"/>
      <c r="G17" s="127" t="str">
        <f t="shared" si="2"/>
        <v/>
      </c>
      <c r="H17" s="145"/>
      <c r="I17" s="169" t="str">
        <f t="shared" ref="I17" si="12">IF(B17="","",IF(H17="-",MIN(D17,G17),IF(O17="a",MIN(D17,H17,G17),IF(O17="b",MIN(D17,G17)*P17,H17))))</f>
        <v/>
      </c>
      <c r="J17" s="169" t="str">
        <f t="shared" ref="J17" si="13">IF(B17="","",ROUNDDOWN(IF(B17="","",IF(P17="B",I17,IF(H17="-",I17*R17,I17*S17))),-3))</f>
        <v/>
      </c>
      <c r="K17" s="145"/>
      <c r="L17" s="145"/>
      <c r="M17" s="129" t="str">
        <f t="shared" ref="M17" si="14">IF(B17="","",(L17-J17))</f>
        <v/>
      </c>
      <c r="O17" s="83" t="e">
        <f>VLOOKUP(A16,'管理用（このシートは削除しないでください）'!$K$3:$P$16,2,FALSE)</f>
        <v>#N/A</v>
      </c>
      <c r="P17" s="171" t="e">
        <f>VLOOKUP(A16,'管理用（このシートは削除しないでください）'!$K$3:$P$16,3,)</f>
        <v>#N/A</v>
      </c>
      <c r="Q17" s="83" t="e">
        <f>VLOOKUP(A16,'管理用（このシートは削除しないでください）'!$K$3:$P$16,4,FALSE)</f>
        <v>#N/A</v>
      </c>
      <c r="R17" s="171" t="e">
        <f>VLOOKUP(A16,'管理用（このシートは削除しないでください）'!$K$3:$P$16,5,FALSE)</f>
        <v>#N/A</v>
      </c>
      <c r="S17" s="171" t="e">
        <f>VLOOKUP(A16,'管理用（このシートは削除しないでください）'!$K$3:$P$16,6,FALSE)</f>
        <v>#N/A</v>
      </c>
    </row>
    <row r="18" spans="1:19" s="83" customFormat="1" ht="22.5" hidden="1" customHeight="1" x14ac:dyDescent="0.15">
      <c r="A18" s="142"/>
      <c r="B18" s="158"/>
      <c r="C18" s="158"/>
      <c r="D18" s="158" t="str">
        <f t="shared" si="1"/>
        <v/>
      </c>
      <c r="E18" s="158"/>
      <c r="F18" s="158"/>
      <c r="G18" s="158" t="str">
        <f t="shared" si="2"/>
        <v/>
      </c>
      <c r="H18" s="158"/>
      <c r="I18" s="158"/>
      <c r="J18" s="158"/>
      <c r="K18" s="158"/>
      <c r="L18" s="158"/>
      <c r="M18" s="160"/>
      <c r="S18" s="171"/>
    </row>
    <row r="19" spans="1:19" s="83" customFormat="1" ht="22.5" hidden="1" customHeight="1" x14ac:dyDescent="0.15">
      <c r="A19" s="143"/>
      <c r="B19" s="145"/>
      <c r="C19" s="145"/>
      <c r="D19" s="127" t="str">
        <f t="shared" si="1"/>
        <v/>
      </c>
      <c r="E19" s="145"/>
      <c r="F19" s="145"/>
      <c r="G19" s="127" t="str">
        <f t="shared" si="2"/>
        <v/>
      </c>
      <c r="H19" s="145"/>
      <c r="I19" s="169" t="str">
        <f t="shared" ref="I19" si="15">IF(B19="","",IF(H19="-",MIN(D19,G19),IF(O19="a",MIN(D19,H19,G19),IF(O19="b",MIN(D19,G19)*P19,H19))))</f>
        <v/>
      </c>
      <c r="J19" s="169" t="str">
        <f t="shared" ref="J19" si="16">IF(B19="","",ROUNDDOWN(IF(B19="","",IF(P19="B",I19,IF(H19="-",I19*R19,I19*S19))),-3))</f>
        <v/>
      </c>
      <c r="K19" s="145"/>
      <c r="L19" s="145"/>
      <c r="M19" s="129" t="str">
        <f t="shared" ref="M19" si="17">IF(B19="","",(L19-J19))</f>
        <v/>
      </c>
      <c r="O19" s="83" t="e">
        <f>VLOOKUP(A18,'管理用（このシートは削除しないでください）'!$K$3:$P$16,2,FALSE)</f>
        <v>#N/A</v>
      </c>
      <c r="P19" s="171" t="e">
        <f>VLOOKUP(A18,'管理用（このシートは削除しないでください）'!$K$3:$P$16,3,)</f>
        <v>#N/A</v>
      </c>
      <c r="Q19" s="83" t="e">
        <f>VLOOKUP(A18,'管理用（このシートは削除しないでください）'!$K$3:$P$16,4,FALSE)</f>
        <v>#N/A</v>
      </c>
      <c r="R19" s="171" t="e">
        <f>VLOOKUP(A18,'管理用（このシートは削除しないでください）'!$K$3:$P$16,5,FALSE)</f>
        <v>#N/A</v>
      </c>
      <c r="S19" s="171" t="e">
        <f>VLOOKUP(A18,'管理用（このシートは削除しないでください）'!$K$3:$P$16,6,FALSE)</f>
        <v>#N/A</v>
      </c>
    </row>
    <row r="20" spans="1:19" s="83" customFormat="1" ht="22.5" hidden="1" customHeight="1" x14ac:dyDescent="0.15">
      <c r="A20" s="142"/>
      <c r="B20" s="158"/>
      <c r="C20" s="158"/>
      <c r="D20" s="158" t="str">
        <f t="shared" si="1"/>
        <v/>
      </c>
      <c r="E20" s="158"/>
      <c r="F20" s="158"/>
      <c r="G20" s="158" t="str">
        <f t="shared" si="2"/>
        <v/>
      </c>
      <c r="H20" s="158"/>
      <c r="I20" s="158"/>
      <c r="J20" s="158"/>
      <c r="K20" s="158"/>
      <c r="L20" s="158"/>
      <c r="M20" s="160"/>
      <c r="S20" s="171"/>
    </row>
    <row r="21" spans="1:19" s="83" customFormat="1" ht="22.5" hidden="1" customHeight="1" x14ac:dyDescent="0.15">
      <c r="A21" s="143"/>
      <c r="B21" s="145"/>
      <c r="C21" s="145"/>
      <c r="D21" s="127" t="str">
        <f t="shared" si="1"/>
        <v/>
      </c>
      <c r="E21" s="145"/>
      <c r="F21" s="145"/>
      <c r="G21" s="127" t="str">
        <f t="shared" si="2"/>
        <v/>
      </c>
      <c r="H21" s="145"/>
      <c r="I21" s="169" t="str">
        <f t="shared" ref="I21" si="18">IF(B21="","",IF(H21="-",MIN(D21,G21),IF(O21="a",MIN(D21,H21,G21),IF(O21="b",MIN(D21,G21)*P21,H21))))</f>
        <v/>
      </c>
      <c r="J21" s="169" t="str">
        <f t="shared" ref="J21" si="19">IF(B21="","",ROUNDDOWN(IF(B21="","",IF(P21="B",I21,IF(H21="-",I21*R21,I21*S21))),-3))</f>
        <v/>
      </c>
      <c r="K21" s="145"/>
      <c r="L21" s="145"/>
      <c r="M21" s="129" t="str">
        <f t="shared" ref="M21" si="20">IF(B21="","",(L21-J21))</f>
        <v/>
      </c>
      <c r="O21" s="83" t="e">
        <f>VLOOKUP(A20,'管理用（このシートは削除しないでください）'!$K$3:$P$16,2,FALSE)</f>
        <v>#N/A</v>
      </c>
      <c r="P21" s="171" t="e">
        <f>VLOOKUP(A20,'管理用（このシートは削除しないでください）'!$K$3:$P$16,3,)</f>
        <v>#N/A</v>
      </c>
      <c r="Q21" s="83" t="e">
        <f>VLOOKUP(A20,'管理用（このシートは削除しないでください）'!$K$3:$P$16,4,FALSE)</f>
        <v>#N/A</v>
      </c>
      <c r="R21" s="171" t="e">
        <f>VLOOKUP(A20,'管理用（このシートは削除しないでください）'!$K$3:$P$16,5,FALSE)</f>
        <v>#N/A</v>
      </c>
      <c r="S21" s="171" t="e">
        <f>VLOOKUP(A20,'管理用（このシートは削除しないでください）'!$K$3:$P$16,6,FALSE)</f>
        <v>#N/A</v>
      </c>
    </row>
    <row r="22" spans="1:19" s="83" customFormat="1" ht="22.5" hidden="1" customHeight="1" x14ac:dyDescent="0.15">
      <c r="A22" s="142"/>
      <c r="B22" s="158"/>
      <c r="C22" s="158"/>
      <c r="D22" s="158" t="str">
        <f t="shared" si="1"/>
        <v/>
      </c>
      <c r="E22" s="158"/>
      <c r="F22" s="158"/>
      <c r="G22" s="158" t="str">
        <f t="shared" si="2"/>
        <v/>
      </c>
      <c r="H22" s="158"/>
      <c r="I22" s="158"/>
      <c r="J22" s="158"/>
      <c r="K22" s="158"/>
      <c r="L22" s="158"/>
      <c r="M22" s="160"/>
      <c r="S22" s="171"/>
    </row>
    <row r="23" spans="1:19" s="83" customFormat="1" ht="22.5" hidden="1" customHeight="1" x14ac:dyDescent="0.15">
      <c r="A23" s="143"/>
      <c r="B23" s="145"/>
      <c r="C23" s="145"/>
      <c r="D23" s="127" t="str">
        <f t="shared" si="1"/>
        <v/>
      </c>
      <c r="E23" s="145"/>
      <c r="F23" s="145"/>
      <c r="G23" s="127" t="str">
        <f t="shared" si="2"/>
        <v/>
      </c>
      <c r="H23" s="145"/>
      <c r="I23" s="169" t="str">
        <f t="shared" ref="I23" si="21">IF(B23="","",IF(H23="-",MIN(D23,G23),IF(O23="a",MIN(D23,H23,G23),IF(O23="b",MIN(D23,G23)*P23,H23))))</f>
        <v/>
      </c>
      <c r="J23" s="169" t="str">
        <f t="shared" ref="J23" si="22">IF(B23="","",ROUNDDOWN(IF(B23="","",IF(P23="B",I23,IF(H23="-",I23*R23,I23*S23))),-3))</f>
        <v/>
      </c>
      <c r="K23" s="145"/>
      <c r="L23" s="145"/>
      <c r="M23" s="129" t="str">
        <f t="shared" ref="M23" si="23">IF(B23="","",(L23-J23))</f>
        <v/>
      </c>
      <c r="O23" s="83" t="e">
        <f>VLOOKUP(A22,'管理用（このシートは削除しないでください）'!$K$3:$P$16,2,FALSE)</f>
        <v>#N/A</v>
      </c>
      <c r="P23" s="171" t="e">
        <f>VLOOKUP(A22,'管理用（このシートは削除しないでください）'!$K$3:$P$16,3,)</f>
        <v>#N/A</v>
      </c>
      <c r="Q23" s="83" t="e">
        <f>VLOOKUP(A22,'管理用（このシートは削除しないでください）'!$K$3:$P$16,4,FALSE)</f>
        <v>#N/A</v>
      </c>
      <c r="R23" s="171" t="e">
        <f>VLOOKUP(A22,'管理用（このシートは削除しないでください）'!$K$3:$P$16,5,FALSE)</f>
        <v>#N/A</v>
      </c>
      <c r="S23" s="171" t="e">
        <f>VLOOKUP(A22,'管理用（このシートは削除しないでください）'!$K$3:$P$16,6,FALSE)</f>
        <v>#N/A</v>
      </c>
    </row>
    <row r="24" spans="1:19" s="83" customFormat="1" ht="22.5" hidden="1" customHeight="1" x14ac:dyDescent="0.15">
      <c r="A24" s="142"/>
      <c r="B24" s="158"/>
      <c r="C24" s="158"/>
      <c r="D24" s="158" t="str">
        <f t="shared" si="1"/>
        <v/>
      </c>
      <c r="E24" s="158"/>
      <c r="F24" s="158"/>
      <c r="G24" s="158" t="str">
        <f t="shared" si="2"/>
        <v/>
      </c>
      <c r="H24" s="158"/>
      <c r="I24" s="158"/>
      <c r="J24" s="158"/>
      <c r="K24" s="158"/>
      <c r="L24" s="158"/>
      <c r="M24" s="160"/>
      <c r="S24" s="171"/>
    </row>
    <row r="25" spans="1:19" s="83" customFormat="1" ht="22.5" hidden="1" customHeight="1" x14ac:dyDescent="0.15">
      <c r="A25" s="143"/>
      <c r="B25" s="145"/>
      <c r="C25" s="145"/>
      <c r="D25" s="127" t="str">
        <f t="shared" si="1"/>
        <v/>
      </c>
      <c r="E25" s="145"/>
      <c r="F25" s="145"/>
      <c r="G25" s="127" t="str">
        <f t="shared" si="2"/>
        <v/>
      </c>
      <c r="H25" s="145"/>
      <c r="I25" s="169" t="str">
        <f t="shared" ref="I25" si="24">IF(B25="","",IF(H25="-",MIN(D25,G25),IF(O25="a",MIN(D25,H25,G25),IF(O25="b",MIN(D25,G25)*P25,H25))))</f>
        <v/>
      </c>
      <c r="J25" s="169" t="str">
        <f t="shared" ref="J25" si="25">IF(B25="","",ROUNDDOWN(IF(B25="","",IF(P25="B",I25,IF(H25="-",I25*R25,I25*S25))),-3))</f>
        <v/>
      </c>
      <c r="K25" s="145"/>
      <c r="L25" s="145"/>
      <c r="M25" s="129" t="str">
        <f t="shared" ref="M25" si="26">IF(B25="","",(L25-J25))</f>
        <v/>
      </c>
      <c r="O25" s="83" t="e">
        <f>VLOOKUP(A24,'管理用（このシートは削除しないでください）'!$K$3:$P$16,2,FALSE)</f>
        <v>#N/A</v>
      </c>
      <c r="P25" s="171" t="e">
        <f>VLOOKUP(A24,'管理用（このシートは削除しないでください）'!$K$3:$P$16,3,)</f>
        <v>#N/A</v>
      </c>
      <c r="Q25" s="83" t="e">
        <f>VLOOKUP(A24,'管理用（このシートは削除しないでください）'!$K$3:$P$16,4,FALSE)</f>
        <v>#N/A</v>
      </c>
      <c r="R25" s="171" t="e">
        <f>VLOOKUP(A24,'管理用（このシートは削除しないでください）'!$K$3:$P$16,5,FALSE)</f>
        <v>#N/A</v>
      </c>
      <c r="S25" s="171" t="e">
        <f>VLOOKUP(A24,'管理用（このシートは削除しないでください）'!$K$3:$P$16,6,FALSE)</f>
        <v>#N/A</v>
      </c>
    </row>
    <row r="26" spans="1:19" s="83" customFormat="1" ht="22.5" hidden="1" customHeight="1" x14ac:dyDescent="0.15">
      <c r="A26" s="142"/>
      <c r="B26" s="158"/>
      <c r="C26" s="158"/>
      <c r="D26" s="158" t="str">
        <f t="shared" si="1"/>
        <v/>
      </c>
      <c r="E26" s="158"/>
      <c r="F26" s="158"/>
      <c r="G26" s="158" t="str">
        <f t="shared" si="2"/>
        <v/>
      </c>
      <c r="H26" s="158"/>
      <c r="I26" s="158"/>
      <c r="J26" s="158"/>
      <c r="K26" s="158"/>
      <c r="L26" s="158"/>
      <c r="M26" s="160"/>
      <c r="S26" s="171"/>
    </row>
    <row r="27" spans="1:19" s="83" customFormat="1" ht="22.5" hidden="1" customHeight="1" x14ac:dyDescent="0.15">
      <c r="A27" s="143"/>
      <c r="B27" s="145"/>
      <c r="C27" s="145"/>
      <c r="D27" s="127" t="str">
        <f t="shared" si="1"/>
        <v/>
      </c>
      <c r="E27" s="145"/>
      <c r="F27" s="145"/>
      <c r="G27" s="127" t="str">
        <f t="shared" si="2"/>
        <v/>
      </c>
      <c r="H27" s="145"/>
      <c r="I27" s="169" t="str">
        <f t="shared" ref="I27" si="27">IF(B27="","",IF(H27="-",MIN(D27,G27),IF(O27="a",MIN(D27,H27,G27),IF(O27="b",MIN(D27,G27)*P27,H27))))</f>
        <v/>
      </c>
      <c r="J27" s="169" t="str">
        <f t="shared" ref="J27" si="28">IF(B27="","",ROUNDDOWN(IF(B27="","",IF(P27="B",I27,IF(H27="-",I27*R27,I27*S27))),-3))</f>
        <v/>
      </c>
      <c r="K27" s="145"/>
      <c r="L27" s="145"/>
      <c r="M27" s="129" t="str">
        <f t="shared" ref="M27" si="29">IF(B27="","",(L27-J27))</f>
        <v/>
      </c>
      <c r="O27" s="83" t="e">
        <f>VLOOKUP(A26,'管理用（このシートは削除しないでください）'!$K$3:$P$16,2,FALSE)</f>
        <v>#N/A</v>
      </c>
      <c r="P27" s="171" t="e">
        <f>VLOOKUP(A26,'管理用（このシートは削除しないでください）'!$K$3:$P$16,3,)</f>
        <v>#N/A</v>
      </c>
      <c r="Q27" s="83" t="e">
        <f>VLOOKUP(A26,'管理用（このシートは削除しないでください）'!$K$3:$P$16,4,FALSE)</f>
        <v>#N/A</v>
      </c>
      <c r="R27" s="171" t="e">
        <f>VLOOKUP(A26,'管理用（このシートは削除しないでください）'!$K$3:$P$16,5,FALSE)</f>
        <v>#N/A</v>
      </c>
      <c r="S27" s="171" t="e">
        <f>VLOOKUP(A26,'管理用（このシートは削除しないでください）'!$K$3:$P$16,6,FALSE)</f>
        <v>#N/A</v>
      </c>
    </row>
    <row r="28" spans="1:19" s="83" customFormat="1" ht="22.5" hidden="1" customHeight="1" x14ac:dyDescent="0.15">
      <c r="A28" s="142"/>
      <c r="B28" s="158"/>
      <c r="C28" s="158"/>
      <c r="D28" s="158" t="str">
        <f t="shared" si="1"/>
        <v/>
      </c>
      <c r="E28" s="158"/>
      <c r="F28" s="158"/>
      <c r="G28" s="158" t="str">
        <f t="shared" si="2"/>
        <v/>
      </c>
      <c r="H28" s="158"/>
      <c r="I28" s="158"/>
      <c r="J28" s="158"/>
      <c r="K28" s="158"/>
      <c r="L28" s="158"/>
      <c r="M28" s="160"/>
      <c r="S28" s="171"/>
    </row>
    <row r="29" spans="1:19" s="83" customFormat="1" ht="22.5" hidden="1" customHeight="1" x14ac:dyDescent="0.15">
      <c r="A29" s="143"/>
      <c r="B29" s="145"/>
      <c r="C29" s="145"/>
      <c r="D29" s="127" t="str">
        <f t="shared" si="1"/>
        <v/>
      </c>
      <c r="E29" s="145"/>
      <c r="F29" s="145"/>
      <c r="G29" s="127" t="str">
        <f t="shared" si="2"/>
        <v/>
      </c>
      <c r="H29" s="145"/>
      <c r="I29" s="169" t="str">
        <f t="shared" ref="I29" si="30">IF(B29="","",IF(H29="-",MIN(D29,G29),IF(O29="a",MIN(D29,H29,G29),IF(O29="b",MIN(D29,G29)*P29,H29))))</f>
        <v/>
      </c>
      <c r="J29" s="169" t="str">
        <f t="shared" ref="J29" si="31">IF(B29="","",ROUNDDOWN(IF(B29="","",IF(P29="B",I29,IF(H29="-",I29*R29,I29*S29))),-3))</f>
        <v/>
      </c>
      <c r="K29" s="145"/>
      <c r="L29" s="145"/>
      <c r="M29" s="129" t="str">
        <f t="shared" ref="M29" si="32">IF(B29="","",(L29-J29))</f>
        <v/>
      </c>
      <c r="O29" s="83" t="e">
        <f>VLOOKUP(A28,'管理用（このシートは削除しないでください）'!$K$3:$P$16,2,FALSE)</f>
        <v>#N/A</v>
      </c>
      <c r="P29" s="171" t="e">
        <f>VLOOKUP(A28,'管理用（このシートは削除しないでください）'!$K$3:$P$16,3,)</f>
        <v>#N/A</v>
      </c>
      <c r="Q29" s="83" t="e">
        <f>VLOOKUP(A28,'管理用（このシートは削除しないでください）'!$K$3:$P$16,4,FALSE)</f>
        <v>#N/A</v>
      </c>
      <c r="R29" s="171" t="e">
        <f>VLOOKUP(A28,'管理用（このシートは削除しないでください）'!$K$3:$P$16,5,FALSE)</f>
        <v>#N/A</v>
      </c>
      <c r="S29" s="171" t="e">
        <f>VLOOKUP(A28,'管理用（このシートは削除しないでください）'!$K$3:$P$16,6,FALSE)</f>
        <v>#N/A</v>
      </c>
    </row>
    <row r="30" spans="1:19" s="83" customFormat="1" ht="22.5" hidden="1" customHeight="1" x14ac:dyDescent="0.15">
      <c r="A30" s="142"/>
      <c r="B30" s="158"/>
      <c r="C30" s="158"/>
      <c r="D30" s="158" t="str">
        <f t="shared" si="1"/>
        <v/>
      </c>
      <c r="E30" s="158"/>
      <c r="F30" s="158"/>
      <c r="G30" s="158" t="str">
        <f t="shared" si="2"/>
        <v/>
      </c>
      <c r="H30" s="158"/>
      <c r="I30" s="158"/>
      <c r="J30" s="158"/>
      <c r="K30" s="158"/>
      <c r="L30" s="158"/>
      <c r="M30" s="160"/>
      <c r="S30" s="171"/>
    </row>
    <row r="31" spans="1:19" s="83" customFormat="1" ht="22.5" hidden="1" customHeight="1" x14ac:dyDescent="0.15">
      <c r="A31" s="143"/>
      <c r="B31" s="145"/>
      <c r="C31" s="145"/>
      <c r="D31" s="127" t="str">
        <f t="shared" si="1"/>
        <v/>
      </c>
      <c r="E31" s="145"/>
      <c r="F31" s="145"/>
      <c r="G31" s="127" t="str">
        <f t="shared" si="2"/>
        <v/>
      </c>
      <c r="H31" s="145"/>
      <c r="I31" s="169" t="str">
        <f t="shared" ref="I31" si="33">IF(B31="","",IF(H31="-",MIN(D31,G31),IF(O31="a",MIN(D31,H31,G31),IF(O31="b",MIN(D31,G31)*P31,H31))))</f>
        <v/>
      </c>
      <c r="J31" s="169" t="str">
        <f t="shared" ref="J31" si="34">IF(B31="","",ROUNDDOWN(IF(B31="","",IF(P31="B",I31,IF(H31="-",I31*R31,I31*S31))),-3))</f>
        <v/>
      </c>
      <c r="K31" s="145"/>
      <c r="L31" s="145"/>
      <c r="M31" s="129" t="str">
        <f t="shared" ref="M31" si="35">IF(B31="","",(L31-J31))</f>
        <v/>
      </c>
      <c r="O31" s="83" t="e">
        <f>VLOOKUP(A30,'管理用（このシートは削除しないでください）'!$K$3:$P$16,2,FALSE)</f>
        <v>#N/A</v>
      </c>
      <c r="P31" s="171" t="e">
        <f>VLOOKUP(A30,'管理用（このシートは削除しないでください）'!$K$3:$P$16,3,)</f>
        <v>#N/A</v>
      </c>
      <c r="Q31" s="83" t="e">
        <f>VLOOKUP(A30,'管理用（このシートは削除しないでください）'!$K$3:$P$16,4,FALSE)</f>
        <v>#N/A</v>
      </c>
      <c r="R31" s="171" t="e">
        <f>VLOOKUP(A30,'管理用（このシートは削除しないでください）'!$K$3:$P$16,5,FALSE)</f>
        <v>#N/A</v>
      </c>
      <c r="S31" s="171" t="e">
        <f>VLOOKUP(A30,'管理用（このシートは削除しないでください）'!$K$3:$P$16,6,FALSE)</f>
        <v>#N/A</v>
      </c>
    </row>
    <row r="32" spans="1:19" s="83" customFormat="1" ht="22.5" hidden="1" customHeight="1" x14ac:dyDescent="0.15">
      <c r="A32" s="142"/>
      <c r="B32" s="158"/>
      <c r="C32" s="158"/>
      <c r="D32" s="158" t="str">
        <f t="shared" si="1"/>
        <v/>
      </c>
      <c r="E32" s="158"/>
      <c r="F32" s="158"/>
      <c r="G32" s="158" t="str">
        <f t="shared" si="2"/>
        <v/>
      </c>
      <c r="H32" s="158"/>
      <c r="I32" s="158"/>
      <c r="J32" s="158"/>
      <c r="K32" s="158"/>
      <c r="L32" s="158"/>
      <c r="M32" s="160"/>
      <c r="S32" s="171"/>
    </row>
    <row r="33" spans="1:19" s="83" customFormat="1" ht="22.5" hidden="1" customHeight="1" x14ac:dyDescent="0.15">
      <c r="A33" s="143"/>
      <c r="B33" s="145"/>
      <c r="C33" s="145"/>
      <c r="D33" s="127" t="str">
        <f t="shared" si="1"/>
        <v/>
      </c>
      <c r="E33" s="145"/>
      <c r="F33" s="145"/>
      <c r="G33" s="127" t="str">
        <f t="shared" si="2"/>
        <v/>
      </c>
      <c r="H33" s="145"/>
      <c r="I33" s="169" t="str">
        <f t="shared" ref="I33" si="36">IF(B33="","",IF(H33="-",MIN(D33,G33),IF(O33="a",MIN(D33,H33,G33),IF(O33="b",MIN(D33,G33)*P33,H33))))</f>
        <v/>
      </c>
      <c r="J33" s="169" t="str">
        <f t="shared" ref="J33" si="37">IF(B33="","",ROUNDDOWN(IF(B33="","",IF(P33="B",I33,IF(H33="-",I33*R33,I33*S33))),-3))</f>
        <v/>
      </c>
      <c r="K33" s="145"/>
      <c r="L33" s="145"/>
      <c r="M33" s="129" t="str">
        <f t="shared" ref="M33" si="38">IF(B33="","",(L33-J33))</f>
        <v/>
      </c>
      <c r="O33" s="83" t="e">
        <f>VLOOKUP(A32,'管理用（このシートは削除しないでください）'!$K$3:$P$16,2,FALSE)</f>
        <v>#N/A</v>
      </c>
      <c r="P33" s="171" t="e">
        <f>VLOOKUP(A32,'管理用（このシートは削除しないでください）'!$K$3:$P$16,3,)</f>
        <v>#N/A</v>
      </c>
      <c r="Q33" s="83" t="e">
        <f>VLOOKUP(A32,'管理用（このシートは削除しないでください）'!$K$3:$P$16,4,FALSE)</f>
        <v>#N/A</v>
      </c>
      <c r="R33" s="171" t="e">
        <f>VLOOKUP(A32,'管理用（このシートは削除しないでください）'!$K$3:$P$16,5,FALSE)</f>
        <v>#N/A</v>
      </c>
      <c r="S33" s="171" t="e">
        <f>VLOOKUP(A32,'管理用（このシートは削除しないでください）'!$K$3:$P$16,6,FALSE)</f>
        <v>#N/A</v>
      </c>
    </row>
    <row r="34" spans="1:19" s="83" customFormat="1" ht="22.5" hidden="1" customHeight="1" x14ac:dyDescent="0.15">
      <c r="A34" s="142"/>
      <c r="B34" s="158"/>
      <c r="C34" s="158"/>
      <c r="D34" s="158" t="str">
        <f t="shared" si="1"/>
        <v/>
      </c>
      <c r="E34" s="158"/>
      <c r="F34" s="158"/>
      <c r="G34" s="158" t="str">
        <f t="shared" si="2"/>
        <v/>
      </c>
      <c r="H34" s="158"/>
      <c r="I34" s="158"/>
      <c r="J34" s="158"/>
      <c r="K34" s="158"/>
      <c r="L34" s="158"/>
      <c r="M34" s="160"/>
      <c r="S34" s="171"/>
    </row>
    <row r="35" spans="1:19" s="83" customFormat="1" ht="22.5" hidden="1" customHeight="1" x14ac:dyDescent="0.15">
      <c r="A35" s="143"/>
      <c r="B35" s="145"/>
      <c r="C35" s="145"/>
      <c r="D35" s="127" t="str">
        <f t="shared" si="1"/>
        <v/>
      </c>
      <c r="E35" s="145"/>
      <c r="F35" s="145"/>
      <c r="G35" s="127" t="str">
        <f t="shared" si="2"/>
        <v/>
      </c>
      <c r="H35" s="145"/>
      <c r="I35" s="169" t="str">
        <f t="shared" ref="I35" si="39">IF(B35="","",IF(H35="-",MIN(D35,G35),IF(O35="a",MIN(D35,H35,G35),IF(O35="b",MIN(D35,G35)*P35,H35))))</f>
        <v/>
      </c>
      <c r="J35" s="169" t="str">
        <f t="shared" ref="J35" si="40">IF(B35="","",ROUNDDOWN(IF(B35="","",IF(P35="B",I35,IF(H35="-",I35*R35,I35*S35))),-3))</f>
        <v/>
      </c>
      <c r="K35" s="145"/>
      <c r="L35" s="145"/>
      <c r="M35" s="129" t="str">
        <f t="shared" ref="M35" si="41">IF(B35="","",(L35-J35))</f>
        <v/>
      </c>
      <c r="O35" s="83" t="e">
        <f>VLOOKUP(A34,'管理用（このシートは削除しないでください）'!$K$3:$P$16,2,FALSE)</f>
        <v>#N/A</v>
      </c>
      <c r="P35" s="171" t="e">
        <f>VLOOKUP(A34,'管理用（このシートは削除しないでください）'!$K$3:$P$16,3,)</f>
        <v>#N/A</v>
      </c>
      <c r="Q35" s="83" t="e">
        <f>VLOOKUP(A34,'管理用（このシートは削除しないでください）'!$K$3:$P$16,4,FALSE)</f>
        <v>#N/A</v>
      </c>
      <c r="R35" s="171" t="e">
        <f>VLOOKUP(A34,'管理用（このシートは削除しないでください）'!$K$3:$P$16,5,FALSE)</f>
        <v>#N/A</v>
      </c>
      <c r="S35" s="171" t="e">
        <f>VLOOKUP(A34,'管理用（このシートは削除しないでください）'!$K$3:$P$16,6,FALSE)</f>
        <v>#N/A</v>
      </c>
    </row>
    <row r="36" spans="1:19" s="83" customFormat="1" ht="22.5" customHeight="1" x14ac:dyDescent="0.15">
      <c r="A36" s="142"/>
      <c r="B36" s="158"/>
      <c r="C36" s="158"/>
      <c r="D36" s="158" t="str">
        <f t="shared" si="1"/>
        <v/>
      </c>
      <c r="E36" s="158"/>
      <c r="F36" s="158"/>
      <c r="G36" s="158" t="str">
        <f t="shared" si="2"/>
        <v/>
      </c>
      <c r="H36" s="158"/>
      <c r="I36" s="158"/>
      <c r="J36" s="158"/>
      <c r="K36" s="158"/>
      <c r="L36" s="158"/>
      <c r="M36" s="160"/>
      <c r="S36" s="171"/>
    </row>
    <row r="37" spans="1:19" s="83" customFormat="1" ht="22.5" customHeight="1" thickBot="1" x14ac:dyDescent="0.2">
      <c r="A37" s="144"/>
      <c r="B37" s="146"/>
      <c r="C37" s="146"/>
      <c r="D37" s="23" t="str">
        <f t="shared" si="1"/>
        <v/>
      </c>
      <c r="E37" s="146"/>
      <c r="F37" s="146"/>
      <c r="G37" s="23" t="str">
        <f t="shared" si="2"/>
        <v/>
      </c>
      <c r="H37" s="146"/>
      <c r="I37" s="170" t="str">
        <f t="shared" ref="I37" si="42">IF(B37="","",IF(H37="-",MIN(D37,G37),IF(O37="a",MIN(D37,H37,G37),IF(O37="b",MIN(D37,G37)*P37,H37))))</f>
        <v/>
      </c>
      <c r="J37" s="170" t="str">
        <f t="shared" ref="J37" si="43">IF(B37="","",ROUNDDOWN(IF(B37="","",IF(P37="B",I37,IF(H37="-",I37*R37,I37*S37))),-3))</f>
        <v/>
      </c>
      <c r="K37" s="146"/>
      <c r="L37" s="146"/>
      <c r="M37" s="25" t="str">
        <f t="shared" ref="M37" si="44">IF(B37="","",(L37-J37))</f>
        <v/>
      </c>
      <c r="O37" s="83" t="e">
        <f>VLOOKUP(A36,'管理用（このシートは削除しないでください）'!$K$3:$P$16,2,FALSE)</f>
        <v>#N/A</v>
      </c>
      <c r="P37" s="171" t="e">
        <f>VLOOKUP(A36,'管理用（このシートは削除しないでください）'!$K$3:$P$16,3,)</f>
        <v>#N/A</v>
      </c>
      <c r="Q37" s="83" t="e">
        <f>VLOOKUP(A36,'管理用（このシートは削除しないでください）'!$K$3:$P$16,4,FALSE)</f>
        <v>#N/A</v>
      </c>
      <c r="R37" s="171" t="e">
        <f>VLOOKUP(A36,'管理用（このシートは削除しないでください）'!$K$3:$P$16,5,FALSE)</f>
        <v>#N/A</v>
      </c>
      <c r="S37" s="171" t="e">
        <f>VLOOKUP(A36,'管理用（このシートは削除しないでください）'!$K$3:$P$16,6,FALSE)</f>
        <v>#N/A</v>
      </c>
    </row>
    <row r="38" spans="1:19" ht="22.5" customHeight="1" thickTop="1" thickBot="1" x14ac:dyDescent="0.2">
      <c r="A38" s="16" t="s">
        <v>43</v>
      </c>
      <c r="B38" s="24">
        <f>IF(SUM(B8:B37)=0,"",SUM(B8:B37))</f>
        <v>38000000</v>
      </c>
      <c r="C38" s="24">
        <f>IF(B38="","",SUM(C8:C37))</f>
        <v>0</v>
      </c>
      <c r="D38" s="24">
        <f t="shared" ref="D38:M38" si="45">IF(SUM(D8:D37)=0,"",SUM(D8:D37))</f>
        <v>38000000</v>
      </c>
      <c r="E38" s="24">
        <f t="shared" si="45"/>
        <v>38000000</v>
      </c>
      <c r="F38" s="24">
        <f t="shared" si="45"/>
        <v>31005500</v>
      </c>
      <c r="G38" s="24">
        <f t="shared" si="45"/>
        <v>31005500</v>
      </c>
      <c r="H38" s="24">
        <f t="shared" si="45"/>
        <v>15502750</v>
      </c>
      <c r="I38" s="24">
        <f t="shared" si="45"/>
        <v>15502750</v>
      </c>
      <c r="J38" s="24">
        <f t="shared" si="45"/>
        <v>15502000</v>
      </c>
      <c r="K38" s="24">
        <f t="shared" si="45"/>
        <v>15502000</v>
      </c>
      <c r="L38" s="24">
        <f t="shared" si="45"/>
        <v>15502000</v>
      </c>
      <c r="M38" s="26" t="str">
        <f t="shared" si="45"/>
        <v/>
      </c>
    </row>
    <row r="39" spans="1:19" ht="14.25" thickTop="1" x14ac:dyDescent="0.15">
      <c r="A39" s="19"/>
    </row>
    <row r="40" spans="1:19" s="3" customFormat="1" x14ac:dyDescent="0.15">
      <c r="A40" s="1" t="s">
        <v>10</v>
      </c>
    </row>
    <row r="41" spans="1:19" s="3" customFormat="1" x14ac:dyDescent="0.15">
      <c r="A41" s="2" t="s">
        <v>155</v>
      </c>
    </row>
    <row r="42" spans="1:19" s="3" customFormat="1" x14ac:dyDescent="0.15">
      <c r="A42" s="2" t="s">
        <v>11</v>
      </c>
    </row>
    <row r="43" spans="1:19" s="3" customFormat="1" x14ac:dyDescent="0.15">
      <c r="A43" s="2" t="s">
        <v>12</v>
      </c>
    </row>
    <row r="44" spans="1:19" s="3" customFormat="1" x14ac:dyDescent="0.15">
      <c r="A44" s="2" t="s">
        <v>237</v>
      </c>
    </row>
    <row r="45" spans="1:19" s="3" customFormat="1" x14ac:dyDescent="0.15">
      <c r="A45" s="2" t="s">
        <v>238</v>
      </c>
    </row>
    <row r="46" spans="1:19" s="3" customFormat="1" x14ac:dyDescent="0.15">
      <c r="A46" s="2" t="s">
        <v>13</v>
      </c>
    </row>
    <row r="47" spans="1:19" s="3" customFormat="1" x14ac:dyDescent="0.15">
      <c r="A47" s="2" t="s">
        <v>14</v>
      </c>
    </row>
    <row r="48" spans="1:19" s="3" customFormat="1" x14ac:dyDescent="0.15">
      <c r="A48" s="2" t="s">
        <v>15</v>
      </c>
    </row>
    <row r="49" spans="1:1" s="3" customFormat="1" x14ac:dyDescent="0.15">
      <c r="A49" s="2" t="s">
        <v>16</v>
      </c>
    </row>
    <row r="50" spans="1:1" s="3" customFormat="1" x14ac:dyDescent="0.15">
      <c r="A50" s="2" t="s">
        <v>234</v>
      </c>
    </row>
    <row r="51" spans="1:1" s="3" customFormat="1" x14ac:dyDescent="0.15">
      <c r="A51" s="2" t="s">
        <v>235</v>
      </c>
    </row>
    <row r="52" spans="1:1" s="3" customFormat="1" x14ac:dyDescent="0.15">
      <c r="A52" s="2" t="s">
        <v>239</v>
      </c>
    </row>
    <row r="53" spans="1:1" s="3" customFormat="1" x14ac:dyDescent="0.15">
      <c r="A53" s="2" t="s">
        <v>236</v>
      </c>
    </row>
  </sheetData>
  <mergeCells count="3">
    <mergeCell ref="A2:M2"/>
    <mergeCell ref="K4:M4"/>
    <mergeCell ref="A5:A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landscape" r:id="rId1"/>
  <ignoredErrors>
    <ignoredError sqref="C3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'管理用（このシートは削除しないでください）'!$B$21:$B$34</xm:f>
          </x14:formula1>
          <xm:sqref>A8 A10 A12 A14 A16 A18 A20 A22 A24 A26 A28 A30 A32 A34 A36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8"/>
  <sheetViews>
    <sheetView view="pageBreakPreview" zoomScaleNormal="100" zoomScaleSheetLayoutView="100" workbookViewId="0">
      <selection activeCell="H44" sqref="H44:I44"/>
    </sheetView>
  </sheetViews>
  <sheetFormatPr defaultColWidth="9" defaultRowHeight="13.5" x14ac:dyDescent="0.15"/>
  <cols>
    <col min="1" max="3" width="6.875" style="79" customWidth="1"/>
    <col min="4" max="4" width="7.125" style="79" customWidth="1"/>
    <col min="5" max="6" width="7.5" style="79" customWidth="1"/>
    <col min="7" max="8" width="15" style="79" customWidth="1"/>
    <col min="9" max="9" width="17.875" style="79" customWidth="1"/>
    <col min="10" max="10" width="0" style="79" hidden="1" customWidth="1"/>
    <col min="11" max="16384" width="9" style="79"/>
  </cols>
  <sheetData>
    <row r="1" spans="1:11" x14ac:dyDescent="0.15">
      <c r="A1" s="19" t="s">
        <v>141</v>
      </c>
    </row>
    <row r="2" spans="1:11" ht="19.5" customHeight="1" x14ac:dyDescent="0.15">
      <c r="A2" s="177" t="s">
        <v>80</v>
      </c>
      <c r="B2" s="177"/>
      <c r="C2" s="177"/>
      <c r="D2" s="177"/>
      <c r="E2" s="177"/>
      <c r="F2" s="177"/>
      <c r="G2" s="177"/>
      <c r="H2" s="177"/>
      <c r="I2" s="177"/>
    </row>
    <row r="3" spans="1:11" ht="7.5" customHeight="1" x14ac:dyDescent="0.15">
      <c r="A3" s="19"/>
    </row>
    <row r="4" spans="1:11" s="83" customFormat="1" ht="18.75" customHeight="1" x14ac:dyDescent="0.15">
      <c r="A4" s="187" t="s">
        <v>230</v>
      </c>
      <c r="B4" s="187"/>
      <c r="C4" s="187"/>
      <c r="D4" s="206" t="str">
        <f>IF('第2号様式_別紙2 事業計画書'!D4:I4="","",'第2号様式_別紙2 事業計画書'!D4:I4)</f>
        <v>(12) 有床診療所等スプリンクラー等施設整備事業</v>
      </c>
      <c r="E4" s="207"/>
      <c r="F4" s="207"/>
      <c r="G4" s="207"/>
      <c r="H4" s="207"/>
      <c r="I4" s="208"/>
      <c r="J4" s="80"/>
      <c r="K4" s="83" t="s">
        <v>145</v>
      </c>
    </row>
    <row r="5" spans="1:11" s="83" customFormat="1" ht="18.75" customHeight="1" x14ac:dyDescent="0.15">
      <c r="A5" s="187" t="s">
        <v>133</v>
      </c>
      <c r="B5" s="187"/>
      <c r="C5" s="187"/>
      <c r="D5" s="206" t="s">
        <v>17</v>
      </c>
      <c r="E5" s="207"/>
      <c r="F5" s="207"/>
      <c r="G5" s="208"/>
      <c r="H5" s="187" t="s">
        <v>116</v>
      </c>
      <c r="I5" s="183"/>
      <c r="J5" s="82"/>
    </row>
    <row r="6" spans="1:11" s="83" customFormat="1" ht="22.5" customHeight="1" x14ac:dyDescent="0.15">
      <c r="A6" s="258" t="str">
        <f>IF('第2号様式_別紙2 事業計画書'!A6:C6="","",'第2号様式_別紙2 事業計画書'!A6:C6)</f>
        <v>医療法人○○</v>
      </c>
      <c r="B6" s="259"/>
      <c r="C6" s="260"/>
      <c r="D6" s="258" t="str">
        <f>IF('第2号様式_別紙2 事業計画書'!D6:G6="","",'第2号様式_別紙2 事業計画書'!D6:G6)</f>
        <v>○○病院</v>
      </c>
      <c r="E6" s="259"/>
      <c r="F6" s="259"/>
      <c r="G6" s="260"/>
      <c r="H6" s="360" t="str">
        <f>IF('第2号様式_別紙2 事業計画書'!H6:I6="","",'第2号様式_別紙2 事業計画書'!H6:I6)</f>
        <v/>
      </c>
      <c r="I6" s="360"/>
      <c r="J6" s="82"/>
      <c r="K6" s="83" t="s">
        <v>145</v>
      </c>
    </row>
    <row r="7" spans="1:11" s="83" customFormat="1" ht="14.25" customHeight="1" x14ac:dyDescent="0.15">
      <c r="A7" s="187" t="s">
        <v>135</v>
      </c>
      <c r="B7" s="187"/>
      <c r="C7" s="187"/>
      <c r="D7" s="206" t="str">
        <f>IF('第2号様式_別紙2 事業計画書'!D7:I7="","",'第2号様式_別紙2 事業計画書'!D7:I7)</f>
        <v>改築</v>
      </c>
      <c r="E7" s="207"/>
      <c r="F7" s="207"/>
      <c r="G7" s="207"/>
      <c r="H7" s="207"/>
      <c r="I7" s="208"/>
      <c r="J7" s="80"/>
      <c r="K7" s="83" t="s">
        <v>145</v>
      </c>
    </row>
    <row r="8" spans="1:11" s="83" customFormat="1" ht="13.5" customHeight="1" x14ac:dyDescent="0.15">
      <c r="A8" s="183" t="s">
        <v>128</v>
      </c>
      <c r="B8" s="183"/>
      <c r="C8" s="183"/>
      <c r="D8" s="192" t="s">
        <v>22</v>
      </c>
      <c r="E8" s="192"/>
      <c r="F8" s="192"/>
      <c r="G8" s="192"/>
      <c r="H8" s="192"/>
      <c r="I8" s="193"/>
      <c r="J8" s="249"/>
    </row>
    <row r="9" spans="1:11" s="83" customFormat="1" ht="13.5" customHeight="1" x14ac:dyDescent="0.15">
      <c r="A9" s="183"/>
      <c r="B9" s="183"/>
      <c r="C9" s="183"/>
      <c r="D9" s="172" t="s">
        <v>148</v>
      </c>
      <c r="E9" s="201" t="s">
        <v>162</v>
      </c>
      <c r="F9" s="201"/>
      <c r="G9" s="201"/>
      <c r="H9" s="147"/>
      <c r="I9" s="102"/>
      <c r="J9" s="249"/>
      <c r="K9" s="83" t="s">
        <v>147</v>
      </c>
    </row>
    <row r="10" spans="1:11" s="83" customFormat="1" ht="13.5" customHeight="1" x14ac:dyDescent="0.15">
      <c r="A10" s="183"/>
      <c r="B10" s="183"/>
      <c r="C10" s="183"/>
      <c r="D10" s="252" t="s">
        <v>198</v>
      </c>
      <c r="E10" s="253"/>
      <c r="F10" s="253"/>
      <c r="G10" s="147" t="s">
        <v>199</v>
      </c>
      <c r="H10" s="131"/>
      <c r="I10" s="132"/>
      <c r="J10" s="249"/>
    </row>
    <row r="11" spans="1:11" s="83" customFormat="1" ht="14.25" customHeight="1" x14ac:dyDescent="0.15">
      <c r="A11" s="183"/>
      <c r="B11" s="183"/>
      <c r="C11" s="183"/>
      <c r="D11" s="254" t="s">
        <v>197</v>
      </c>
      <c r="E11" s="255"/>
      <c r="F11" s="255"/>
      <c r="G11" s="148" t="s">
        <v>199</v>
      </c>
      <c r="H11" s="130"/>
      <c r="I11" s="104"/>
      <c r="J11" s="80"/>
    </row>
    <row r="12" spans="1:11" s="83" customFormat="1" ht="13.5" customHeight="1" x14ac:dyDescent="0.15">
      <c r="A12" s="206" t="s">
        <v>23</v>
      </c>
      <c r="B12" s="207"/>
      <c r="C12" s="208"/>
      <c r="D12" s="134" t="s">
        <v>200</v>
      </c>
      <c r="E12" s="256" t="s">
        <v>244</v>
      </c>
      <c r="F12" s="256"/>
      <c r="G12" s="135" t="s">
        <v>201</v>
      </c>
      <c r="H12" s="136" t="s">
        <v>202</v>
      </c>
      <c r="I12" s="149" t="s">
        <v>245</v>
      </c>
      <c r="J12" s="80"/>
    </row>
    <row r="13" spans="1:11" s="83" customFormat="1" ht="13.5" customHeight="1" x14ac:dyDescent="0.15">
      <c r="A13" s="358" t="s">
        <v>136</v>
      </c>
      <c r="B13" s="261"/>
      <c r="C13" s="261"/>
      <c r="D13" s="261"/>
      <c r="E13" s="261"/>
      <c r="F13" s="261"/>
      <c r="G13" s="261"/>
      <c r="H13" s="261"/>
      <c r="I13" s="359"/>
      <c r="J13" s="82"/>
    </row>
    <row r="14" spans="1:11" s="83" customFormat="1" ht="14.25" customHeight="1" x14ac:dyDescent="0.15">
      <c r="A14" s="91" t="s">
        <v>64</v>
      </c>
      <c r="B14" s="183" t="s">
        <v>63</v>
      </c>
      <c r="C14" s="183"/>
      <c r="D14" s="206"/>
      <c r="E14" s="183" t="s">
        <v>59</v>
      </c>
      <c r="F14" s="183"/>
      <c r="G14" s="91" t="s">
        <v>60</v>
      </c>
      <c r="H14" s="91" t="s">
        <v>62</v>
      </c>
      <c r="I14" s="92" t="s">
        <v>61</v>
      </c>
      <c r="J14" s="80"/>
    </row>
    <row r="15" spans="1:11" s="83" customFormat="1" ht="13.5" customHeight="1" x14ac:dyDescent="0.15">
      <c r="A15" s="85" t="s">
        <v>18</v>
      </c>
      <c r="B15" s="261" t="s">
        <v>21</v>
      </c>
      <c r="C15" s="261"/>
      <c r="D15" s="261"/>
      <c r="E15" s="262" t="s">
        <v>19</v>
      </c>
      <c r="F15" s="263"/>
      <c r="G15" s="86" t="s">
        <v>24</v>
      </c>
      <c r="H15" s="86" t="s">
        <v>20</v>
      </c>
      <c r="I15" s="102" t="s">
        <v>0</v>
      </c>
      <c r="J15" s="249"/>
    </row>
    <row r="16" spans="1:11" s="83" customFormat="1" ht="13.5" customHeight="1" x14ac:dyDescent="0.15">
      <c r="A16" s="251" t="s">
        <v>65</v>
      </c>
      <c r="B16" s="244" t="s">
        <v>246</v>
      </c>
      <c r="C16" s="244"/>
      <c r="D16" s="244"/>
      <c r="E16" s="202">
        <v>1000</v>
      </c>
      <c r="F16" s="203"/>
      <c r="G16" s="117">
        <f t="shared" ref="G16:G24" si="0">IF(H16="","",H16/E16)</f>
        <v>38000</v>
      </c>
      <c r="H16" s="150">
        <v>38000000</v>
      </c>
      <c r="I16" s="102" t="s">
        <v>0</v>
      </c>
      <c r="J16" s="249"/>
    </row>
    <row r="17" spans="1:11" s="83" customFormat="1" ht="13.5" customHeight="1" x14ac:dyDescent="0.15">
      <c r="A17" s="251"/>
      <c r="B17" s="244" t="s">
        <v>21</v>
      </c>
      <c r="C17" s="244"/>
      <c r="D17" s="244"/>
      <c r="E17" s="202"/>
      <c r="F17" s="203"/>
      <c r="G17" s="117" t="str">
        <f t="shared" si="0"/>
        <v/>
      </c>
      <c r="H17" s="150"/>
      <c r="I17" s="102" t="s">
        <v>0</v>
      </c>
      <c r="J17" s="249"/>
    </row>
    <row r="18" spans="1:11" s="83" customFormat="1" ht="13.5" customHeight="1" x14ac:dyDescent="0.15">
      <c r="A18" s="251"/>
      <c r="B18" s="244" t="s">
        <v>21</v>
      </c>
      <c r="C18" s="244"/>
      <c r="D18" s="244"/>
      <c r="E18" s="202"/>
      <c r="F18" s="203"/>
      <c r="G18" s="117" t="str">
        <f t="shared" si="0"/>
        <v/>
      </c>
      <c r="H18" s="150"/>
      <c r="I18" s="102" t="s">
        <v>0</v>
      </c>
      <c r="J18" s="249"/>
    </row>
    <row r="19" spans="1:11" s="83" customFormat="1" ht="13.5" customHeight="1" x14ac:dyDescent="0.15">
      <c r="A19" s="251"/>
      <c r="B19" s="244" t="s">
        <v>21</v>
      </c>
      <c r="C19" s="244"/>
      <c r="D19" s="244"/>
      <c r="E19" s="202" t="s">
        <v>21</v>
      </c>
      <c r="F19" s="203"/>
      <c r="G19" s="117" t="str">
        <f t="shared" si="0"/>
        <v/>
      </c>
      <c r="H19" s="150"/>
      <c r="I19" s="102" t="s">
        <v>0</v>
      </c>
      <c r="J19" s="249"/>
    </row>
    <row r="20" spans="1:11" s="83" customFormat="1" x14ac:dyDescent="0.15">
      <c r="A20" s="251"/>
      <c r="B20" s="244" t="s">
        <v>21</v>
      </c>
      <c r="C20" s="244"/>
      <c r="D20" s="244"/>
      <c r="E20" s="202" t="s">
        <v>21</v>
      </c>
      <c r="F20" s="203"/>
      <c r="G20" s="117" t="str">
        <f t="shared" si="0"/>
        <v/>
      </c>
      <c r="H20" s="150"/>
      <c r="I20" s="102" t="s">
        <v>0</v>
      </c>
      <c r="J20" s="80"/>
    </row>
    <row r="21" spans="1:11" s="83" customFormat="1" ht="15" customHeight="1" x14ac:dyDescent="0.15">
      <c r="A21" s="251"/>
      <c r="B21" s="244" t="s">
        <v>21</v>
      </c>
      <c r="C21" s="244"/>
      <c r="D21" s="244"/>
      <c r="E21" s="202" t="s">
        <v>21</v>
      </c>
      <c r="F21" s="203"/>
      <c r="G21" s="117" t="str">
        <f t="shared" si="0"/>
        <v/>
      </c>
      <c r="H21" s="150"/>
      <c r="I21" s="102" t="s">
        <v>0</v>
      </c>
      <c r="J21" s="80"/>
    </row>
    <row r="22" spans="1:11" s="83" customFormat="1" ht="15" customHeight="1" x14ac:dyDescent="0.15">
      <c r="A22" s="251"/>
      <c r="B22" s="244" t="s">
        <v>21</v>
      </c>
      <c r="C22" s="244"/>
      <c r="D22" s="244"/>
      <c r="E22" s="202" t="s">
        <v>21</v>
      </c>
      <c r="F22" s="203"/>
      <c r="G22" s="117" t="str">
        <f t="shared" si="0"/>
        <v/>
      </c>
      <c r="H22" s="150"/>
      <c r="I22" s="102" t="s">
        <v>0</v>
      </c>
      <c r="J22" s="84"/>
    </row>
    <row r="23" spans="1:11" s="83" customFormat="1" ht="15" customHeight="1" x14ac:dyDescent="0.15">
      <c r="A23" s="110"/>
      <c r="B23" s="147"/>
      <c r="C23" s="147"/>
      <c r="D23" s="147"/>
      <c r="E23" s="202" t="s">
        <v>21</v>
      </c>
      <c r="F23" s="203"/>
      <c r="G23" s="117" t="str">
        <f t="shared" si="0"/>
        <v/>
      </c>
      <c r="H23" s="150"/>
      <c r="I23" s="102"/>
      <c r="J23" s="84"/>
    </row>
    <row r="24" spans="1:11" s="83" customFormat="1" ht="15" customHeight="1" x14ac:dyDescent="0.15">
      <c r="A24" s="110"/>
      <c r="B24" s="147"/>
      <c r="C24" s="147"/>
      <c r="D24" s="147"/>
      <c r="E24" s="202" t="s">
        <v>21</v>
      </c>
      <c r="F24" s="203"/>
      <c r="G24" s="117" t="str">
        <f t="shared" si="0"/>
        <v/>
      </c>
      <c r="H24" s="150"/>
      <c r="I24" s="102"/>
      <c r="J24" s="84"/>
    </row>
    <row r="25" spans="1:11" s="83" customFormat="1" ht="15" customHeight="1" x14ac:dyDescent="0.15">
      <c r="A25" s="93"/>
      <c r="B25" s="208" t="s">
        <v>25</v>
      </c>
      <c r="C25" s="183"/>
      <c r="D25" s="183"/>
      <c r="E25" s="264">
        <f>IF(SUM(E16:F24)=0,"",SUM(E16:F24))</f>
        <v>1000</v>
      </c>
      <c r="F25" s="264"/>
      <c r="G25" s="118">
        <f>IF(H25="","",H25/E25)</f>
        <v>38000</v>
      </c>
      <c r="H25" s="115">
        <f>IF(SUM(H16:H24)=0,"",SUM(H16:H24))</f>
        <v>38000000</v>
      </c>
      <c r="I25" s="111"/>
      <c r="J25" s="84"/>
    </row>
    <row r="26" spans="1:11" s="83" customFormat="1" ht="13.5" hidden="1" customHeight="1" x14ac:dyDescent="0.15">
      <c r="A26" s="106"/>
      <c r="B26" s="107"/>
      <c r="C26" s="107"/>
      <c r="D26" s="107"/>
      <c r="E26" s="107"/>
      <c r="F26" s="107"/>
      <c r="G26" s="107"/>
      <c r="H26" s="107"/>
      <c r="I26" s="108"/>
      <c r="J26" s="80"/>
    </row>
    <row r="27" spans="1:11" s="83" customFormat="1" x14ac:dyDescent="0.15">
      <c r="A27" s="100" t="s">
        <v>18</v>
      </c>
      <c r="B27" s="265" t="s">
        <v>21</v>
      </c>
      <c r="C27" s="192"/>
      <c r="D27" s="193"/>
      <c r="E27" s="266" t="s">
        <v>19</v>
      </c>
      <c r="F27" s="267"/>
      <c r="G27" s="87" t="s">
        <v>24</v>
      </c>
      <c r="H27" s="87" t="s">
        <v>20</v>
      </c>
      <c r="I27" s="102" t="s">
        <v>0</v>
      </c>
      <c r="J27" s="80"/>
      <c r="K27" s="83" t="s">
        <v>149</v>
      </c>
    </row>
    <row r="28" spans="1:11" s="83" customFormat="1" ht="13.5" customHeight="1" x14ac:dyDescent="0.15">
      <c r="A28" s="268" t="s">
        <v>124</v>
      </c>
      <c r="B28" s="243" t="s">
        <v>21</v>
      </c>
      <c r="C28" s="244"/>
      <c r="D28" s="245"/>
      <c r="E28" s="194" t="s">
        <v>21</v>
      </c>
      <c r="F28" s="195"/>
      <c r="G28" s="117" t="str">
        <f t="shared" ref="G28:G36" si="1">IF(H28="","",H28/E28)</f>
        <v/>
      </c>
      <c r="H28" s="150"/>
      <c r="I28" s="102" t="s">
        <v>0</v>
      </c>
      <c r="J28" s="80"/>
    </row>
    <row r="29" spans="1:11" s="83" customFormat="1" x14ac:dyDescent="0.15">
      <c r="A29" s="268"/>
      <c r="B29" s="243" t="s">
        <v>21</v>
      </c>
      <c r="C29" s="244"/>
      <c r="D29" s="245"/>
      <c r="E29" s="194"/>
      <c r="F29" s="195"/>
      <c r="G29" s="117" t="str">
        <f t="shared" si="1"/>
        <v/>
      </c>
      <c r="H29" s="150"/>
      <c r="I29" s="102" t="s">
        <v>0</v>
      </c>
      <c r="J29" s="80"/>
    </row>
    <row r="30" spans="1:11" s="83" customFormat="1" x14ac:dyDescent="0.15">
      <c r="A30" s="268"/>
      <c r="B30" s="243" t="s">
        <v>21</v>
      </c>
      <c r="C30" s="244"/>
      <c r="D30" s="245"/>
      <c r="E30" s="194"/>
      <c r="F30" s="195"/>
      <c r="G30" s="117" t="str">
        <f t="shared" si="1"/>
        <v/>
      </c>
      <c r="H30" s="150"/>
      <c r="I30" s="102" t="s">
        <v>0</v>
      </c>
      <c r="J30" s="80"/>
    </row>
    <row r="31" spans="1:11" s="83" customFormat="1" x14ac:dyDescent="0.15">
      <c r="A31" s="268"/>
      <c r="B31" s="243" t="s">
        <v>21</v>
      </c>
      <c r="C31" s="244"/>
      <c r="D31" s="245"/>
      <c r="E31" s="194"/>
      <c r="F31" s="195"/>
      <c r="G31" s="117" t="str">
        <f t="shared" si="1"/>
        <v/>
      </c>
      <c r="H31" s="150"/>
      <c r="I31" s="102" t="s">
        <v>0</v>
      </c>
      <c r="J31" s="80"/>
    </row>
    <row r="32" spans="1:11" s="83" customFormat="1" x14ac:dyDescent="0.15">
      <c r="A32" s="268"/>
      <c r="B32" s="243" t="s">
        <v>21</v>
      </c>
      <c r="C32" s="244"/>
      <c r="D32" s="245"/>
      <c r="E32" s="194" t="s">
        <v>21</v>
      </c>
      <c r="F32" s="195"/>
      <c r="G32" s="117" t="str">
        <f t="shared" si="1"/>
        <v/>
      </c>
      <c r="H32" s="150"/>
      <c r="I32" s="102" t="s">
        <v>0</v>
      </c>
      <c r="J32" s="80"/>
    </row>
    <row r="33" spans="1:11" s="83" customFormat="1" x14ac:dyDescent="0.15">
      <c r="A33" s="268"/>
      <c r="B33" s="243" t="s">
        <v>21</v>
      </c>
      <c r="C33" s="244"/>
      <c r="D33" s="245"/>
      <c r="E33" s="194" t="s">
        <v>21</v>
      </c>
      <c r="F33" s="195"/>
      <c r="G33" s="117" t="str">
        <f t="shared" si="1"/>
        <v/>
      </c>
      <c r="H33" s="150"/>
      <c r="I33" s="102" t="s">
        <v>0</v>
      </c>
      <c r="J33" s="80"/>
    </row>
    <row r="34" spans="1:11" s="83" customFormat="1" x14ac:dyDescent="0.15">
      <c r="A34" s="268"/>
      <c r="B34" s="243" t="s">
        <v>21</v>
      </c>
      <c r="C34" s="244"/>
      <c r="D34" s="245"/>
      <c r="E34" s="194" t="s">
        <v>21</v>
      </c>
      <c r="F34" s="195"/>
      <c r="G34" s="117" t="str">
        <f t="shared" si="1"/>
        <v/>
      </c>
      <c r="H34" s="150"/>
      <c r="I34" s="102" t="s">
        <v>0</v>
      </c>
      <c r="J34" s="80"/>
    </row>
    <row r="35" spans="1:11" s="83" customFormat="1" x14ac:dyDescent="0.15">
      <c r="A35" s="109"/>
      <c r="B35" s="152"/>
      <c r="C35" s="147"/>
      <c r="D35" s="153"/>
      <c r="E35" s="194" t="s">
        <v>21</v>
      </c>
      <c r="F35" s="195"/>
      <c r="G35" s="117" t="str">
        <f t="shared" si="1"/>
        <v/>
      </c>
      <c r="H35" s="150"/>
      <c r="I35" s="102"/>
      <c r="J35" s="80"/>
    </row>
    <row r="36" spans="1:11" s="83" customFormat="1" x14ac:dyDescent="0.15">
      <c r="A36" s="109"/>
      <c r="B36" s="154"/>
      <c r="C36" s="148"/>
      <c r="D36" s="155"/>
      <c r="E36" s="194" t="s">
        <v>21</v>
      </c>
      <c r="F36" s="195"/>
      <c r="G36" s="117" t="str">
        <f t="shared" si="1"/>
        <v/>
      </c>
      <c r="H36" s="150"/>
      <c r="I36" s="102"/>
      <c r="J36" s="80"/>
    </row>
    <row r="37" spans="1:11" s="83" customFormat="1" ht="15" customHeight="1" x14ac:dyDescent="0.15">
      <c r="A37" s="106"/>
      <c r="B37" s="204" t="s">
        <v>25</v>
      </c>
      <c r="C37" s="204"/>
      <c r="D37" s="204"/>
      <c r="E37" s="205" t="str">
        <f>IF(SUM(E28:F36)=0,"",SUM(E28:F36))</f>
        <v/>
      </c>
      <c r="F37" s="205"/>
      <c r="G37" s="118" t="str">
        <f>IF(H37="","",H37/E37)</f>
        <v/>
      </c>
      <c r="H37" s="115" t="str">
        <f>IF(SUM(H28:H36)=0,"",SUM(H28:H36))</f>
        <v/>
      </c>
      <c r="I37" s="111"/>
      <c r="J37" s="80"/>
    </row>
    <row r="38" spans="1:11" s="83" customFormat="1" ht="15" customHeight="1" x14ac:dyDescent="0.15">
      <c r="A38" s="187" t="s">
        <v>118</v>
      </c>
      <c r="B38" s="187"/>
      <c r="C38" s="187"/>
      <c r="D38" s="187"/>
      <c r="E38" s="246">
        <f>IF(E37="",E25,E25+E37)</f>
        <v>1000</v>
      </c>
      <c r="F38" s="247"/>
      <c r="G38" s="119">
        <f>IF(H38="","",H38/E38)</f>
        <v>38000</v>
      </c>
      <c r="H38" s="116">
        <f>IF(H37="",H25,H25+H37)</f>
        <v>38000000</v>
      </c>
      <c r="I38" s="105"/>
      <c r="J38" s="80"/>
    </row>
    <row r="39" spans="1:11" s="83" customFormat="1" x14ac:dyDescent="0.15">
      <c r="A39" s="248" t="s">
        <v>137</v>
      </c>
      <c r="B39" s="248"/>
      <c r="C39" s="248"/>
      <c r="D39" s="248"/>
      <c r="E39" s="248"/>
      <c r="F39" s="248"/>
      <c r="G39" s="248"/>
      <c r="H39" s="248"/>
      <c r="I39" s="248"/>
      <c r="J39" s="80"/>
    </row>
    <row r="40" spans="1:11" s="83" customFormat="1" x14ac:dyDescent="0.15">
      <c r="A40" s="187" t="s">
        <v>125</v>
      </c>
      <c r="B40" s="187"/>
      <c r="C40" s="187"/>
      <c r="D40" s="187"/>
      <c r="E40" s="187" t="s">
        <v>126</v>
      </c>
      <c r="F40" s="187"/>
      <c r="G40" s="187"/>
      <c r="H40" s="187" t="s">
        <v>127</v>
      </c>
      <c r="I40" s="187"/>
      <c r="J40" s="80"/>
    </row>
    <row r="41" spans="1:11" s="83" customFormat="1" ht="13.5" customHeight="1" x14ac:dyDescent="0.15">
      <c r="A41" s="209"/>
      <c r="B41" s="210"/>
      <c r="C41" s="210"/>
      <c r="D41" s="211"/>
      <c r="E41" s="235" t="s">
        <v>119</v>
      </c>
      <c r="F41" s="236"/>
      <c r="G41" s="237"/>
      <c r="H41" s="209" t="s">
        <v>120</v>
      </c>
      <c r="I41" s="211"/>
      <c r="J41" s="80"/>
    </row>
    <row r="42" spans="1:11" s="83" customFormat="1" ht="13.5" customHeight="1" x14ac:dyDescent="0.15">
      <c r="A42" s="222" t="s">
        <v>231</v>
      </c>
      <c r="B42" s="223"/>
      <c r="C42" s="223"/>
      <c r="D42" s="224"/>
      <c r="E42" s="238">
        <f>IF(E43="","",E43+E44)</f>
        <v>15502000</v>
      </c>
      <c r="F42" s="239"/>
      <c r="G42" s="240"/>
      <c r="H42" s="241"/>
      <c r="I42" s="242"/>
      <c r="J42" s="80"/>
      <c r="K42" s="83" t="s">
        <v>150</v>
      </c>
    </row>
    <row r="43" spans="1:11" s="83" customFormat="1" ht="13.5" customHeight="1" x14ac:dyDescent="0.15">
      <c r="A43" s="222" t="s">
        <v>223</v>
      </c>
      <c r="B43" s="223"/>
      <c r="C43" s="223"/>
      <c r="D43" s="224"/>
      <c r="E43" s="198">
        <v>15502000</v>
      </c>
      <c r="F43" s="199"/>
      <c r="G43" s="200"/>
      <c r="H43" s="231"/>
      <c r="I43" s="232"/>
      <c r="J43" s="80"/>
    </row>
    <row r="44" spans="1:11" s="83" customFormat="1" ht="13.5" customHeight="1" x14ac:dyDescent="0.15">
      <c r="A44" s="222" t="s">
        <v>224</v>
      </c>
      <c r="B44" s="223"/>
      <c r="C44" s="223"/>
      <c r="D44" s="224"/>
      <c r="E44" s="198">
        <v>0</v>
      </c>
      <c r="F44" s="199"/>
      <c r="G44" s="200"/>
      <c r="H44" s="231"/>
      <c r="I44" s="232"/>
      <c r="J44" s="80"/>
    </row>
    <row r="45" spans="1:11" s="83" customFormat="1" ht="13.5" customHeight="1" x14ac:dyDescent="0.15">
      <c r="A45" s="222" t="s">
        <v>121</v>
      </c>
      <c r="B45" s="223"/>
      <c r="C45" s="223"/>
      <c r="D45" s="224"/>
      <c r="E45" s="198">
        <v>0</v>
      </c>
      <c r="F45" s="199"/>
      <c r="G45" s="200"/>
      <c r="H45" s="231"/>
      <c r="I45" s="232"/>
      <c r="J45" s="80"/>
    </row>
    <row r="46" spans="1:11" s="83" customFormat="1" ht="13.5" customHeight="1" x14ac:dyDescent="0.15">
      <c r="A46" s="222" t="s">
        <v>122</v>
      </c>
      <c r="B46" s="223"/>
      <c r="C46" s="223"/>
      <c r="D46" s="224"/>
      <c r="E46" s="198">
        <v>0</v>
      </c>
      <c r="F46" s="199"/>
      <c r="G46" s="200"/>
      <c r="H46" s="231"/>
      <c r="I46" s="232"/>
      <c r="J46" s="80"/>
    </row>
    <row r="47" spans="1:11" s="83" customFormat="1" ht="13.5" customHeight="1" x14ac:dyDescent="0.15">
      <c r="A47" s="222" t="s">
        <v>225</v>
      </c>
      <c r="B47" s="223"/>
      <c r="C47" s="223"/>
      <c r="D47" s="224"/>
      <c r="E47" s="198">
        <v>22498000</v>
      </c>
      <c r="F47" s="199"/>
      <c r="G47" s="200"/>
      <c r="H47" s="156"/>
      <c r="I47" s="157"/>
      <c r="J47" s="80"/>
    </row>
    <row r="48" spans="1:11" s="83" customFormat="1" ht="13.5" customHeight="1" x14ac:dyDescent="0.15">
      <c r="A48" s="112"/>
      <c r="B48" s="113"/>
      <c r="C48" s="113"/>
      <c r="D48" s="114"/>
      <c r="E48" s="97"/>
      <c r="F48" s="98"/>
      <c r="G48" s="99"/>
      <c r="H48" s="97"/>
      <c r="I48" s="99"/>
      <c r="J48" s="80"/>
    </row>
    <row r="49" spans="1:16" s="83" customFormat="1" ht="15" customHeight="1" x14ac:dyDescent="0.15">
      <c r="A49" s="187" t="s">
        <v>123</v>
      </c>
      <c r="B49" s="187"/>
      <c r="C49" s="187"/>
      <c r="D49" s="187"/>
      <c r="E49" s="225">
        <f>IF(E43="","",SUM(E42+E45+E46+E47))</f>
        <v>38000000</v>
      </c>
      <c r="F49" s="226"/>
      <c r="G49" s="227"/>
      <c r="H49" s="346" t="str">
        <f>IF(H38=E49,"","←【確認】財源内訳の合計と整備費の合計が不一致")</f>
        <v/>
      </c>
      <c r="I49" s="347"/>
      <c r="J49" s="80"/>
      <c r="K49" s="83" t="s">
        <v>151</v>
      </c>
    </row>
    <row r="50" spans="1:16" s="83" customFormat="1" ht="13.5" customHeight="1" x14ac:dyDescent="0.15">
      <c r="A50" s="233" t="s">
        <v>232</v>
      </c>
      <c r="B50" s="234"/>
      <c r="C50" s="234"/>
      <c r="D50" s="234"/>
      <c r="E50" s="234"/>
      <c r="F50" s="234"/>
      <c r="G50" s="234"/>
      <c r="H50" s="175"/>
      <c r="I50" s="176" t="s">
        <v>247</v>
      </c>
      <c r="J50" s="80"/>
      <c r="K50" s="83" t="s">
        <v>130</v>
      </c>
    </row>
    <row r="51" spans="1:16" s="83" customFormat="1" ht="13.5" customHeight="1" x14ac:dyDescent="0.15">
      <c r="A51" s="196" t="s">
        <v>138</v>
      </c>
      <c r="B51" s="197"/>
      <c r="C51" s="197"/>
      <c r="D51" s="197"/>
      <c r="E51" s="197"/>
      <c r="F51" s="197"/>
      <c r="G51" s="197"/>
      <c r="H51" s="197"/>
      <c r="I51" s="197"/>
      <c r="J51" s="80"/>
    </row>
    <row r="52" spans="1:16" s="83" customFormat="1" x14ac:dyDescent="0.15">
      <c r="A52" s="348"/>
      <c r="B52" s="349"/>
      <c r="C52" s="349"/>
      <c r="D52" s="349"/>
      <c r="E52" s="349"/>
      <c r="F52" s="349"/>
      <c r="G52" s="349"/>
      <c r="H52" s="349"/>
      <c r="I52" s="350"/>
      <c r="J52" s="80"/>
    </row>
    <row r="53" spans="1:16" s="83" customFormat="1" x14ac:dyDescent="0.15">
      <c r="A53" s="351"/>
      <c r="B53" s="352"/>
      <c r="C53" s="352"/>
      <c r="D53" s="352"/>
      <c r="E53" s="352"/>
      <c r="F53" s="352"/>
      <c r="G53" s="352"/>
      <c r="H53" s="352"/>
      <c r="I53" s="353"/>
      <c r="J53" s="80"/>
    </row>
    <row r="54" spans="1:16" s="83" customFormat="1" x14ac:dyDescent="0.15">
      <c r="A54" s="351"/>
      <c r="B54" s="352"/>
      <c r="C54" s="352"/>
      <c r="D54" s="352"/>
      <c r="E54" s="352"/>
      <c r="F54" s="352"/>
      <c r="G54" s="352"/>
      <c r="H54" s="352"/>
      <c r="I54" s="353"/>
      <c r="J54" s="80"/>
    </row>
    <row r="55" spans="1:16" s="83" customFormat="1" x14ac:dyDescent="0.15">
      <c r="A55" s="354"/>
      <c r="B55" s="355"/>
      <c r="C55" s="355"/>
      <c r="D55" s="355"/>
      <c r="E55" s="355"/>
      <c r="F55" s="355"/>
      <c r="G55" s="355"/>
      <c r="H55" s="355"/>
      <c r="I55" s="356"/>
      <c r="J55" s="80"/>
    </row>
    <row r="56" spans="1:16" s="83" customFormat="1" ht="6" customHeight="1" x14ac:dyDescent="0.15">
      <c r="A56" s="228"/>
      <c r="B56" s="228"/>
      <c r="C56" s="228"/>
      <c r="D56" s="228"/>
      <c r="E56" s="221"/>
      <c r="F56" s="221"/>
      <c r="G56" s="221"/>
      <c r="H56" s="221"/>
      <c r="I56" s="221"/>
      <c r="J56" s="80"/>
    </row>
    <row r="57" spans="1:16" s="83" customFormat="1" x14ac:dyDescent="0.15">
      <c r="A57" s="90" t="s">
        <v>129</v>
      </c>
      <c r="B57" s="357" t="s">
        <v>144</v>
      </c>
      <c r="C57" s="357"/>
      <c r="D57" s="357"/>
      <c r="E57" s="357"/>
      <c r="F57" s="357"/>
      <c r="G57" s="357"/>
      <c r="H57" s="357"/>
      <c r="I57" s="357"/>
    </row>
    <row r="58" spans="1:16" s="83" customFormat="1" ht="48.75" customHeight="1" x14ac:dyDescent="0.15">
      <c r="A58" s="174"/>
      <c r="B58" s="257"/>
      <c r="C58" s="257"/>
      <c r="D58" s="257"/>
      <c r="E58" s="257"/>
      <c r="F58" s="257"/>
      <c r="G58" s="257"/>
      <c r="H58" s="257"/>
      <c r="I58" s="257"/>
      <c r="J58" s="88"/>
      <c r="K58" s="88"/>
      <c r="L58" s="88"/>
      <c r="M58" s="88"/>
      <c r="N58" s="88"/>
      <c r="O58" s="88"/>
      <c r="P58" s="88"/>
    </row>
  </sheetData>
  <mergeCells count="102">
    <mergeCell ref="A2:I2"/>
    <mergeCell ref="A4:C4"/>
    <mergeCell ref="D4:I4"/>
    <mergeCell ref="A5:C5"/>
    <mergeCell ref="D5:G5"/>
    <mergeCell ref="H5:I5"/>
    <mergeCell ref="J8:J10"/>
    <mergeCell ref="A6:C6"/>
    <mergeCell ref="D6:G6"/>
    <mergeCell ref="H6:I6"/>
    <mergeCell ref="A7:C7"/>
    <mergeCell ref="D7:I7"/>
    <mergeCell ref="A12:C12"/>
    <mergeCell ref="A13:I13"/>
    <mergeCell ref="B14:D14"/>
    <mergeCell ref="E14:F14"/>
    <mergeCell ref="A8:C11"/>
    <mergeCell ref="D8:I8"/>
    <mergeCell ref="E9:G9"/>
    <mergeCell ref="D10:F10"/>
    <mergeCell ref="D11:F11"/>
    <mergeCell ref="E12:F12"/>
    <mergeCell ref="B15:D15"/>
    <mergeCell ref="E15:F15"/>
    <mergeCell ref="J15:J19"/>
    <mergeCell ref="A16:A22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D25"/>
    <mergeCell ref="E25:F25"/>
    <mergeCell ref="B27:D27"/>
    <mergeCell ref="E27:F27"/>
    <mergeCell ref="E23:F23"/>
    <mergeCell ref="E24:F24"/>
    <mergeCell ref="A28:A34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7:D37"/>
    <mergeCell ref="E37:F37"/>
    <mergeCell ref="E35:F35"/>
    <mergeCell ref="E36:F36"/>
    <mergeCell ref="A38:D38"/>
    <mergeCell ref="E38:F38"/>
    <mergeCell ref="A39:I39"/>
    <mergeCell ref="A40:D40"/>
    <mergeCell ref="E40:G40"/>
    <mergeCell ref="H40:I40"/>
    <mergeCell ref="A41:D41"/>
    <mergeCell ref="E41:G41"/>
    <mergeCell ref="H41:I41"/>
    <mergeCell ref="A42:D42"/>
    <mergeCell ref="E42:G42"/>
    <mergeCell ref="H42:I42"/>
    <mergeCell ref="A43:D43"/>
    <mergeCell ref="E43:G43"/>
    <mergeCell ref="H43:I43"/>
    <mergeCell ref="A44:D44"/>
    <mergeCell ref="E44:G44"/>
    <mergeCell ref="H44:I44"/>
    <mergeCell ref="A45:D45"/>
    <mergeCell ref="E45:G45"/>
    <mergeCell ref="H45:I45"/>
    <mergeCell ref="A46:D46"/>
    <mergeCell ref="E46:G46"/>
    <mergeCell ref="H46:I46"/>
    <mergeCell ref="A47:D47"/>
    <mergeCell ref="A49:D49"/>
    <mergeCell ref="E49:G49"/>
    <mergeCell ref="H49:I49"/>
    <mergeCell ref="E47:G47"/>
    <mergeCell ref="B58:I58"/>
    <mergeCell ref="A51:I51"/>
    <mergeCell ref="A52:I55"/>
    <mergeCell ref="A56:D56"/>
    <mergeCell ref="E56:G56"/>
    <mergeCell ref="H56:I56"/>
    <mergeCell ref="B57:I57"/>
    <mergeCell ref="A50:G50"/>
  </mergeCells>
  <phoneticPr fontId="3"/>
  <dataValidations count="1">
    <dataValidation type="list" allowBlank="1" showInputMessage="1" showErrorMessage="1" sqref="H50:I50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'管理用（このシートは削除しないでください）'!$F$3:$F$10</xm:f>
          </x14:formula1>
          <xm:sqref>E9:G9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F1" workbookViewId="0">
      <selection activeCell="H37" sqref="H37"/>
    </sheetView>
  </sheetViews>
  <sheetFormatPr defaultRowHeight="13.5" x14ac:dyDescent="0.15"/>
  <cols>
    <col min="2" max="2" width="53.75" customWidth="1"/>
    <col min="4" max="4" width="35.125" customWidth="1"/>
    <col min="11" max="11" width="37.5" customWidth="1"/>
  </cols>
  <sheetData>
    <row r="1" spans="2:16" x14ac:dyDescent="0.15">
      <c r="B1" t="s">
        <v>134</v>
      </c>
      <c r="D1" t="s">
        <v>142</v>
      </c>
      <c r="F1" t="s">
        <v>146</v>
      </c>
      <c r="K1" t="s">
        <v>206</v>
      </c>
    </row>
    <row r="2" spans="2:16" ht="42" x14ac:dyDescent="0.15">
      <c r="L2" s="162" t="s">
        <v>214</v>
      </c>
      <c r="M2" s="163" t="s">
        <v>207</v>
      </c>
      <c r="N2" s="163" t="s">
        <v>217</v>
      </c>
      <c r="O2" s="163" t="s">
        <v>215</v>
      </c>
      <c r="P2" s="163" t="s">
        <v>216</v>
      </c>
    </row>
    <row r="3" spans="2:16" x14ac:dyDescent="0.15">
      <c r="B3" t="s">
        <v>81</v>
      </c>
      <c r="D3" t="s">
        <v>156</v>
      </c>
      <c r="F3" t="s">
        <v>161</v>
      </c>
      <c r="K3" s="165" t="s">
        <v>169</v>
      </c>
      <c r="L3" s="161" t="s">
        <v>211</v>
      </c>
      <c r="M3" s="164">
        <v>0.5</v>
      </c>
      <c r="N3" s="164" t="s">
        <v>219</v>
      </c>
      <c r="O3" s="164">
        <v>0.5</v>
      </c>
      <c r="P3" s="164">
        <v>1</v>
      </c>
    </row>
    <row r="4" spans="2:16" x14ac:dyDescent="0.15">
      <c r="B4" t="s">
        <v>82</v>
      </c>
      <c r="D4" t="s">
        <v>157</v>
      </c>
      <c r="F4" t="s">
        <v>162</v>
      </c>
      <c r="K4" s="165" t="s">
        <v>171</v>
      </c>
      <c r="L4" s="161" t="s">
        <v>211</v>
      </c>
      <c r="M4" s="164">
        <v>0.75</v>
      </c>
      <c r="N4" s="164" t="s">
        <v>218</v>
      </c>
      <c r="O4" s="164">
        <v>0.5</v>
      </c>
      <c r="P4" s="164">
        <v>0.66666666666666663</v>
      </c>
    </row>
    <row r="5" spans="2:16" x14ac:dyDescent="0.15">
      <c r="B5" t="s">
        <v>83</v>
      </c>
      <c r="D5" t="s">
        <v>158</v>
      </c>
      <c r="F5" t="s">
        <v>163</v>
      </c>
      <c r="K5" s="165" t="s">
        <v>173</v>
      </c>
      <c r="L5" s="161" t="s">
        <v>211</v>
      </c>
      <c r="M5" s="164">
        <v>0.33333333333333331</v>
      </c>
      <c r="N5" s="164" t="s">
        <v>218</v>
      </c>
      <c r="O5" s="164">
        <v>0.33333333333333331</v>
      </c>
      <c r="P5" s="164">
        <v>1</v>
      </c>
    </row>
    <row r="6" spans="2:16" x14ac:dyDescent="0.15">
      <c r="B6" t="s">
        <v>84</v>
      </c>
      <c r="D6" t="s">
        <v>159</v>
      </c>
      <c r="F6" t="s">
        <v>164</v>
      </c>
      <c r="K6" s="165" t="s">
        <v>175</v>
      </c>
      <c r="L6" s="161" t="s">
        <v>213</v>
      </c>
      <c r="M6" s="164" t="s">
        <v>208</v>
      </c>
      <c r="N6" s="164" t="s">
        <v>218</v>
      </c>
      <c r="O6" s="164">
        <v>0.5</v>
      </c>
      <c r="P6" s="166">
        <v>0.5</v>
      </c>
    </row>
    <row r="7" spans="2:16" x14ac:dyDescent="0.15">
      <c r="B7" t="s">
        <v>85</v>
      </c>
      <c r="D7" t="s">
        <v>160</v>
      </c>
      <c r="F7" t="s">
        <v>165</v>
      </c>
      <c r="K7" s="165" t="s">
        <v>177</v>
      </c>
      <c r="L7" s="161" t="s">
        <v>213</v>
      </c>
      <c r="M7" s="164" t="s">
        <v>208</v>
      </c>
      <c r="N7" s="164" t="s">
        <v>218</v>
      </c>
      <c r="O7" s="164">
        <v>0.5</v>
      </c>
      <c r="P7" s="166">
        <v>0.5</v>
      </c>
    </row>
    <row r="8" spans="2:16" x14ac:dyDescent="0.15">
      <c r="B8" t="s">
        <v>86</v>
      </c>
      <c r="F8" t="s">
        <v>166</v>
      </c>
      <c r="K8" s="165" t="s">
        <v>179</v>
      </c>
      <c r="L8" s="161" t="s">
        <v>210</v>
      </c>
      <c r="M8" s="164" t="s">
        <v>209</v>
      </c>
      <c r="N8" s="164" t="s">
        <v>218</v>
      </c>
      <c r="O8" s="164">
        <v>0.5</v>
      </c>
      <c r="P8" s="166">
        <v>0.5</v>
      </c>
    </row>
    <row r="9" spans="2:16" x14ac:dyDescent="0.15">
      <c r="B9" t="s">
        <v>87</v>
      </c>
      <c r="F9" t="s">
        <v>167</v>
      </c>
      <c r="K9" s="165" t="s">
        <v>181</v>
      </c>
      <c r="L9" s="161" t="s">
        <v>212</v>
      </c>
      <c r="M9" s="164">
        <v>0.66666666666666663</v>
      </c>
      <c r="N9" s="164" t="s">
        <v>218</v>
      </c>
      <c r="O9" s="164">
        <v>0.33333333333333331</v>
      </c>
      <c r="P9" s="166">
        <v>0.5</v>
      </c>
    </row>
    <row r="10" spans="2:16" x14ac:dyDescent="0.15">
      <c r="B10" t="s">
        <v>88</v>
      </c>
      <c r="F10" t="s">
        <v>168</v>
      </c>
      <c r="K10" s="165" t="s">
        <v>183</v>
      </c>
      <c r="L10" s="161" t="s">
        <v>212</v>
      </c>
      <c r="M10" s="164">
        <v>0.66666666666666663</v>
      </c>
      <c r="N10" s="164" t="s">
        <v>218</v>
      </c>
      <c r="O10" s="164">
        <v>0.33333333333333331</v>
      </c>
      <c r="P10" s="166">
        <v>0.5</v>
      </c>
    </row>
    <row r="11" spans="2:16" x14ac:dyDescent="0.15">
      <c r="B11" t="s">
        <v>89</v>
      </c>
      <c r="K11" s="165" t="s">
        <v>185</v>
      </c>
      <c r="L11" s="161" t="s">
        <v>211</v>
      </c>
      <c r="M11" s="164">
        <v>0.5</v>
      </c>
      <c r="N11" s="164" t="s">
        <v>218</v>
      </c>
      <c r="O11" s="164">
        <v>0.5</v>
      </c>
      <c r="P11" s="166">
        <v>1</v>
      </c>
    </row>
    <row r="12" spans="2:16" x14ac:dyDescent="0.15">
      <c r="B12" t="s">
        <v>90</v>
      </c>
      <c r="K12" s="165" t="s">
        <v>187</v>
      </c>
      <c r="L12" s="161" t="s">
        <v>211</v>
      </c>
      <c r="M12" s="164">
        <v>0.5</v>
      </c>
      <c r="N12" s="164" t="s">
        <v>218</v>
      </c>
      <c r="O12" s="164">
        <v>0.5</v>
      </c>
      <c r="P12" s="164">
        <v>1</v>
      </c>
    </row>
    <row r="13" spans="2:16" x14ac:dyDescent="0.15">
      <c r="B13" t="s">
        <v>91</v>
      </c>
      <c r="K13" s="165" t="s">
        <v>189</v>
      </c>
      <c r="L13" s="161" t="s">
        <v>211</v>
      </c>
      <c r="M13" s="164">
        <v>0.5</v>
      </c>
      <c r="N13" s="164" t="s">
        <v>218</v>
      </c>
      <c r="O13" s="164">
        <v>0.5</v>
      </c>
      <c r="P13" s="164">
        <v>1</v>
      </c>
    </row>
    <row r="14" spans="2:16" x14ac:dyDescent="0.15">
      <c r="B14" t="s">
        <v>92</v>
      </c>
      <c r="K14" s="165" t="s">
        <v>191</v>
      </c>
      <c r="L14" s="161" t="s">
        <v>211</v>
      </c>
      <c r="M14" s="164">
        <v>0.5</v>
      </c>
      <c r="N14" s="164" t="s">
        <v>219</v>
      </c>
      <c r="O14" s="164">
        <v>0.5</v>
      </c>
      <c r="P14" s="164">
        <v>1</v>
      </c>
    </row>
    <row r="15" spans="2:16" x14ac:dyDescent="0.15">
      <c r="B15" t="s">
        <v>93</v>
      </c>
      <c r="K15" s="165" t="s">
        <v>193</v>
      </c>
      <c r="L15" s="161" t="s">
        <v>211</v>
      </c>
      <c r="M15" s="164">
        <v>0.5</v>
      </c>
      <c r="N15" s="164" t="s">
        <v>218</v>
      </c>
      <c r="O15" s="164">
        <v>0.5</v>
      </c>
      <c r="P15" s="164">
        <v>1</v>
      </c>
    </row>
    <row r="16" spans="2:16" x14ac:dyDescent="0.15">
      <c r="B16" t="s">
        <v>94</v>
      </c>
      <c r="K16" s="165" t="s">
        <v>195</v>
      </c>
      <c r="L16" s="161" t="s">
        <v>211</v>
      </c>
      <c r="M16" s="164">
        <v>0.33333333333333331</v>
      </c>
      <c r="N16" s="164" t="s">
        <v>218</v>
      </c>
      <c r="O16" s="164">
        <v>0.33333333333333331</v>
      </c>
      <c r="P16" s="164">
        <v>1</v>
      </c>
    </row>
    <row r="19" spans="2:2" x14ac:dyDescent="0.15">
      <c r="B19" t="s">
        <v>205</v>
      </c>
    </row>
    <row r="21" spans="2:2" x14ac:dyDescent="0.15">
      <c r="B21" t="s">
        <v>170</v>
      </c>
    </row>
    <row r="22" spans="2:2" x14ac:dyDescent="0.15">
      <c r="B22" t="s">
        <v>172</v>
      </c>
    </row>
    <row r="23" spans="2:2" x14ac:dyDescent="0.15">
      <c r="B23" t="s">
        <v>174</v>
      </c>
    </row>
    <row r="24" spans="2:2" x14ac:dyDescent="0.15">
      <c r="B24" t="s">
        <v>176</v>
      </c>
    </row>
    <row r="25" spans="2:2" x14ac:dyDescent="0.15">
      <c r="B25" t="s">
        <v>178</v>
      </c>
    </row>
    <row r="26" spans="2:2" x14ac:dyDescent="0.15">
      <c r="B26" t="s">
        <v>180</v>
      </c>
    </row>
    <row r="27" spans="2:2" x14ac:dyDescent="0.15">
      <c r="B27" t="s">
        <v>182</v>
      </c>
    </row>
    <row r="28" spans="2:2" x14ac:dyDescent="0.15">
      <c r="B28" t="s">
        <v>184</v>
      </c>
    </row>
    <row r="29" spans="2:2" x14ac:dyDescent="0.15">
      <c r="B29" t="s">
        <v>186</v>
      </c>
    </row>
    <row r="30" spans="2:2" x14ac:dyDescent="0.15">
      <c r="B30" t="s">
        <v>188</v>
      </c>
    </row>
    <row r="31" spans="2:2" x14ac:dyDescent="0.15">
      <c r="B31" t="s">
        <v>190</v>
      </c>
    </row>
    <row r="32" spans="2:2" x14ac:dyDescent="0.15">
      <c r="B32" t="s">
        <v>192</v>
      </c>
    </row>
    <row r="33" spans="2:2" x14ac:dyDescent="0.15">
      <c r="B33" t="s">
        <v>194</v>
      </c>
    </row>
    <row r="34" spans="2:2" x14ac:dyDescent="0.15">
      <c r="B34" t="s">
        <v>196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第2号様式_別紙1 経費所要額調</vt:lpstr>
      <vt:lpstr>第2号様式_別紙2 事業計画書</vt:lpstr>
      <vt:lpstr>第3号様式_別表</vt:lpstr>
      <vt:lpstr>第4号様式_別紙1 経費所要額精算書</vt:lpstr>
      <vt:lpstr>第4号様式_別紙2 事業実績報告書</vt:lpstr>
      <vt:lpstr>管理用（このシートは削除しないでください）</vt:lpstr>
      <vt:lpstr>'第2号様式_別紙1 経費所要額調'!Print_Area</vt:lpstr>
      <vt:lpstr>'第2号様式_別紙2 事業計画書'!Print_Area</vt:lpstr>
      <vt:lpstr>第3号様式_別表!Print_Area</vt:lpstr>
      <vt:lpstr>'第4号様式_別紙1 経費所要額精算書'!Print_Area</vt:lpstr>
      <vt:lpstr>'第4号様式_別紙2 事業実績報告書'!Print_Area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補助金調書　第１号様式</dc:title>
  <dc:creator>石原 寛人(ishihara-hiroto)</dc:creator>
  <cp:lastModifiedBy>埼玉県</cp:lastModifiedBy>
  <cp:revision>2</cp:revision>
  <cp:lastPrinted>2020-07-06T04:20:03Z</cp:lastPrinted>
  <dcterms:created xsi:type="dcterms:W3CDTF">2017-10-26T07:12:00Z</dcterms:created>
  <dcterms:modified xsi:type="dcterms:W3CDTF">2020-09-04T05:06:42Z</dcterms:modified>
</cp:coreProperties>
</file>