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C:\Users\K01173\Box\【02_課所共有】05_04_大気環境課\R08年度\02自動車対策担当\06_自動車対策\06_03_温暖化対策推進条例\06_03_010_温対条例　例規\12様式\計画\R8年度\0608_2WG_2VG追加\"/>
    </mc:Choice>
  </mc:AlternateContent>
  <xr:revisionPtr revIDLastSave="0" documentId="13_ncr:1_{4F3BC1C0-1E0D-4EB0-99ED-5287C0782B36}" xr6:coauthVersionLast="47" xr6:coauthVersionMax="47" xr10:uidLastSave="{00000000-0000-0000-0000-000000000000}"/>
  <bookViews>
    <workbookView xWindow="2310" yWindow="-15975" windowWidth="24645" windowHeight="14955" tabRatio="809" xr2:uid="{00000000-000D-0000-FFFF-FFFF00000000}"/>
  </bookViews>
  <sheets>
    <sheet name="はじめにお読みください" sheetId="66" r:id="rId1"/>
    <sheet name="様式６号の２ ・Ａ－１" sheetId="54" r:id="rId2"/>
    <sheet name="様式８号" sheetId="55" r:id="rId3"/>
    <sheet name="様式１１号" sheetId="65" r:id="rId4"/>
    <sheet name="別紙１" sheetId="43" r:id="rId5"/>
    <sheet name="別紙２－１" sheetId="46" r:id="rId6"/>
    <sheet name="別紙２－２" sheetId="57" r:id="rId7"/>
    <sheet name="別紙３" sheetId="44" r:id="rId8"/>
    <sheet name="別紙４" sheetId="68" r:id="rId9"/>
    <sheet name="排出係数" sheetId="59" r:id="rId10"/>
    <sheet name="産業分類表" sheetId="40" r:id="rId11"/>
    <sheet name="排出係数入力" sheetId="61" r:id="rId12"/>
    <sheet name="プルダウン" sheetId="64" state="hidden" r:id="rId13"/>
  </sheets>
  <externalReferences>
    <externalReference r:id="rId14"/>
    <externalReference r:id="rId15"/>
  </externalReferences>
  <definedNames>
    <definedName name="_xlnm._FilterDatabase" localSheetId="9" hidden="1">排出係数!#REF!</definedName>
    <definedName name="_xlnm._FilterDatabase" localSheetId="5" hidden="1">'別紙２－１'!$A$17:$DB$17</definedName>
    <definedName name="Jナンバー分類">#REF!</definedName>
    <definedName name="Jバス">#REF!</definedName>
    <definedName name="J車種重量">#REF!</definedName>
    <definedName name="J小型貨物">#REF!</definedName>
    <definedName name="J乗用">#REF!</definedName>
    <definedName name="J特殊">#REF!</definedName>
    <definedName name="J特種">#REF!</definedName>
    <definedName name="J普通貨物">#REF!</definedName>
    <definedName name="_xlnm.Print_Area" localSheetId="10">産業分類表!$A$2:$E$52</definedName>
    <definedName name="_xlnm.Print_Area" localSheetId="4">別紙１!$A$1:$BB$33</definedName>
    <definedName name="_xlnm.Print_Area" localSheetId="5">'別紙２－１'!$A$1:$Y$267</definedName>
    <definedName name="_xlnm.Print_Area" localSheetId="6">'別紙２－２'!$A$1:$Q$22</definedName>
    <definedName name="_xlnm.Print_Area" localSheetId="7">別紙３!$A$1:$V$28</definedName>
    <definedName name="_xlnm.Print_Area" localSheetId="3">様式１１号!$A$1:$X$23</definedName>
    <definedName name="_xlnm.Print_Area" localSheetId="1">'様式６号の２ ・Ａ－１'!$A$1:$Y$45</definedName>
    <definedName name="_xlnm.Print_Area" localSheetId="2">様式８号!$A$2:$Y$44</definedName>
    <definedName name="_xlnm.Print_Titles" localSheetId="4">別紙１!$A:$C</definedName>
    <definedName name="_xlnm.Print_Titles" localSheetId="5">'別紙２－１'!$1:$2</definedName>
    <definedName name="かな" localSheetId="0">[1]プルダウン!$C$2:$C$49</definedName>
    <definedName name="かな">プルダウン!$C$2:$C$49</definedName>
    <definedName name="ナンバー分類" localSheetId="0">'[1]別紙２－１'!$CL$19:$CL$24</definedName>
    <definedName name="ナンバー分類" localSheetId="9">'[2]別紙２－１'!$CF$19:$CF$24</definedName>
    <definedName name="ナンバー分類" localSheetId="3">#REF!</definedName>
    <definedName name="ナンバー分類">'別紙２－１'!$CJ$19:$CJ$24</definedName>
    <definedName name="バス" localSheetId="3">#REF!</definedName>
    <definedName name="バス">'別紙２－１'!$CM$19:$CM$20</definedName>
    <definedName name="型式">プルダウン!$A$2:$A$975</definedName>
    <definedName name="作成変更" localSheetId="3">INDIRECT(様式１１号!$AB$3)</definedName>
    <definedName name="作成変更">INDIRECT(様式８号!#REF!)</definedName>
    <definedName name="使用の本拠" localSheetId="0">[1]プルダウン!$D$2:$D$9</definedName>
    <definedName name="使用の本拠">プルダウン!$D$2:$D$9</definedName>
    <definedName name="事業場コード">プルダウン!$B$2:$B$51</definedName>
    <definedName name="車種重量" localSheetId="3">#REF!</definedName>
    <definedName name="車種重量">'別紙２－１'!$AM$18:$AM$267</definedName>
    <definedName name="車種重量２" localSheetId="0">'[1]別紙２－１'!$AR$18:$AR$317</definedName>
    <definedName name="車種重量２" localSheetId="3">#REF!</definedName>
    <definedName name="車種重量２">'別紙２－１'!$AN$18:$AN$267</definedName>
    <definedName name="小型貨物" localSheetId="3">#REF!</definedName>
    <definedName name="小型貨物">'別紙２－１'!$CL$19</definedName>
    <definedName name="乗用" localSheetId="3">#REF!</definedName>
    <definedName name="乗用">'別紙２－１'!$CO$19</definedName>
    <definedName name="前段後段" localSheetId="3">INDIRECT(様式１１号!$AI$5)</definedName>
    <definedName name="前段後段">INDIRECT(様式８号!#REF!)</definedName>
    <definedName name="特殊" localSheetId="3">#REF!</definedName>
    <definedName name="特殊">'別紙２－１'!$CP$19</definedName>
    <definedName name="特種" localSheetId="3">#REF!</definedName>
    <definedName name="特種">'別紙２－１'!$CN$19:$CN$20</definedName>
    <definedName name="排出係数表" localSheetId="3">#REF!</definedName>
    <definedName name="排出係数表">排出係数!$A$4:$I$1539</definedName>
    <definedName name="排出係数表ＣＯ２" localSheetId="0">[1]排出係数!$A$1149:$B$1157</definedName>
    <definedName name="排出係数表ＣＯ２" localSheetId="3">#REF!</definedName>
    <definedName name="排出係数表ＣＯ２">排出係数!#REF!</definedName>
    <definedName name="表題作成変更" localSheetId="3">INDIRECT(様式１１号!$AB$7)</definedName>
    <definedName name="表題作成変更">INDIRECT(様式８号!#REF!)</definedName>
    <definedName name="普通貨物" localSheetId="3">#REF!</definedName>
    <definedName name="普通貨物">'別紙２－１'!$CK$19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14" i="59" l="1"/>
  <c r="A908" i="59"/>
  <c r="AG8" i="54"/>
  <c r="I28" i="55" l="1"/>
  <c r="A66" i="68" l="1" a="1"/>
  <c r="A66" i="68" s="1"/>
  <c r="BC19" i="46" l="1"/>
  <c r="BE19" i="46"/>
  <c r="BC20" i="46"/>
  <c r="BE20" i="46"/>
  <c r="BC21" i="46"/>
  <c r="BE21" i="46"/>
  <c r="BC22" i="46"/>
  <c r="BE22" i="46"/>
  <c r="BC23" i="46"/>
  <c r="BE23" i="46"/>
  <c r="BC24" i="46"/>
  <c r="BE24" i="46"/>
  <c r="BC25" i="46"/>
  <c r="BE25" i="46"/>
  <c r="BC26" i="46"/>
  <c r="BE26" i="46"/>
  <c r="BC27" i="46"/>
  <c r="BE27" i="46"/>
  <c r="BC28" i="46"/>
  <c r="BE28" i="46"/>
  <c r="BC29" i="46"/>
  <c r="BE29" i="46"/>
  <c r="BC30" i="46"/>
  <c r="BE30" i="46"/>
  <c r="BC31" i="46"/>
  <c r="BE31" i="46"/>
  <c r="BC32" i="46"/>
  <c r="BE32" i="46"/>
  <c r="BC33" i="46"/>
  <c r="BE33" i="46"/>
  <c r="BC34" i="46"/>
  <c r="BE34" i="46"/>
  <c r="BC35" i="46"/>
  <c r="BE35" i="46"/>
  <c r="BC36" i="46"/>
  <c r="BE36" i="46"/>
  <c r="BC37" i="46"/>
  <c r="BE37" i="46"/>
  <c r="BC38" i="46"/>
  <c r="BE38" i="46"/>
  <c r="BC39" i="46"/>
  <c r="BE39" i="46"/>
  <c r="BC40" i="46"/>
  <c r="BE40" i="46"/>
  <c r="BC41" i="46"/>
  <c r="BE41" i="46"/>
  <c r="BC42" i="46"/>
  <c r="BE42" i="46"/>
  <c r="BC43" i="46"/>
  <c r="BE43" i="46"/>
  <c r="BC44" i="46"/>
  <c r="BE44" i="46"/>
  <c r="BC45" i="46"/>
  <c r="BE45" i="46"/>
  <c r="BC46" i="46"/>
  <c r="BE46" i="46"/>
  <c r="BC47" i="46"/>
  <c r="BE47" i="46"/>
  <c r="BC48" i="46"/>
  <c r="BE48" i="46"/>
  <c r="BC49" i="46"/>
  <c r="BE49" i="46"/>
  <c r="BC50" i="46"/>
  <c r="BE50" i="46"/>
  <c r="BC51" i="46"/>
  <c r="BE51" i="46"/>
  <c r="BC52" i="46"/>
  <c r="BE52" i="46"/>
  <c r="BC53" i="46"/>
  <c r="BE53" i="46"/>
  <c r="BC54" i="46"/>
  <c r="BE54" i="46"/>
  <c r="BC55" i="46"/>
  <c r="BE55" i="46"/>
  <c r="BC56" i="46"/>
  <c r="BE56" i="46"/>
  <c r="BC57" i="46"/>
  <c r="BE57" i="46"/>
  <c r="BC58" i="46"/>
  <c r="BE58" i="46"/>
  <c r="BC59" i="46"/>
  <c r="BE59" i="46"/>
  <c r="BC60" i="46"/>
  <c r="BE60" i="46"/>
  <c r="BC61" i="46"/>
  <c r="BE61" i="46"/>
  <c r="BC62" i="46"/>
  <c r="BE62" i="46"/>
  <c r="BC63" i="46"/>
  <c r="BE63" i="46"/>
  <c r="BC64" i="46"/>
  <c r="BE64" i="46"/>
  <c r="BC65" i="46"/>
  <c r="BE65" i="46"/>
  <c r="BC66" i="46"/>
  <c r="BE66" i="46"/>
  <c r="BC67" i="46"/>
  <c r="BE67" i="46"/>
  <c r="BC68" i="46"/>
  <c r="BE68" i="46"/>
  <c r="BC69" i="46"/>
  <c r="BE69" i="46"/>
  <c r="BC70" i="46"/>
  <c r="BE70" i="46"/>
  <c r="BC71" i="46"/>
  <c r="BE71" i="46"/>
  <c r="BC72" i="46"/>
  <c r="BE72" i="46"/>
  <c r="BC73" i="46"/>
  <c r="BE73" i="46"/>
  <c r="BC74" i="46"/>
  <c r="BE74" i="46"/>
  <c r="BC75" i="46"/>
  <c r="BE75" i="46"/>
  <c r="BC76" i="46"/>
  <c r="BE76" i="46"/>
  <c r="BC77" i="46"/>
  <c r="BE77" i="46"/>
  <c r="BC78" i="46"/>
  <c r="BE78" i="46"/>
  <c r="BC79" i="46"/>
  <c r="BE79" i="46"/>
  <c r="BC80" i="46"/>
  <c r="BE80" i="46"/>
  <c r="BC81" i="46"/>
  <c r="BE81" i="46"/>
  <c r="BC82" i="46"/>
  <c r="BE82" i="46"/>
  <c r="BC83" i="46"/>
  <c r="BE83" i="46"/>
  <c r="BC84" i="46"/>
  <c r="BE84" i="46"/>
  <c r="BC85" i="46"/>
  <c r="BE85" i="46"/>
  <c r="BC86" i="46"/>
  <c r="BE86" i="46"/>
  <c r="BC87" i="46"/>
  <c r="BE87" i="46"/>
  <c r="BC88" i="46"/>
  <c r="BE88" i="46"/>
  <c r="BC89" i="46"/>
  <c r="BE89" i="46"/>
  <c r="BC90" i="46"/>
  <c r="BE90" i="46"/>
  <c r="BC91" i="46"/>
  <c r="BE91" i="46"/>
  <c r="BC92" i="46"/>
  <c r="BE92" i="46"/>
  <c r="BC93" i="46"/>
  <c r="BE93" i="46"/>
  <c r="BC94" i="46"/>
  <c r="BE94" i="46"/>
  <c r="BC95" i="46"/>
  <c r="BE95" i="46"/>
  <c r="BC96" i="46"/>
  <c r="BE96" i="46"/>
  <c r="BC97" i="46"/>
  <c r="BE97" i="46"/>
  <c r="BC98" i="46"/>
  <c r="BE98" i="46"/>
  <c r="BC99" i="46"/>
  <c r="BE99" i="46"/>
  <c r="BC100" i="46"/>
  <c r="BE100" i="46"/>
  <c r="BC101" i="46"/>
  <c r="BE101" i="46"/>
  <c r="BC102" i="46"/>
  <c r="BE102" i="46"/>
  <c r="BC103" i="46"/>
  <c r="BE103" i="46"/>
  <c r="BC104" i="46"/>
  <c r="BE104" i="46"/>
  <c r="BC105" i="46"/>
  <c r="BE105" i="46"/>
  <c r="BC106" i="46"/>
  <c r="BE106" i="46"/>
  <c r="BC107" i="46"/>
  <c r="BE107" i="46"/>
  <c r="BC108" i="46"/>
  <c r="BE108" i="46"/>
  <c r="BC109" i="46"/>
  <c r="BE109" i="46"/>
  <c r="BC110" i="46"/>
  <c r="BE110" i="46"/>
  <c r="BC111" i="46"/>
  <c r="BE111" i="46"/>
  <c r="BC112" i="46"/>
  <c r="BE112" i="46"/>
  <c r="BC113" i="46"/>
  <c r="BE113" i="46"/>
  <c r="BC114" i="46"/>
  <c r="BE114" i="46"/>
  <c r="BC115" i="46"/>
  <c r="BE115" i="46"/>
  <c r="BC116" i="46"/>
  <c r="BE116" i="46"/>
  <c r="BC117" i="46"/>
  <c r="BE117" i="46"/>
  <c r="BC118" i="46"/>
  <c r="BE118" i="46"/>
  <c r="BC119" i="46"/>
  <c r="BE119" i="46"/>
  <c r="BC120" i="46"/>
  <c r="BE120" i="46"/>
  <c r="BC121" i="46"/>
  <c r="BE121" i="46"/>
  <c r="BC122" i="46"/>
  <c r="BE122" i="46"/>
  <c r="BC123" i="46"/>
  <c r="BE123" i="46"/>
  <c r="BC124" i="46"/>
  <c r="BE124" i="46"/>
  <c r="BC125" i="46"/>
  <c r="BE125" i="46"/>
  <c r="BC126" i="46"/>
  <c r="BE126" i="46"/>
  <c r="BC127" i="46"/>
  <c r="BE127" i="46"/>
  <c r="BC128" i="46"/>
  <c r="BE128" i="46"/>
  <c r="BC129" i="46"/>
  <c r="BE129" i="46"/>
  <c r="BC130" i="46"/>
  <c r="BE130" i="46"/>
  <c r="BC131" i="46"/>
  <c r="BE131" i="46"/>
  <c r="BC132" i="46"/>
  <c r="BE132" i="46"/>
  <c r="BC133" i="46"/>
  <c r="BE133" i="46"/>
  <c r="BC134" i="46"/>
  <c r="BE134" i="46"/>
  <c r="BC135" i="46"/>
  <c r="BE135" i="46"/>
  <c r="BC136" i="46"/>
  <c r="BE136" i="46"/>
  <c r="BC137" i="46"/>
  <c r="BE137" i="46"/>
  <c r="BC138" i="46"/>
  <c r="BE138" i="46"/>
  <c r="BC139" i="46"/>
  <c r="BE139" i="46"/>
  <c r="BC140" i="46"/>
  <c r="BE140" i="46"/>
  <c r="BC141" i="46"/>
  <c r="BE141" i="46"/>
  <c r="BC142" i="46"/>
  <c r="BE142" i="46"/>
  <c r="BC143" i="46"/>
  <c r="BE143" i="46"/>
  <c r="BC144" i="46"/>
  <c r="BE144" i="46"/>
  <c r="BC145" i="46"/>
  <c r="BE145" i="46"/>
  <c r="BC146" i="46"/>
  <c r="BE146" i="46"/>
  <c r="BC147" i="46"/>
  <c r="BE147" i="46"/>
  <c r="BC148" i="46"/>
  <c r="BE148" i="46"/>
  <c r="BC149" i="46"/>
  <c r="BE149" i="46"/>
  <c r="BC150" i="46"/>
  <c r="BE150" i="46"/>
  <c r="BC151" i="46"/>
  <c r="BE151" i="46"/>
  <c r="BC152" i="46"/>
  <c r="BE152" i="46"/>
  <c r="BC153" i="46"/>
  <c r="BE153" i="46"/>
  <c r="BC154" i="46"/>
  <c r="BE154" i="46"/>
  <c r="BC155" i="46"/>
  <c r="BE155" i="46"/>
  <c r="BC156" i="46"/>
  <c r="BE156" i="46"/>
  <c r="BC157" i="46"/>
  <c r="BE157" i="46"/>
  <c r="BC158" i="46"/>
  <c r="BE158" i="46"/>
  <c r="BC159" i="46"/>
  <c r="BE159" i="46"/>
  <c r="BC160" i="46"/>
  <c r="BE160" i="46"/>
  <c r="BC161" i="46"/>
  <c r="BE161" i="46"/>
  <c r="BC162" i="46"/>
  <c r="BE162" i="46"/>
  <c r="BC163" i="46"/>
  <c r="BE163" i="46"/>
  <c r="BC164" i="46"/>
  <c r="BE164" i="46"/>
  <c r="BC165" i="46"/>
  <c r="BE165" i="46"/>
  <c r="BC166" i="46"/>
  <c r="BE166" i="46"/>
  <c r="BC167" i="46"/>
  <c r="BE167" i="46"/>
  <c r="BC168" i="46"/>
  <c r="BE168" i="46"/>
  <c r="BC169" i="46"/>
  <c r="BE169" i="46"/>
  <c r="BC170" i="46"/>
  <c r="BE170" i="46"/>
  <c r="BC171" i="46"/>
  <c r="BE171" i="46"/>
  <c r="BC172" i="46"/>
  <c r="BE172" i="46"/>
  <c r="BC173" i="46"/>
  <c r="BE173" i="46"/>
  <c r="BC174" i="46"/>
  <c r="BE174" i="46"/>
  <c r="BC175" i="46"/>
  <c r="BE175" i="46"/>
  <c r="BC176" i="46"/>
  <c r="BE176" i="46"/>
  <c r="BC177" i="46"/>
  <c r="BE177" i="46"/>
  <c r="BC178" i="46"/>
  <c r="BE178" i="46"/>
  <c r="BC179" i="46"/>
  <c r="BE179" i="46"/>
  <c r="BC180" i="46"/>
  <c r="BE180" i="46"/>
  <c r="BC181" i="46"/>
  <c r="BE181" i="46"/>
  <c r="BC182" i="46"/>
  <c r="BE182" i="46"/>
  <c r="BC183" i="46"/>
  <c r="BE183" i="46"/>
  <c r="BC184" i="46"/>
  <c r="BE184" i="46"/>
  <c r="BC185" i="46"/>
  <c r="BE185" i="46"/>
  <c r="BC186" i="46"/>
  <c r="BE186" i="46"/>
  <c r="BC187" i="46"/>
  <c r="BE187" i="46"/>
  <c r="BC188" i="46"/>
  <c r="BE188" i="46"/>
  <c r="BC189" i="46"/>
  <c r="BE189" i="46"/>
  <c r="BC190" i="46"/>
  <c r="BE190" i="46"/>
  <c r="BC191" i="46"/>
  <c r="BE191" i="46"/>
  <c r="BC192" i="46"/>
  <c r="BE192" i="46"/>
  <c r="BC193" i="46"/>
  <c r="BE193" i="46"/>
  <c r="BC194" i="46"/>
  <c r="BE194" i="46"/>
  <c r="BC195" i="46"/>
  <c r="BE195" i="46"/>
  <c r="BC196" i="46"/>
  <c r="BE196" i="46"/>
  <c r="BC197" i="46"/>
  <c r="BE197" i="46"/>
  <c r="BC198" i="46"/>
  <c r="BE198" i="46"/>
  <c r="BC199" i="46"/>
  <c r="BE199" i="46"/>
  <c r="BC200" i="46"/>
  <c r="BE200" i="46"/>
  <c r="BC201" i="46"/>
  <c r="BE201" i="46"/>
  <c r="BC202" i="46"/>
  <c r="BE202" i="46"/>
  <c r="BC203" i="46"/>
  <c r="BE203" i="46"/>
  <c r="BC204" i="46"/>
  <c r="BE204" i="46"/>
  <c r="BC205" i="46"/>
  <c r="BE205" i="46"/>
  <c r="BC206" i="46"/>
  <c r="BE206" i="46"/>
  <c r="BC207" i="46"/>
  <c r="BE207" i="46"/>
  <c r="BC208" i="46"/>
  <c r="BE208" i="46"/>
  <c r="BC209" i="46"/>
  <c r="BE209" i="46"/>
  <c r="BC210" i="46"/>
  <c r="BE210" i="46"/>
  <c r="BC211" i="46"/>
  <c r="BE211" i="46"/>
  <c r="BC212" i="46"/>
  <c r="BE212" i="46"/>
  <c r="BC213" i="46"/>
  <c r="BE213" i="46"/>
  <c r="BC214" i="46"/>
  <c r="BE214" i="46"/>
  <c r="BC215" i="46"/>
  <c r="BE215" i="46"/>
  <c r="BC216" i="46"/>
  <c r="BE216" i="46"/>
  <c r="BC217" i="46"/>
  <c r="BE217" i="46"/>
  <c r="BC218" i="46"/>
  <c r="BE218" i="46"/>
  <c r="BC219" i="46"/>
  <c r="BE219" i="46"/>
  <c r="BC220" i="46"/>
  <c r="BE220" i="46"/>
  <c r="BC221" i="46"/>
  <c r="BE221" i="46"/>
  <c r="BC222" i="46"/>
  <c r="BE222" i="46"/>
  <c r="BC223" i="46"/>
  <c r="BE223" i="46"/>
  <c r="BC224" i="46"/>
  <c r="BE224" i="46"/>
  <c r="BC225" i="46"/>
  <c r="BE225" i="46"/>
  <c r="BC226" i="46"/>
  <c r="BE226" i="46"/>
  <c r="BC227" i="46"/>
  <c r="BE227" i="46"/>
  <c r="BC228" i="46"/>
  <c r="BE228" i="46"/>
  <c r="BC229" i="46"/>
  <c r="BE229" i="46"/>
  <c r="BC230" i="46"/>
  <c r="BE230" i="46"/>
  <c r="BC231" i="46"/>
  <c r="BE231" i="46"/>
  <c r="BC232" i="46"/>
  <c r="BE232" i="46"/>
  <c r="BC233" i="46"/>
  <c r="BE233" i="46"/>
  <c r="BC234" i="46"/>
  <c r="BE234" i="46"/>
  <c r="BC235" i="46"/>
  <c r="BE235" i="46"/>
  <c r="BC236" i="46"/>
  <c r="BE236" i="46"/>
  <c r="BC237" i="46"/>
  <c r="BE237" i="46"/>
  <c r="BC238" i="46"/>
  <c r="BE238" i="46"/>
  <c r="BC239" i="46"/>
  <c r="BE239" i="46"/>
  <c r="BC240" i="46"/>
  <c r="BE240" i="46"/>
  <c r="BC241" i="46"/>
  <c r="BE241" i="46"/>
  <c r="BC242" i="46"/>
  <c r="BE242" i="46"/>
  <c r="BC243" i="46"/>
  <c r="BE243" i="46"/>
  <c r="BC244" i="46"/>
  <c r="BE244" i="46"/>
  <c r="BC245" i="46"/>
  <c r="BE245" i="46"/>
  <c r="BC246" i="46"/>
  <c r="BE246" i="46"/>
  <c r="BC247" i="46"/>
  <c r="BE247" i="46"/>
  <c r="BC248" i="46"/>
  <c r="BE248" i="46"/>
  <c r="BC249" i="46"/>
  <c r="BE249" i="46"/>
  <c r="BC250" i="46"/>
  <c r="BE250" i="46"/>
  <c r="BC251" i="46"/>
  <c r="BE251" i="46"/>
  <c r="BC252" i="46"/>
  <c r="BE252" i="46"/>
  <c r="BC253" i="46"/>
  <c r="BE253" i="46"/>
  <c r="BC254" i="46"/>
  <c r="BE254" i="46"/>
  <c r="BC255" i="46"/>
  <c r="BE255" i="46"/>
  <c r="BC256" i="46"/>
  <c r="BE256" i="46"/>
  <c r="BC257" i="46"/>
  <c r="BE257" i="46"/>
  <c r="BC258" i="46"/>
  <c r="BE258" i="46"/>
  <c r="BC259" i="46"/>
  <c r="BE259" i="46"/>
  <c r="BC260" i="46"/>
  <c r="BE260" i="46"/>
  <c r="BC261" i="46"/>
  <c r="BE261" i="46"/>
  <c r="BC262" i="46"/>
  <c r="BE262" i="46"/>
  <c r="BC263" i="46"/>
  <c r="BE263" i="46"/>
  <c r="BC264" i="46"/>
  <c r="BE264" i="46"/>
  <c r="BC265" i="46"/>
  <c r="BE265" i="46"/>
  <c r="BC266" i="46"/>
  <c r="BE266" i="46"/>
  <c r="BC267" i="46"/>
  <c r="BE267" i="46"/>
  <c r="BE18" i="46"/>
  <c r="BC18" i="46"/>
  <c r="BF267" i="46" l="1"/>
  <c r="BG267" i="46" s="1"/>
  <c r="BA267" i="46"/>
  <c r="AZ267" i="46"/>
  <c r="AX267" i="46"/>
  <c r="BD267" i="46" s="1"/>
  <c r="AM267" i="46"/>
  <c r="AN267" i="46" s="1"/>
  <c r="AI267" i="46"/>
  <c r="AS267" i="46" s="1"/>
  <c r="AF267" i="46"/>
  <c r="AE267" i="46"/>
  <c r="AD267" i="46"/>
  <c r="AG267" i="46" s="1"/>
  <c r="AC267" i="46"/>
  <c r="AB267" i="46"/>
  <c r="AA267" i="46"/>
  <c r="S267" i="46"/>
  <c r="R267" i="46"/>
  <c r="V267" i="46" s="1"/>
  <c r="Q267" i="46"/>
  <c r="U267" i="46" s="1"/>
  <c r="P267" i="46"/>
  <c r="T267" i="46" s="1"/>
  <c r="BF266" i="46"/>
  <c r="BG266" i="46" s="1"/>
  <c r="BA266" i="46"/>
  <c r="BB266" i="46" s="1"/>
  <c r="AZ266" i="46"/>
  <c r="AX266" i="46"/>
  <c r="BD266" i="46" s="1"/>
  <c r="AM266" i="46"/>
  <c r="AN266" i="46" s="1"/>
  <c r="AI266" i="46"/>
  <c r="AF266" i="46"/>
  <c r="AE266" i="46"/>
  <c r="AD266" i="46"/>
  <c r="AG266" i="46" s="1"/>
  <c r="AH266" i="46"/>
  <c r="AC266" i="46"/>
  <c r="AB266" i="46"/>
  <c r="AA266" i="46"/>
  <c r="S266" i="46"/>
  <c r="R266" i="46"/>
  <c r="V266" i="46" s="1"/>
  <c r="Q266" i="46"/>
  <c r="U266" i="46" s="1"/>
  <c r="P266" i="46"/>
  <c r="T266" i="46" s="1"/>
  <c r="BF265" i="46"/>
  <c r="BA265" i="46"/>
  <c r="AZ265" i="46"/>
  <c r="AX265" i="46"/>
  <c r="BD265" i="46" s="1"/>
  <c r="AM265" i="46"/>
  <c r="AN265" i="46" s="1"/>
  <c r="AI265" i="46"/>
  <c r="AF265" i="46"/>
  <c r="AE265" i="46"/>
  <c r="AD265" i="46"/>
  <c r="AH265" i="46" s="1"/>
  <c r="AC265" i="46"/>
  <c r="AB265" i="46"/>
  <c r="AA265" i="46"/>
  <c r="S265" i="46"/>
  <c r="R265" i="46"/>
  <c r="V265" i="46" s="1"/>
  <c r="Q265" i="46"/>
  <c r="U265" i="46" s="1"/>
  <c r="P265" i="46"/>
  <c r="T265" i="46" s="1"/>
  <c r="BF264" i="46"/>
  <c r="BG264" i="46" s="1"/>
  <c r="BA264" i="46"/>
  <c r="AZ264" i="46"/>
  <c r="AX264" i="46"/>
  <c r="BD264" i="46" s="1"/>
  <c r="AM264" i="46"/>
  <c r="AN264" i="46" s="1"/>
  <c r="AI264" i="46"/>
  <c r="AF264" i="46"/>
  <c r="AE264" i="46"/>
  <c r="AD264" i="46"/>
  <c r="AG264" i="46" s="1"/>
  <c r="AC264" i="46"/>
  <c r="AB264" i="46"/>
  <c r="AA264" i="46"/>
  <c r="S264" i="46"/>
  <c r="R264" i="46"/>
  <c r="V264" i="46" s="1"/>
  <c r="Q264" i="46"/>
  <c r="U264" i="46" s="1"/>
  <c r="P264" i="46"/>
  <c r="T264" i="46" s="1"/>
  <c r="BF263" i="46"/>
  <c r="BG263" i="46" s="1"/>
  <c r="BA263" i="46"/>
  <c r="AZ263" i="46"/>
  <c r="BB263" i="46" s="1"/>
  <c r="AX263" i="46"/>
  <c r="BD263" i="46" s="1"/>
  <c r="AM263" i="46"/>
  <c r="AN263" i="46" s="1"/>
  <c r="AI263" i="46"/>
  <c r="AF263" i="46"/>
  <c r="AE263" i="46"/>
  <c r="AD263" i="46"/>
  <c r="AC263" i="46"/>
  <c r="AB263" i="46"/>
  <c r="AA263" i="46"/>
  <c r="S263" i="46"/>
  <c r="R263" i="46"/>
  <c r="V263" i="46" s="1"/>
  <c r="Q263" i="46"/>
  <c r="U263" i="46" s="1"/>
  <c r="P263" i="46"/>
  <c r="T263" i="46" s="1"/>
  <c r="BF262" i="46"/>
  <c r="BG262" i="46" s="1"/>
  <c r="BA262" i="46"/>
  <c r="AZ262" i="46"/>
  <c r="AX262" i="46"/>
  <c r="BD262" i="46" s="1"/>
  <c r="AM262" i="46"/>
  <c r="AN262" i="46" s="1"/>
  <c r="AI262" i="46"/>
  <c r="AF262" i="46"/>
  <c r="AE262" i="46"/>
  <c r="AD262" i="46"/>
  <c r="AC262" i="46"/>
  <c r="AB262" i="46"/>
  <c r="AA262" i="46"/>
  <c r="S262" i="46"/>
  <c r="R262" i="46"/>
  <c r="V262" i="46" s="1"/>
  <c r="Q262" i="46"/>
  <c r="U262" i="46" s="1"/>
  <c r="P262" i="46"/>
  <c r="T262" i="46" s="1"/>
  <c r="BF261" i="46"/>
  <c r="BG261" i="46" s="1"/>
  <c r="BA261" i="46"/>
  <c r="AZ261" i="46"/>
  <c r="AX261" i="46"/>
  <c r="BD261" i="46" s="1"/>
  <c r="AM261" i="46"/>
  <c r="AN261" i="46" s="1"/>
  <c r="AI261" i="46"/>
  <c r="AF261" i="46"/>
  <c r="AE261" i="46"/>
  <c r="AD261" i="46"/>
  <c r="AG261" i="46" s="1"/>
  <c r="AC261" i="46"/>
  <c r="AB261" i="46"/>
  <c r="AA261" i="46"/>
  <c r="S261" i="46"/>
  <c r="R261" i="46"/>
  <c r="V261" i="46" s="1"/>
  <c r="Q261" i="46"/>
  <c r="U261" i="46" s="1"/>
  <c r="P261" i="46"/>
  <c r="T261" i="46" s="1"/>
  <c r="BF260" i="46"/>
  <c r="BG260" i="46" s="1"/>
  <c r="BA260" i="46"/>
  <c r="AZ260" i="46"/>
  <c r="AX260" i="46"/>
  <c r="BD260" i="46" s="1"/>
  <c r="AM260" i="46"/>
  <c r="AN260" i="46" s="1"/>
  <c r="AI260" i="46"/>
  <c r="AF260" i="46"/>
  <c r="AE260" i="46"/>
  <c r="AD260" i="46"/>
  <c r="AG260" i="46" s="1"/>
  <c r="AC260" i="46"/>
  <c r="AB260" i="46"/>
  <c r="AA260" i="46"/>
  <c r="S260" i="46"/>
  <c r="R260" i="46"/>
  <c r="V260" i="46" s="1"/>
  <c r="Q260" i="46"/>
  <c r="U260" i="46" s="1"/>
  <c r="P260" i="46"/>
  <c r="T260" i="46" s="1"/>
  <c r="BF259" i="46"/>
  <c r="BG259" i="46" s="1"/>
  <c r="BA259" i="46"/>
  <c r="AZ259" i="46"/>
  <c r="AX259" i="46"/>
  <c r="BD259" i="46" s="1"/>
  <c r="AM259" i="46"/>
  <c r="AN259" i="46" s="1"/>
  <c r="AI259" i="46"/>
  <c r="AF259" i="46"/>
  <c r="AE259" i="46"/>
  <c r="AD259" i="46"/>
  <c r="AG259" i="46" s="1"/>
  <c r="AC259" i="46"/>
  <c r="AB259" i="46"/>
  <c r="AA259" i="46"/>
  <c r="S259" i="46"/>
  <c r="R259" i="46"/>
  <c r="V259" i="46" s="1"/>
  <c r="Q259" i="46"/>
  <c r="U259" i="46" s="1"/>
  <c r="P259" i="46"/>
  <c r="T259" i="46" s="1"/>
  <c r="BF258" i="46"/>
  <c r="BG258" i="46" s="1"/>
  <c r="BA258" i="46"/>
  <c r="AZ258" i="46"/>
  <c r="AX258" i="46"/>
  <c r="BD258" i="46" s="1"/>
  <c r="AM258" i="46"/>
  <c r="AN258" i="46" s="1"/>
  <c r="AI258" i="46"/>
  <c r="AF258" i="46"/>
  <c r="AE258" i="46"/>
  <c r="AD258" i="46"/>
  <c r="AG258" i="46" s="1"/>
  <c r="AC258" i="46"/>
  <c r="AB258" i="46"/>
  <c r="AA258" i="46"/>
  <c r="S258" i="46"/>
  <c r="R258" i="46"/>
  <c r="V258" i="46" s="1"/>
  <c r="Q258" i="46"/>
  <c r="U258" i="46" s="1"/>
  <c r="P258" i="46"/>
  <c r="T258" i="46" s="1"/>
  <c r="BF257" i="46"/>
  <c r="BG257" i="46" s="1"/>
  <c r="BA257" i="46"/>
  <c r="AZ257" i="46"/>
  <c r="AX257" i="46"/>
  <c r="BD257" i="46" s="1"/>
  <c r="AM257" i="46"/>
  <c r="AN257" i="46" s="1"/>
  <c r="AI257" i="46"/>
  <c r="AS257" i="46"/>
  <c r="AF257" i="46"/>
  <c r="AE257" i="46"/>
  <c r="AD257" i="46"/>
  <c r="AG257" i="46" s="1"/>
  <c r="AC257" i="46"/>
  <c r="AB257" i="46"/>
  <c r="AA257" i="46"/>
  <c r="S257" i="46"/>
  <c r="R257" i="46"/>
  <c r="V257" i="46" s="1"/>
  <c r="Q257" i="46"/>
  <c r="U257" i="46" s="1"/>
  <c r="P257" i="46"/>
  <c r="T257" i="46" s="1"/>
  <c r="BF256" i="46"/>
  <c r="BG256" i="46" s="1"/>
  <c r="BA256" i="46"/>
  <c r="AZ256" i="46"/>
  <c r="AX256" i="46"/>
  <c r="BD256" i="46" s="1"/>
  <c r="AM256" i="46"/>
  <c r="AN256" i="46" s="1"/>
  <c r="AI256" i="46"/>
  <c r="AF256" i="46"/>
  <c r="AE256" i="46"/>
  <c r="AD256" i="46"/>
  <c r="AG256" i="46" s="1"/>
  <c r="AC256" i="46"/>
  <c r="AB256" i="46"/>
  <c r="AA256" i="46"/>
  <c r="S256" i="46"/>
  <c r="R256" i="46"/>
  <c r="V256" i="46" s="1"/>
  <c r="Q256" i="46"/>
  <c r="U256" i="46" s="1"/>
  <c r="P256" i="46"/>
  <c r="T256" i="46" s="1"/>
  <c r="BF255" i="46"/>
  <c r="BG255" i="46" s="1"/>
  <c r="BA255" i="46"/>
  <c r="AZ255" i="46"/>
  <c r="AX255" i="46"/>
  <c r="BD255" i="46" s="1"/>
  <c r="AM255" i="46"/>
  <c r="AN255" i="46" s="1"/>
  <c r="AI255" i="46"/>
  <c r="AF255" i="46"/>
  <c r="AE255" i="46"/>
  <c r="AD255" i="46"/>
  <c r="AG255" i="46" s="1"/>
  <c r="AC255" i="46"/>
  <c r="AB255" i="46"/>
  <c r="AA255" i="46"/>
  <c r="S255" i="46"/>
  <c r="R255" i="46"/>
  <c r="V255" i="46" s="1"/>
  <c r="Q255" i="46"/>
  <c r="U255" i="46" s="1"/>
  <c r="P255" i="46"/>
  <c r="T255" i="46" s="1"/>
  <c r="BF254" i="46"/>
  <c r="BG254" i="46" s="1"/>
  <c r="BA254" i="46"/>
  <c r="AZ254" i="46"/>
  <c r="AX254" i="46"/>
  <c r="BD254" i="46" s="1"/>
  <c r="AM254" i="46"/>
  <c r="AN254" i="46" s="1"/>
  <c r="AI254" i="46"/>
  <c r="AF254" i="46"/>
  <c r="AE254" i="46"/>
  <c r="AD254" i="46"/>
  <c r="AG254" i="46" s="1"/>
  <c r="AC254" i="46"/>
  <c r="AB254" i="46"/>
  <c r="AA254" i="46"/>
  <c r="S254" i="46"/>
  <c r="R254" i="46"/>
  <c r="V254" i="46" s="1"/>
  <c r="Q254" i="46"/>
  <c r="U254" i="46" s="1"/>
  <c r="P254" i="46"/>
  <c r="T254" i="46" s="1"/>
  <c r="BF253" i="46"/>
  <c r="BG253" i="46" s="1"/>
  <c r="BA253" i="46"/>
  <c r="AZ253" i="46"/>
  <c r="AX253" i="46"/>
  <c r="BD253" i="46" s="1"/>
  <c r="AM253" i="46"/>
  <c r="AN253" i="46" s="1"/>
  <c r="AI253" i="46"/>
  <c r="AF253" i="46"/>
  <c r="AE253" i="46"/>
  <c r="AD253" i="46"/>
  <c r="AG253" i="46" s="1"/>
  <c r="AC253" i="46"/>
  <c r="AB253" i="46"/>
  <c r="AA253" i="46"/>
  <c r="S253" i="46"/>
  <c r="R253" i="46"/>
  <c r="V253" i="46" s="1"/>
  <c r="Q253" i="46"/>
  <c r="U253" i="46" s="1"/>
  <c r="P253" i="46"/>
  <c r="T253" i="46" s="1"/>
  <c r="BF252" i="46"/>
  <c r="BG252" i="46" s="1"/>
  <c r="BA252" i="46"/>
  <c r="AZ252" i="46"/>
  <c r="AX252" i="46"/>
  <c r="BD252" i="46" s="1"/>
  <c r="AM252" i="46"/>
  <c r="AN252" i="46" s="1"/>
  <c r="AI252" i="46"/>
  <c r="AF252" i="46"/>
  <c r="AE252" i="46"/>
  <c r="AD252" i="46"/>
  <c r="AG252" i="46" s="1"/>
  <c r="AC252" i="46"/>
  <c r="AB252" i="46"/>
  <c r="AA252" i="46"/>
  <c r="S252" i="46"/>
  <c r="R252" i="46"/>
  <c r="V252" i="46" s="1"/>
  <c r="Q252" i="46"/>
  <c r="U252" i="46" s="1"/>
  <c r="P252" i="46"/>
  <c r="T252" i="46" s="1"/>
  <c r="BF251" i="46"/>
  <c r="BG251" i="46" s="1"/>
  <c r="BA251" i="46"/>
  <c r="AZ251" i="46"/>
  <c r="AX251" i="46"/>
  <c r="BD251" i="46" s="1"/>
  <c r="AM251" i="46"/>
  <c r="AN251" i="46" s="1"/>
  <c r="AI251" i="46"/>
  <c r="AF251" i="46"/>
  <c r="AE251" i="46"/>
  <c r="AD251" i="46"/>
  <c r="AG251" i="46"/>
  <c r="AC251" i="46"/>
  <c r="AB251" i="46"/>
  <c r="AA251" i="46"/>
  <c r="S251" i="46"/>
  <c r="R251" i="46"/>
  <c r="V251" i="46" s="1"/>
  <c r="Q251" i="46"/>
  <c r="U251" i="46" s="1"/>
  <c r="P251" i="46"/>
  <c r="T251" i="46" s="1"/>
  <c r="BF250" i="46"/>
  <c r="BG250" i="46" s="1"/>
  <c r="BA250" i="46"/>
  <c r="AZ250" i="46"/>
  <c r="AX250" i="46"/>
  <c r="BD250" i="46" s="1"/>
  <c r="AM250" i="46"/>
  <c r="AN250" i="46" s="1"/>
  <c r="AI250" i="46"/>
  <c r="AS250" i="46" s="1"/>
  <c r="AF250" i="46"/>
  <c r="AE250" i="46"/>
  <c r="AD250" i="46"/>
  <c r="AG250" i="46" s="1"/>
  <c r="AC250" i="46"/>
  <c r="AB250" i="46"/>
  <c r="AA250" i="46"/>
  <c r="S250" i="46"/>
  <c r="R250" i="46"/>
  <c r="V250" i="46" s="1"/>
  <c r="Q250" i="46"/>
  <c r="U250" i="46" s="1"/>
  <c r="P250" i="46"/>
  <c r="T250" i="46" s="1"/>
  <c r="BF249" i="46"/>
  <c r="BG249" i="46" s="1"/>
  <c r="BA249" i="46"/>
  <c r="AZ249" i="46"/>
  <c r="BB249" i="46" s="1"/>
  <c r="AX249" i="46"/>
  <c r="BD249" i="46" s="1"/>
  <c r="AM249" i="46"/>
  <c r="AN249" i="46" s="1"/>
  <c r="AI249" i="46"/>
  <c r="AF249" i="46"/>
  <c r="AE249" i="46"/>
  <c r="AD249" i="46"/>
  <c r="AG249" i="46" s="1"/>
  <c r="AC249" i="46"/>
  <c r="AB249" i="46"/>
  <c r="AA249" i="46"/>
  <c r="S249" i="46"/>
  <c r="R249" i="46"/>
  <c r="V249" i="46" s="1"/>
  <c r="Q249" i="46"/>
  <c r="U249" i="46" s="1"/>
  <c r="P249" i="46"/>
  <c r="T249" i="46" s="1"/>
  <c r="BF248" i="46"/>
  <c r="BG248" i="46" s="1"/>
  <c r="BA248" i="46"/>
  <c r="AZ248" i="46"/>
  <c r="AX248" i="46"/>
  <c r="BD248" i="46" s="1"/>
  <c r="AM248" i="46"/>
  <c r="AN248" i="46" s="1"/>
  <c r="AI248" i="46"/>
  <c r="AF248" i="46"/>
  <c r="AE248" i="46"/>
  <c r="AD248" i="46"/>
  <c r="AG248" i="46" s="1"/>
  <c r="AC248" i="46"/>
  <c r="AB248" i="46"/>
  <c r="AA248" i="46"/>
  <c r="S248" i="46"/>
  <c r="R248" i="46"/>
  <c r="V248" i="46" s="1"/>
  <c r="Q248" i="46"/>
  <c r="U248" i="46" s="1"/>
  <c r="P248" i="46"/>
  <c r="T248" i="46" s="1"/>
  <c r="BF247" i="46"/>
  <c r="BG247" i="46" s="1"/>
  <c r="BA247" i="46"/>
  <c r="AZ247" i="46"/>
  <c r="AX247" i="46"/>
  <c r="BD247" i="46" s="1"/>
  <c r="AM247" i="46"/>
  <c r="AN247" i="46" s="1"/>
  <c r="AI247" i="46"/>
  <c r="AF247" i="46"/>
  <c r="AE247" i="46"/>
  <c r="AD247" i="46"/>
  <c r="AG247" i="46" s="1"/>
  <c r="AC247" i="46"/>
  <c r="AB247" i="46"/>
  <c r="AA247" i="46"/>
  <c r="S247" i="46"/>
  <c r="R247" i="46"/>
  <c r="V247" i="46" s="1"/>
  <c r="Q247" i="46"/>
  <c r="U247" i="46" s="1"/>
  <c r="P247" i="46"/>
  <c r="T247" i="46" s="1"/>
  <c r="BF246" i="46"/>
  <c r="BG246" i="46" s="1"/>
  <c r="BA246" i="46"/>
  <c r="AZ246" i="46"/>
  <c r="AX246" i="46"/>
  <c r="BD246" i="46" s="1"/>
  <c r="AM246" i="46"/>
  <c r="AN246" i="46" s="1"/>
  <c r="AI246" i="46"/>
  <c r="AF246" i="46"/>
  <c r="AE246" i="46"/>
  <c r="AD246" i="46"/>
  <c r="AG246" i="46" s="1"/>
  <c r="AC246" i="46"/>
  <c r="AB246" i="46"/>
  <c r="AA246" i="46"/>
  <c r="S246" i="46"/>
  <c r="R246" i="46"/>
  <c r="V246" i="46" s="1"/>
  <c r="Q246" i="46"/>
  <c r="U246" i="46" s="1"/>
  <c r="P246" i="46"/>
  <c r="T246" i="46" s="1"/>
  <c r="BF245" i="46"/>
  <c r="BG245" i="46" s="1"/>
  <c r="BA245" i="46"/>
  <c r="AZ245" i="46"/>
  <c r="BB245" i="46" s="1"/>
  <c r="AX245" i="46"/>
  <c r="BD245" i="46" s="1"/>
  <c r="AM245" i="46"/>
  <c r="AN245" i="46" s="1"/>
  <c r="AI245" i="46"/>
  <c r="AF245" i="46"/>
  <c r="AE245" i="46"/>
  <c r="AD245" i="46"/>
  <c r="AG245" i="46" s="1"/>
  <c r="AC245" i="46"/>
  <c r="AB245" i="46"/>
  <c r="AA245" i="46"/>
  <c r="S245" i="46"/>
  <c r="R245" i="46"/>
  <c r="V245" i="46" s="1"/>
  <c r="Q245" i="46"/>
  <c r="U245" i="46" s="1"/>
  <c r="P245" i="46"/>
  <c r="T245" i="46" s="1"/>
  <c r="BF244" i="46"/>
  <c r="BG244" i="46" s="1"/>
  <c r="BA244" i="46"/>
  <c r="AZ244" i="46"/>
  <c r="AX244" i="46"/>
  <c r="BD244" i="46" s="1"/>
  <c r="AM244" i="46"/>
  <c r="AN244" i="46" s="1"/>
  <c r="AI244" i="46"/>
  <c r="AF244" i="46"/>
  <c r="AE244" i="46"/>
  <c r="AD244" i="46"/>
  <c r="AG244" i="46" s="1"/>
  <c r="AC244" i="46"/>
  <c r="AB244" i="46"/>
  <c r="AA244" i="46"/>
  <c r="S244" i="46"/>
  <c r="R244" i="46"/>
  <c r="V244" i="46" s="1"/>
  <c r="Q244" i="46"/>
  <c r="U244" i="46" s="1"/>
  <c r="P244" i="46"/>
  <c r="T244" i="46" s="1"/>
  <c r="BF243" i="46"/>
  <c r="BG243" i="46" s="1"/>
  <c r="BA243" i="46"/>
  <c r="AZ243" i="46"/>
  <c r="BB243" i="46" s="1"/>
  <c r="AX243" i="46"/>
  <c r="BD243" i="46" s="1"/>
  <c r="AM243" i="46"/>
  <c r="AN243" i="46" s="1"/>
  <c r="AI243" i="46"/>
  <c r="AF243" i="46"/>
  <c r="AE243" i="46"/>
  <c r="AD243" i="46"/>
  <c r="AG243" i="46" s="1"/>
  <c r="AC243" i="46"/>
  <c r="AB243" i="46"/>
  <c r="AA243" i="46"/>
  <c r="S243" i="46"/>
  <c r="R243" i="46"/>
  <c r="V243" i="46" s="1"/>
  <c r="Q243" i="46"/>
  <c r="U243" i="46" s="1"/>
  <c r="P243" i="46"/>
  <c r="T243" i="46" s="1"/>
  <c r="BF242" i="46"/>
  <c r="BG242" i="46" s="1"/>
  <c r="BA242" i="46"/>
  <c r="AZ242" i="46"/>
  <c r="AX242" i="46"/>
  <c r="BD242" i="46" s="1"/>
  <c r="AM242" i="46"/>
  <c r="AN242" i="46" s="1"/>
  <c r="AI242" i="46"/>
  <c r="AF242" i="46"/>
  <c r="AE242" i="46"/>
  <c r="AD242" i="46"/>
  <c r="AG242" i="46" s="1"/>
  <c r="AC242" i="46"/>
  <c r="AB242" i="46"/>
  <c r="AA242" i="46"/>
  <c r="S242" i="46"/>
  <c r="R242" i="46"/>
  <c r="V242" i="46" s="1"/>
  <c r="Q242" i="46"/>
  <c r="U242" i="46" s="1"/>
  <c r="P242" i="46"/>
  <c r="T242" i="46" s="1"/>
  <c r="BF241" i="46"/>
  <c r="BG241" i="46" s="1"/>
  <c r="BA241" i="46"/>
  <c r="AZ241" i="46"/>
  <c r="AX241" i="46"/>
  <c r="BD241" i="46" s="1"/>
  <c r="AM241" i="46"/>
  <c r="AN241" i="46" s="1"/>
  <c r="AI241" i="46"/>
  <c r="AF241" i="46"/>
  <c r="AE241" i="46"/>
  <c r="AD241" i="46"/>
  <c r="AG241" i="46" s="1"/>
  <c r="AC241" i="46"/>
  <c r="AB241" i="46"/>
  <c r="AA241" i="46"/>
  <c r="S241" i="46"/>
  <c r="R241" i="46"/>
  <c r="V241" i="46" s="1"/>
  <c r="Q241" i="46"/>
  <c r="U241" i="46" s="1"/>
  <c r="P241" i="46"/>
  <c r="T241" i="46" s="1"/>
  <c r="BF240" i="46"/>
  <c r="BG240" i="46" s="1"/>
  <c r="BA240" i="46"/>
  <c r="AZ240" i="46"/>
  <c r="AX240" i="46"/>
  <c r="BD240" i="46" s="1"/>
  <c r="AM240" i="46"/>
  <c r="AN240" i="46" s="1"/>
  <c r="AI240" i="46"/>
  <c r="AF240" i="46"/>
  <c r="AE240" i="46"/>
  <c r="AD240" i="46"/>
  <c r="AG240" i="46" s="1"/>
  <c r="AC240" i="46"/>
  <c r="AB240" i="46"/>
  <c r="AA240" i="46"/>
  <c r="S240" i="46"/>
  <c r="R240" i="46"/>
  <c r="V240" i="46" s="1"/>
  <c r="Q240" i="46"/>
  <c r="U240" i="46" s="1"/>
  <c r="P240" i="46"/>
  <c r="T240" i="46" s="1"/>
  <c r="BF239" i="46"/>
  <c r="BG239" i="46" s="1"/>
  <c r="BA239" i="46"/>
  <c r="AZ239" i="46"/>
  <c r="AX239" i="46"/>
  <c r="BD239" i="46" s="1"/>
  <c r="AM239" i="46"/>
  <c r="AN239" i="46" s="1"/>
  <c r="AI239" i="46"/>
  <c r="AF239" i="46"/>
  <c r="AE239" i="46"/>
  <c r="AD239" i="46"/>
  <c r="AC239" i="46"/>
  <c r="AB239" i="46"/>
  <c r="AA239" i="46"/>
  <c r="S239" i="46"/>
  <c r="R239" i="46"/>
  <c r="V239" i="46" s="1"/>
  <c r="Q239" i="46"/>
  <c r="U239" i="46" s="1"/>
  <c r="P239" i="46"/>
  <c r="T239" i="46" s="1"/>
  <c r="BF238" i="46"/>
  <c r="BG238" i="46" s="1"/>
  <c r="BA238" i="46"/>
  <c r="AZ238" i="46"/>
  <c r="AX238" i="46"/>
  <c r="BD238" i="46" s="1"/>
  <c r="AM238" i="46"/>
  <c r="AN238" i="46" s="1"/>
  <c r="AI238" i="46"/>
  <c r="AF238" i="46"/>
  <c r="AE238" i="46"/>
  <c r="AD238" i="46"/>
  <c r="AG238" i="46" s="1"/>
  <c r="AC238" i="46"/>
  <c r="AB238" i="46"/>
  <c r="AA238" i="46"/>
  <c r="S238" i="46"/>
  <c r="R238" i="46"/>
  <c r="V238" i="46" s="1"/>
  <c r="Q238" i="46"/>
  <c r="U238" i="46" s="1"/>
  <c r="P238" i="46"/>
  <c r="T238" i="46" s="1"/>
  <c r="BF237" i="46"/>
  <c r="BG237" i="46" s="1"/>
  <c r="BA237" i="46"/>
  <c r="AZ237" i="46"/>
  <c r="AX237" i="46"/>
  <c r="BD237" i="46" s="1"/>
  <c r="AM237" i="46"/>
  <c r="AN237" i="46" s="1"/>
  <c r="AI237" i="46"/>
  <c r="AF237" i="46"/>
  <c r="AE237" i="46"/>
  <c r="AD237" i="46"/>
  <c r="AG237" i="46" s="1"/>
  <c r="AC237" i="46"/>
  <c r="AB237" i="46"/>
  <c r="AA237" i="46"/>
  <c r="S237" i="46"/>
  <c r="R237" i="46"/>
  <c r="V237" i="46" s="1"/>
  <c r="Q237" i="46"/>
  <c r="U237" i="46" s="1"/>
  <c r="P237" i="46"/>
  <c r="T237" i="46" s="1"/>
  <c r="BF236" i="46"/>
  <c r="BG236" i="46" s="1"/>
  <c r="BA236" i="46"/>
  <c r="AZ236" i="46"/>
  <c r="AX236" i="46"/>
  <c r="BD236" i="46" s="1"/>
  <c r="AM236" i="46"/>
  <c r="AN236" i="46" s="1"/>
  <c r="AI236" i="46"/>
  <c r="AF236" i="46"/>
  <c r="AE236" i="46"/>
  <c r="AD236" i="46"/>
  <c r="AG236" i="46" s="1"/>
  <c r="AC236" i="46"/>
  <c r="AB236" i="46"/>
  <c r="AA236" i="46"/>
  <c r="S236" i="46"/>
  <c r="R236" i="46"/>
  <c r="V236" i="46" s="1"/>
  <c r="Q236" i="46"/>
  <c r="U236" i="46" s="1"/>
  <c r="P236" i="46"/>
  <c r="T236" i="46" s="1"/>
  <c r="BF235" i="46"/>
  <c r="BG235" i="46" s="1"/>
  <c r="BA235" i="46"/>
  <c r="AZ235" i="46"/>
  <c r="AX235" i="46"/>
  <c r="BD235" i="46" s="1"/>
  <c r="AM235" i="46"/>
  <c r="AN235" i="46" s="1"/>
  <c r="AI235" i="46"/>
  <c r="AF235" i="46"/>
  <c r="AE235" i="46"/>
  <c r="AD235" i="46"/>
  <c r="AC235" i="46"/>
  <c r="AB235" i="46"/>
  <c r="AA235" i="46"/>
  <c r="S235" i="46"/>
  <c r="R235" i="46"/>
  <c r="V235" i="46" s="1"/>
  <c r="Q235" i="46"/>
  <c r="U235" i="46" s="1"/>
  <c r="P235" i="46"/>
  <c r="T235" i="46" s="1"/>
  <c r="BF234" i="46"/>
  <c r="BG234" i="46" s="1"/>
  <c r="BA234" i="46"/>
  <c r="AZ234" i="46"/>
  <c r="AX234" i="46"/>
  <c r="BD234" i="46" s="1"/>
  <c r="AM234" i="46"/>
  <c r="AN234" i="46" s="1"/>
  <c r="AI234" i="46"/>
  <c r="AF234" i="46"/>
  <c r="AE234" i="46"/>
  <c r="AD234" i="46"/>
  <c r="AG234" i="46" s="1"/>
  <c r="AC234" i="46"/>
  <c r="AB234" i="46"/>
  <c r="AA234" i="46"/>
  <c r="S234" i="46"/>
  <c r="R234" i="46"/>
  <c r="V234" i="46" s="1"/>
  <c r="Q234" i="46"/>
  <c r="U234" i="46" s="1"/>
  <c r="P234" i="46"/>
  <c r="T234" i="46" s="1"/>
  <c r="BF233" i="46"/>
  <c r="BG233" i="46" s="1"/>
  <c r="BA233" i="46"/>
  <c r="AZ233" i="46"/>
  <c r="AX233" i="46"/>
  <c r="BD233" i="46" s="1"/>
  <c r="AM233" i="46"/>
  <c r="AN233" i="46" s="1"/>
  <c r="AI233" i="46"/>
  <c r="AF233" i="46"/>
  <c r="AE233" i="46"/>
  <c r="AD233" i="46"/>
  <c r="AG233" i="46" s="1"/>
  <c r="AC233" i="46"/>
  <c r="AB233" i="46"/>
  <c r="AA233" i="46"/>
  <c r="S233" i="46"/>
  <c r="R233" i="46"/>
  <c r="V233" i="46" s="1"/>
  <c r="Q233" i="46"/>
  <c r="U233" i="46" s="1"/>
  <c r="P233" i="46"/>
  <c r="T233" i="46" s="1"/>
  <c r="BF232" i="46"/>
  <c r="BG232" i="46" s="1"/>
  <c r="BA232" i="46"/>
  <c r="AZ232" i="46"/>
  <c r="AX232" i="46"/>
  <c r="BD232" i="46" s="1"/>
  <c r="AM232" i="46"/>
  <c r="AN232" i="46" s="1"/>
  <c r="AI232" i="46"/>
  <c r="AF232" i="46"/>
  <c r="AE232" i="46"/>
  <c r="AD232" i="46"/>
  <c r="AC232" i="46"/>
  <c r="AB232" i="46"/>
  <c r="AA232" i="46"/>
  <c r="S232" i="46"/>
  <c r="R232" i="46"/>
  <c r="V232" i="46" s="1"/>
  <c r="Q232" i="46"/>
  <c r="U232" i="46" s="1"/>
  <c r="P232" i="46"/>
  <c r="T232" i="46" s="1"/>
  <c r="BF231" i="46"/>
  <c r="BG231" i="46" s="1"/>
  <c r="BA231" i="46"/>
  <c r="AZ231" i="46"/>
  <c r="AX231" i="46"/>
  <c r="BD231" i="46" s="1"/>
  <c r="AM231" i="46"/>
  <c r="AN231" i="46" s="1"/>
  <c r="AI231" i="46"/>
  <c r="AF231" i="46"/>
  <c r="AE231" i="46"/>
  <c r="AD231" i="46"/>
  <c r="AG231" i="46" s="1"/>
  <c r="AC231" i="46"/>
  <c r="AB231" i="46"/>
  <c r="AA231" i="46"/>
  <c r="S231" i="46"/>
  <c r="R231" i="46"/>
  <c r="V231" i="46" s="1"/>
  <c r="Q231" i="46"/>
  <c r="U231" i="46" s="1"/>
  <c r="P231" i="46"/>
  <c r="T231" i="46" s="1"/>
  <c r="BF230" i="46"/>
  <c r="BG230" i="46" s="1"/>
  <c r="BA230" i="46"/>
  <c r="AZ230" i="46"/>
  <c r="AX230" i="46"/>
  <c r="BD230" i="46" s="1"/>
  <c r="AM230" i="46"/>
  <c r="AN230" i="46" s="1"/>
  <c r="AI230" i="46"/>
  <c r="AF230" i="46"/>
  <c r="AE230" i="46"/>
  <c r="AD230" i="46"/>
  <c r="AC230" i="46"/>
  <c r="AB230" i="46"/>
  <c r="AA230" i="46"/>
  <c r="S230" i="46"/>
  <c r="R230" i="46"/>
  <c r="V230" i="46" s="1"/>
  <c r="Q230" i="46"/>
  <c r="U230" i="46" s="1"/>
  <c r="P230" i="46"/>
  <c r="T230" i="46" s="1"/>
  <c r="BF229" i="46"/>
  <c r="BG229" i="46" s="1"/>
  <c r="BA229" i="46"/>
  <c r="AZ229" i="46"/>
  <c r="AX229" i="46"/>
  <c r="BD229" i="46" s="1"/>
  <c r="AM229" i="46"/>
  <c r="AN229" i="46" s="1"/>
  <c r="AI229" i="46"/>
  <c r="AF229" i="46"/>
  <c r="AE229" i="46"/>
  <c r="AD229" i="46"/>
  <c r="AC229" i="46"/>
  <c r="AB229" i="46"/>
  <c r="AA229" i="46"/>
  <c r="S229" i="46"/>
  <c r="R229" i="46"/>
  <c r="V229" i="46" s="1"/>
  <c r="Q229" i="46"/>
  <c r="U229" i="46" s="1"/>
  <c r="P229" i="46"/>
  <c r="T229" i="46" s="1"/>
  <c r="BF228" i="46"/>
  <c r="BG228" i="46" s="1"/>
  <c r="BA228" i="46"/>
  <c r="AZ228" i="46"/>
  <c r="AX228" i="46"/>
  <c r="BD228" i="46" s="1"/>
  <c r="AM228" i="46"/>
  <c r="AN228" i="46" s="1"/>
  <c r="AI228" i="46"/>
  <c r="AF228" i="46"/>
  <c r="AE228" i="46"/>
  <c r="AD228" i="46"/>
  <c r="AC228" i="46"/>
  <c r="AB228" i="46"/>
  <c r="AA228" i="46"/>
  <c r="S228" i="46"/>
  <c r="R228" i="46"/>
  <c r="V228" i="46" s="1"/>
  <c r="Q228" i="46"/>
  <c r="U228" i="46" s="1"/>
  <c r="P228" i="46"/>
  <c r="T228" i="46" s="1"/>
  <c r="BF227" i="46"/>
  <c r="BG227" i="46" s="1"/>
  <c r="BA227" i="46"/>
  <c r="AZ227" i="46"/>
  <c r="AX227" i="46"/>
  <c r="BD227" i="46" s="1"/>
  <c r="AM227" i="46"/>
  <c r="AN227" i="46" s="1"/>
  <c r="AI227" i="46"/>
  <c r="AF227" i="46"/>
  <c r="AE227" i="46"/>
  <c r="AD227" i="46"/>
  <c r="AG227" i="46" s="1"/>
  <c r="AH227" i="46"/>
  <c r="AC227" i="46"/>
  <c r="AB227" i="46"/>
  <c r="AA227" i="46"/>
  <c r="S227" i="46"/>
  <c r="R227" i="46"/>
  <c r="V227" i="46" s="1"/>
  <c r="Q227" i="46"/>
  <c r="U227" i="46" s="1"/>
  <c r="P227" i="46"/>
  <c r="T227" i="46" s="1"/>
  <c r="BF226" i="46"/>
  <c r="BA226" i="46"/>
  <c r="AZ226" i="46"/>
  <c r="AX226" i="46"/>
  <c r="BD226" i="46" s="1"/>
  <c r="AM226" i="46"/>
  <c r="AN226" i="46" s="1"/>
  <c r="AI226" i="46"/>
  <c r="AF226" i="46"/>
  <c r="AE226" i="46"/>
  <c r="AD226" i="46"/>
  <c r="AC226" i="46"/>
  <c r="AB226" i="46"/>
  <c r="AA226" i="46"/>
  <c r="S226" i="46"/>
  <c r="R226" i="46"/>
  <c r="V226" i="46" s="1"/>
  <c r="Q226" i="46"/>
  <c r="U226" i="46" s="1"/>
  <c r="P226" i="46"/>
  <c r="T226" i="46" s="1"/>
  <c r="BF225" i="46"/>
  <c r="BG225" i="46" s="1"/>
  <c r="BA225" i="46"/>
  <c r="AZ225" i="46"/>
  <c r="AX225" i="46"/>
  <c r="BD225" i="46" s="1"/>
  <c r="AM225" i="46"/>
  <c r="AN225" i="46" s="1"/>
  <c r="AI225" i="46"/>
  <c r="AF225" i="46"/>
  <c r="AE225" i="46"/>
  <c r="AD225" i="46"/>
  <c r="AC225" i="46"/>
  <c r="AB225" i="46"/>
  <c r="AA225" i="46"/>
  <c r="S225" i="46"/>
  <c r="R225" i="46"/>
  <c r="V225" i="46" s="1"/>
  <c r="Q225" i="46"/>
  <c r="U225" i="46" s="1"/>
  <c r="P225" i="46"/>
  <c r="T225" i="46" s="1"/>
  <c r="BF224" i="46"/>
  <c r="BA224" i="46"/>
  <c r="AZ224" i="46"/>
  <c r="BB224" i="46" s="1"/>
  <c r="AX224" i="46"/>
  <c r="BD224" i="46" s="1"/>
  <c r="AM224" i="46"/>
  <c r="AN224" i="46" s="1"/>
  <c r="AI224" i="46"/>
  <c r="AF224" i="46"/>
  <c r="AE224" i="46"/>
  <c r="AD224" i="46"/>
  <c r="AG224" i="46" s="1"/>
  <c r="AC224" i="46"/>
  <c r="AB224" i="46"/>
  <c r="AA224" i="46"/>
  <c r="S224" i="46"/>
  <c r="R224" i="46"/>
  <c r="V224" i="46" s="1"/>
  <c r="Q224" i="46"/>
  <c r="U224" i="46" s="1"/>
  <c r="P224" i="46"/>
  <c r="T224" i="46" s="1"/>
  <c r="BF223" i="46"/>
  <c r="BG223" i="46" s="1"/>
  <c r="BA223" i="46"/>
  <c r="AZ223" i="46"/>
  <c r="AX223" i="46"/>
  <c r="BD223" i="46" s="1"/>
  <c r="AM223" i="46"/>
  <c r="AN223" i="46" s="1"/>
  <c r="AI223" i="46"/>
  <c r="AF223" i="46"/>
  <c r="AE223" i="46"/>
  <c r="AD223" i="46"/>
  <c r="AC223" i="46"/>
  <c r="AB223" i="46"/>
  <c r="AA223" i="46"/>
  <c r="S223" i="46"/>
  <c r="R223" i="46"/>
  <c r="V223" i="46" s="1"/>
  <c r="Q223" i="46"/>
  <c r="U223" i="46" s="1"/>
  <c r="P223" i="46"/>
  <c r="T223" i="46" s="1"/>
  <c r="BF222" i="46"/>
  <c r="BG222" i="46" s="1"/>
  <c r="BA222" i="46"/>
  <c r="AZ222" i="46"/>
  <c r="AX222" i="46"/>
  <c r="BD222" i="46" s="1"/>
  <c r="AM222" i="46"/>
  <c r="AN222" i="46" s="1"/>
  <c r="AI222" i="46"/>
  <c r="AG222" i="46"/>
  <c r="AF222" i="46"/>
  <c r="AE222" i="46"/>
  <c r="AD222" i="46"/>
  <c r="AH222" i="46" s="1"/>
  <c r="AC222" i="46"/>
  <c r="AB222" i="46"/>
  <c r="AA222" i="46"/>
  <c r="S222" i="46"/>
  <c r="R222" i="46"/>
  <c r="V222" i="46" s="1"/>
  <c r="Q222" i="46"/>
  <c r="U222" i="46" s="1"/>
  <c r="P222" i="46"/>
  <c r="T222" i="46" s="1"/>
  <c r="BF221" i="46"/>
  <c r="BG221" i="46" s="1"/>
  <c r="BA221" i="46"/>
  <c r="AZ221" i="46"/>
  <c r="BB221" i="46"/>
  <c r="AX221" i="46"/>
  <c r="BD221" i="46" s="1"/>
  <c r="AM221" i="46"/>
  <c r="AN221" i="46" s="1"/>
  <c r="AI221" i="46"/>
  <c r="AF221" i="46"/>
  <c r="AE221" i="46"/>
  <c r="AD221" i="46"/>
  <c r="AG221" i="46" s="1"/>
  <c r="AC221" i="46"/>
  <c r="AB221" i="46"/>
  <c r="AA221" i="46"/>
  <c r="S221" i="46"/>
  <c r="R221" i="46"/>
  <c r="V221" i="46" s="1"/>
  <c r="Q221" i="46"/>
  <c r="U221" i="46" s="1"/>
  <c r="P221" i="46"/>
  <c r="T221" i="46" s="1"/>
  <c r="BF220" i="46"/>
  <c r="BG220" i="46" s="1"/>
  <c r="BA220" i="46"/>
  <c r="AZ220" i="46"/>
  <c r="BB220" i="46" s="1"/>
  <c r="AX220" i="46"/>
  <c r="BD220" i="46" s="1"/>
  <c r="AM220" i="46"/>
  <c r="AN220" i="46" s="1"/>
  <c r="AI220" i="46"/>
  <c r="AF220" i="46"/>
  <c r="AE220" i="46"/>
  <c r="AD220" i="46"/>
  <c r="AG220" i="46" s="1"/>
  <c r="AH220" i="46"/>
  <c r="AC220" i="46"/>
  <c r="AB220" i="46"/>
  <c r="AO220" i="46" s="1"/>
  <c r="AA220" i="46"/>
  <c r="S220" i="46"/>
  <c r="R220" i="46"/>
  <c r="V220" i="46" s="1"/>
  <c r="Q220" i="46"/>
  <c r="U220" i="46" s="1"/>
  <c r="P220" i="46"/>
  <c r="T220" i="46" s="1"/>
  <c r="BF219" i="46"/>
  <c r="BG219" i="46" s="1"/>
  <c r="BA219" i="46"/>
  <c r="AZ219" i="46"/>
  <c r="AX219" i="46"/>
  <c r="BD219" i="46" s="1"/>
  <c r="AM219" i="46"/>
  <c r="AN219" i="46" s="1"/>
  <c r="AI219" i="46"/>
  <c r="AS219" i="46" s="1"/>
  <c r="AF219" i="46"/>
  <c r="AE219" i="46"/>
  <c r="AD219" i="46"/>
  <c r="AC219" i="46"/>
  <c r="AB219" i="46"/>
  <c r="AA219" i="46"/>
  <c r="S219" i="46"/>
  <c r="R219" i="46"/>
  <c r="V219" i="46" s="1"/>
  <c r="Q219" i="46"/>
  <c r="U219" i="46" s="1"/>
  <c r="P219" i="46"/>
  <c r="T219" i="46" s="1"/>
  <c r="BF218" i="46"/>
  <c r="BG218" i="46" s="1"/>
  <c r="BA218" i="46"/>
  <c r="AZ218" i="46"/>
  <c r="BB218" i="46" s="1"/>
  <c r="AX218" i="46"/>
  <c r="BD218" i="46" s="1"/>
  <c r="AM218" i="46"/>
  <c r="AN218" i="46" s="1"/>
  <c r="AI218" i="46"/>
  <c r="AF218" i="46"/>
  <c r="AE218" i="46"/>
  <c r="AD218" i="46"/>
  <c r="AG218" i="46" s="1"/>
  <c r="AC218" i="46"/>
  <c r="AB218" i="46"/>
  <c r="AA218" i="46"/>
  <c r="S218" i="46"/>
  <c r="R218" i="46"/>
  <c r="V218" i="46" s="1"/>
  <c r="Q218" i="46"/>
  <c r="U218" i="46" s="1"/>
  <c r="P218" i="46"/>
  <c r="T218" i="46" s="1"/>
  <c r="Q47" i="46"/>
  <c r="U47" i="46" s="1"/>
  <c r="Q49" i="46"/>
  <c r="U49" i="46" s="1"/>
  <c r="Q53" i="46"/>
  <c r="U53" i="46" s="1"/>
  <c r="Q55" i="46"/>
  <c r="U55" i="46" s="1"/>
  <c r="Q57" i="46"/>
  <c r="U57" i="46" s="1"/>
  <c r="Q61" i="46"/>
  <c r="U61" i="46" s="1"/>
  <c r="Q65" i="46"/>
  <c r="U65" i="46" s="1"/>
  <c r="Q67" i="46"/>
  <c r="U67" i="46" s="1"/>
  <c r="Q71" i="46"/>
  <c r="U71" i="46" s="1"/>
  <c r="Q73" i="46"/>
  <c r="U73" i="46" s="1"/>
  <c r="Q75" i="46"/>
  <c r="U75" i="46" s="1"/>
  <c r="Q79" i="46"/>
  <c r="U79" i="46" s="1"/>
  <c r="Q81" i="46"/>
  <c r="U81" i="46" s="1"/>
  <c r="AX19" i="46"/>
  <c r="BD19" i="46" s="1"/>
  <c r="AX20" i="46"/>
  <c r="BD20" i="46" s="1"/>
  <c r="AX21" i="46"/>
  <c r="BD21" i="46" s="1"/>
  <c r="AX22" i="46"/>
  <c r="BD22" i="46" s="1"/>
  <c r="AX23" i="46"/>
  <c r="BD23" i="46" s="1"/>
  <c r="AX24" i="46"/>
  <c r="BD24" i="46" s="1"/>
  <c r="AX25" i="46"/>
  <c r="BD25" i="46" s="1"/>
  <c r="AX26" i="46"/>
  <c r="BD26" i="46" s="1"/>
  <c r="AX27" i="46"/>
  <c r="BD27" i="46" s="1"/>
  <c r="AX28" i="46"/>
  <c r="BD28" i="46" s="1"/>
  <c r="AX29" i="46"/>
  <c r="BD29" i="46" s="1"/>
  <c r="AX30" i="46"/>
  <c r="BD30" i="46" s="1"/>
  <c r="AX31" i="46"/>
  <c r="BD31" i="46" s="1"/>
  <c r="AX32" i="46"/>
  <c r="BD32" i="46" s="1"/>
  <c r="AX33" i="46"/>
  <c r="BD33" i="46" s="1"/>
  <c r="AX34" i="46"/>
  <c r="BD34" i="46" s="1"/>
  <c r="AX35" i="46"/>
  <c r="BD35" i="46" s="1"/>
  <c r="AX36" i="46"/>
  <c r="BD36" i="46" s="1"/>
  <c r="AX37" i="46"/>
  <c r="BD37" i="46" s="1"/>
  <c r="AX38" i="46"/>
  <c r="BD38" i="46" s="1"/>
  <c r="AX39" i="46"/>
  <c r="BD39" i="46" s="1"/>
  <c r="AX40" i="46"/>
  <c r="BD40" i="46" s="1"/>
  <c r="AX41" i="46"/>
  <c r="BD41" i="46" s="1"/>
  <c r="AX42" i="46"/>
  <c r="BD42" i="46" s="1"/>
  <c r="AX43" i="46"/>
  <c r="BD43" i="46" s="1"/>
  <c r="AX44" i="46"/>
  <c r="BD44" i="46" s="1"/>
  <c r="AX45" i="46"/>
  <c r="BD45" i="46" s="1"/>
  <c r="AX46" i="46"/>
  <c r="BD46" i="46" s="1"/>
  <c r="AX47" i="46"/>
  <c r="BD47" i="46" s="1"/>
  <c r="AX48" i="46"/>
  <c r="BD48" i="46" s="1"/>
  <c r="AX49" i="46"/>
  <c r="BD49" i="46" s="1"/>
  <c r="AX50" i="46"/>
  <c r="BD50" i="46" s="1"/>
  <c r="AX51" i="46"/>
  <c r="BD51" i="46" s="1"/>
  <c r="AX52" i="46"/>
  <c r="BD52" i="46" s="1"/>
  <c r="AX53" i="46"/>
  <c r="BD53" i="46" s="1"/>
  <c r="AX54" i="46"/>
  <c r="BD54" i="46" s="1"/>
  <c r="AX55" i="46"/>
  <c r="BD55" i="46" s="1"/>
  <c r="AX56" i="46"/>
  <c r="BD56" i="46" s="1"/>
  <c r="AX57" i="46"/>
  <c r="BD57" i="46" s="1"/>
  <c r="AX58" i="46"/>
  <c r="BD58" i="46" s="1"/>
  <c r="AX59" i="46"/>
  <c r="BD59" i="46" s="1"/>
  <c r="AX60" i="46"/>
  <c r="BD60" i="46" s="1"/>
  <c r="AX61" i="46"/>
  <c r="BD61" i="46" s="1"/>
  <c r="AX62" i="46"/>
  <c r="BD62" i="46" s="1"/>
  <c r="AX63" i="46"/>
  <c r="BD63" i="46" s="1"/>
  <c r="AX64" i="46"/>
  <c r="BD64" i="46" s="1"/>
  <c r="AX65" i="46"/>
  <c r="BD65" i="46" s="1"/>
  <c r="AX66" i="46"/>
  <c r="BD66" i="46" s="1"/>
  <c r="AX67" i="46"/>
  <c r="BD67" i="46" s="1"/>
  <c r="AX68" i="46"/>
  <c r="BD68" i="46" s="1"/>
  <c r="AX69" i="46"/>
  <c r="BD69" i="46" s="1"/>
  <c r="AX70" i="46"/>
  <c r="BD70" i="46" s="1"/>
  <c r="AX71" i="46"/>
  <c r="BD71" i="46" s="1"/>
  <c r="AX72" i="46"/>
  <c r="BD72" i="46" s="1"/>
  <c r="AX73" i="46"/>
  <c r="BD73" i="46" s="1"/>
  <c r="AX74" i="46"/>
  <c r="BD74" i="46" s="1"/>
  <c r="AX75" i="46"/>
  <c r="BD75" i="46" s="1"/>
  <c r="AX76" i="46"/>
  <c r="BD76" i="46" s="1"/>
  <c r="AX77" i="46"/>
  <c r="BD77" i="46" s="1"/>
  <c r="AX78" i="46"/>
  <c r="BD78" i="46" s="1"/>
  <c r="AX79" i="46"/>
  <c r="BD79" i="46" s="1"/>
  <c r="AX80" i="46"/>
  <c r="BD80" i="46" s="1"/>
  <c r="AX81" i="46"/>
  <c r="BD81" i="46" s="1"/>
  <c r="AX82" i="46"/>
  <c r="BD82" i="46" s="1"/>
  <c r="AX83" i="46"/>
  <c r="BD83" i="46" s="1"/>
  <c r="AX84" i="46"/>
  <c r="BD84" i="46" s="1"/>
  <c r="AX85" i="46"/>
  <c r="BD85" i="46" s="1"/>
  <c r="AX86" i="46"/>
  <c r="BD86" i="46" s="1"/>
  <c r="AX87" i="46"/>
  <c r="BD87" i="46" s="1"/>
  <c r="AX88" i="46"/>
  <c r="BD88" i="46" s="1"/>
  <c r="AX89" i="46"/>
  <c r="BD89" i="46" s="1"/>
  <c r="AX90" i="46"/>
  <c r="BD90" i="46" s="1"/>
  <c r="AX91" i="46"/>
  <c r="BD91" i="46" s="1"/>
  <c r="AX92" i="46"/>
  <c r="BD92" i="46" s="1"/>
  <c r="AX93" i="46"/>
  <c r="BD93" i="46" s="1"/>
  <c r="AX94" i="46"/>
  <c r="BD94" i="46" s="1"/>
  <c r="AX95" i="46"/>
  <c r="BD95" i="46" s="1"/>
  <c r="AX96" i="46"/>
  <c r="BD96" i="46" s="1"/>
  <c r="AX97" i="46"/>
  <c r="BD97" i="46" s="1"/>
  <c r="AX98" i="46"/>
  <c r="BD98" i="46" s="1"/>
  <c r="AX99" i="46"/>
  <c r="BD99" i="46" s="1"/>
  <c r="AX100" i="46"/>
  <c r="BD100" i="46" s="1"/>
  <c r="AX101" i="46"/>
  <c r="BD101" i="46" s="1"/>
  <c r="AX102" i="46"/>
  <c r="BD102" i="46" s="1"/>
  <c r="AX103" i="46"/>
  <c r="BD103" i="46" s="1"/>
  <c r="AX104" i="46"/>
  <c r="BD104" i="46" s="1"/>
  <c r="AX105" i="46"/>
  <c r="BD105" i="46" s="1"/>
  <c r="AX106" i="46"/>
  <c r="BD106" i="46" s="1"/>
  <c r="AX107" i="46"/>
  <c r="BD107" i="46" s="1"/>
  <c r="AX108" i="46"/>
  <c r="BD108" i="46" s="1"/>
  <c r="AX109" i="46"/>
  <c r="BD109" i="46" s="1"/>
  <c r="AX110" i="46"/>
  <c r="BD110" i="46" s="1"/>
  <c r="AX111" i="46"/>
  <c r="BD111" i="46" s="1"/>
  <c r="AX112" i="46"/>
  <c r="BD112" i="46" s="1"/>
  <c r="AX113" i="46"/>
  <c r="BD113" i="46" s="1"/>
  <c r="AX114" i="46"/>
  <c r="BD114" i="46" s="1"/>
  <c r="AX115" i="46"/>
  <c r="BD115" i="46" s="1"/>
  <c r="AX116" i="46"/>
  <c r="BD116" i="46" s="1"/>
  <c r="AX117" i="46"/>
  <c r="BD117" i="46" s="1"/>
  <c r="AX118" i="46"/>
  <c r="BD118" i="46" s="1"/>
  <c r="AX119" i="46"/>
  <c r="BD119" i="46" s="1"/>
  <c r="AX120" i="46"/>
  <c r="BD120" i="46" s="1"/>
  <c r="AX121" i="46"/>
  <c r="BD121" i="46" s="1"/>
  <c r="AX122" i="46"/>
  <c r="BD122" i="46" s="1"/>
  <c r="AX123" i="46"/>
  <c r="BD123" i="46" s="1"/>
  <c r="AX124" i="46"/>
  <c r="BD124" i="46" s="1"/>
  <c r="AX125" i="46"/>
  <c r="BD125" i="46" s="1"/>
  <c r="AX126" i="46"/>
  <c r="BD126" i="46" s="1"/>
  <c r="AX127" i="46"/>
  <c r="BD127" i="46" s="1"/>
  <c r="AX128" i="46"/>
  <c r="BD128" i="46" s="1"/>
  <c r="AX129" i="46"/>
  <c r="BD129" i="46" s="1"/>
  <c r="AX130" i="46"/>
  <c r="BD130" i="46" s="1"/>
  <c r="AX131" i="46"/>
  <c r="BD131" i="46" s="1"/>
  <c r="AX132" i="46"/>
  <c r="BD132" i="46" s="1"/>
  <c r="AX133" i="46"/>
  <c r="BD133" i="46" s="1"/>
  <c r="AX134" i="46"/>
  <c r="BD134" i="46" s="1"/>
  <c r="AX135" i="46"/>
  <c r="BD135" i="46" s="1"/>
  <c r="AX136" i="46"/>
  <c r="BD136" i="46" s="1"/>
  <c r="AX137" i="46"/>
  <c r="BD137" i="46" s="1"/>
  <c r="AX138" i="46"/>
  <c r="BD138" i="46" s="1"/>
  <c r="AX139" i="46"/>
  <c r="BD139" i="46" s="1"/>
  <c r="AX140" i="46"/>
  <c r="BD140" i="46" s="1"/>
  <c r="AX141" i="46"/>
  <c r="BD141" i="46" s="1"/>
  <c r="AX142" i="46"/>
  <c r="BD142" i="46" s="1"/>
  <c r="AX143" i="46"/>
  <c r="BD143" i="46" s="1"/>
  <c r="AX144" i="46"/>
  <c r="BD144" i="46" s="1"/>
  <c r="AX145" i="46"/>
  <c r="BD145" i="46" s="1"/>
  <c r="AX146" i="46"/>
  <c r="BD146" i="46" s="1"/>
  <c r="AX147" i="46"/>
  <c r="BD147" i="46" s="1"/>
  <c r="AX148" i="46"/>
  <c r="BD148" i="46" s="1"/>
  <c r="AX149" i="46"/>
  <c r="BD149" i="46" s="1"/>
  <c r="AX150" i="46"/>
  <c r="BD150" i="46" s="1"/>
  <c r="AX151" i="46"/>
  <c r="BD151" i="46" s="1"/>
  <c r="AX152" i="46"/>
  <c r="BD152" i="46" s="1"/>
  <c r="AX153" i="46"/>
  <c r="BD153" i="46" s="1"/>
  <c r="AX154" i="46"/>
  <c r="BD154" i="46" s="1"/>
  <c r="AX155" i="46"/>
  <c r="BD155" i="46" s="1"/>
  <c r="AX156" i="46"/>
  <c r="BD156" i="46" s="1"/>
  <c r="AX157" i="46"/>
  <c r="BD157" i="46" s="1"/>
  <c r="AX158" i="46"/>
  <c r="BD158" i="46" s="1"/>
  <c r="AX159" i="46"/>
  <c r="BD159" i="46" s="1"/>
  <c r="AX160" i="46"/>
  <c r="BD160" i="46" s="1"/>
  <c r="AX161" i="46"/>
  <c r="BD161" i="46" s="1"/>
  <c r="AX162" i="46"/>
  <c r="BD162" i="46" s="1"/>
  <c r="AX163" i="46"/>
  <c r="BD163" i="46" s="1"/>
  <c r="AX164" i="46"/>
  <c r="BD164" i="46" s="1"/>
  <c r="AX165" i="46"/>
  <c r="BD165" i="46" s="1"/>
  <c r="AX166" i="46"/>
  <c r="BD166" i="46" s="1"/>
  <c r="AX167" i="46"/>
  <c r="BD167" i="46" s="1"/>
  <c r="AX168" i="46"/>
  <c r="BD168" i="46" s="1"/>
  <c r="AX169" i="46"/>
  <c r="BD169" i="46" s="1"/>
  <c r="AX170" i="46"/>
  <c r="BD170" i="46" s="1"/>
  <c r="AX171" i="46"/>
  <c r="BD171" i="46" s="1"/>
  <c r="AX172" i="46"/>
  <c r="BD172" i="46" s="1"/>
  <c r="AX173" i="46"/>
  <c r="BD173" i="46" s="1"/>
  <c r="AX174" i="46"/>
  <c r="BD174" i="46" s="1"/>
  <c r="AX175" i="46"/>
  <c r="BD175" i="46" s="1"/>
  <c r="AX176" i="46"/>
  <c r="BD176" i="46" s="1"/>
  <c r="AX177" i="46"/>
  <c r="BD177" i="46" s="1"/>
  <c r="AX178" i="46"/>
  <c r="BD178" i="46" s="1"/>
  <c r="AX179" i="46"/>
  <c r="BD179" i="46" s="1"/>
  <c r="AX180" i="46"/>
  <c r="BD180" i="46" s="1"/>
  <c r="AX181" i="46"/>
  <c r="BD181" i="46" s="1"/>
  <c r="AX182" i="46"/>
  <c r="BD182" i="46" s="1"/>
  <c r="AX183" i="46"/>
  <c r="BD183" i="46" s="1"/>
  <c r="AX184" i="46"/>
  <c r="BD184" i="46" s="1"/>
  <c r="AX185" i="46"/>
  <c r="BD185" i="46" s="1"/>
  <c r="AX186" i="46"/>
  <c r="BD186" i="46" s="1"/>
  <c r="AX187" i="46"/>
  <c r="BD187" i="46" s="1"/>
  <c r="AX188" i="46"/>
  <c r="BD188" i="46" s="1"/>
  <c r="AX189" i="46"/>
  <c r="BD189" i="46" s="1"/>
  <c r="AX190" i="46"/>
  <c r="BD190" i="46" s="1"/>
  <c r="AX191" i="46"/>
  <c r="BD191" i="46" s="1"/>
  <c r="AX192" i="46"/>
  <c r="BD192" i="46" s="1"/>
  <c r="AX193" i="46"/>
  <c r="BD193" i="46" s="1"/>
  <c r="AX194" i="46"/>
  <c r="BD194" i="46" s="1"/>
  <c r="AX195" i="46"/>
  <c r="BD195" i="46" s="1"/>
  <c r="AX196" i="46"/>
  <c r="BD196" i="46" s="1"/>
  <c r="AX197" i="46"/>
  <c r="BD197" i="46" s="1"/>
  <c r="AX198" i="46"/>
  <c r="BD198" i="46" s="1"/>
  <c r="AX199" i="46"/>
  <c r="BD199" i="46" s="1"/>
  <c r="AX200" i="46"/>
  <c r="BD200" i="46" s="1"/>
  <c r="AX201" i="46"/>
  <c r="BD201" i="46" s="1"/>
  <c r="AX202" i="46"/>
  <c r="BD202" i="46" s="1"/>
  <c r="AX203" i="46"/>
  <c r="BD203" i="46" s="1"/>
  <c r="AX204" i="46"/>
  <c r="BD204" i="46" s="1"/>
  <c r="AX205" i="46"/>
  <c r="BD205" i="46" s="1"/>
  <c r="AX206" i="46"/>
  <c r="BD206" i="46" s="1"/>
  <c r="AX207" i="46"/>
  <c r="BD207" i="46" s="1"/>
  <c r="AX208" i="46"/>
  <c r="BD208" i="46" s="1"/>
  <c r="AX209" i="46"/>
  <c r="BD209" i="46" s="1"/>
  <c r="AX210" i="46"/>
  <c r="BD210" i="46" s="1"/>
  <c r="AX211" i="46"/>
  <c r="BD211" i="46" s="1"/>
  <c r="AX212" i="46"/>
  <c r="BD212" i="46" s="1"/>
  <c r="AX213" i="46"/>
  <c r="BD213" i="46" s="1"/>
  <c r="AX214" i="46"/>
  <c r="BD214" i="46" s="1"/>
  <c r="AX215" i="46"/>
  <c r="BD215" i="46" s="1"/>
  <c r="AX216" i="46"/>
  <c r="BD216" i="46" s="1"/>
  <c r="AX217" i="46"/>
  <c r="BD217" i="46" s="1"/>
  <c r="AX18" i="46"/>
  <c r="BD18" i="46" s="1"/>
  <c r="BF27" i="46"/>
  <c r="BG27" i="46" s="1"/>
  <c r="BF28" i="46"/>
  <c r="BG28" i="46" s="1"/>
  <c r="BF29" i="46"/>
  <c r="BG29" i="46" s="1"/>
  <c r="BF30" i="46"/>
  <c r="BG30" i="46" s="1"/>
  <c r="BF31" i="46"/>
  <c r="BG31" i="46" s="1"/>
  <c r="BF32" i="46"/>
  <c r="BG32" i="46" s="1"/>
  <c r="BF33" i="46"/>
  <c r="BG33" i="46" s="1"/>
  <c r="BF34" i="46"/>
  <c r="BG34" i="46" s="1"/>
  <c r="BF35" i="46"/>
  <c r="BG35" i="46" s="1"/>
  <c r="BF36" i="46"/>
  <c r="BG36" i="46" s="1"/>
  <c r="BF37" i="46"/>
  <c r="BG37" i="46" s="1"/>
  <c r="BF38" i="46"/>
  <c r="BG38" i="46" s="1"/>
  <c r="BF39" i="46"/>
  <c r="BG39" i="46" s="1"/>
  <c r="BF40" i="46"/>
  <c r="BG40" i="46" s="1"/>
  <c r="BF41" i="46"/>
  <c r="BG41" i="46" s="1"/>
  <c r="BF42" i="46"/>
  <c r="BG42" i="46" s="1"/>
  <c r="BF43" i="46"/>
  <c r="BG43" i="46" s="1"/>
  <c r="BF44" i="46"/>
  <c r="BG44" i="46" s="1"/>
  <c r="BF45" i="46"/>
  <c r="BG45" i="46" s="1"/>
  <c r="BF46" i="46"/>
  <c r="BG46" i="46" s="1"/>
  <c r="BF47" i="46"/>
  <c r="BG47" i="46" s="1"/>
  <c r="BF48" i="46"/>
  <c r="BG48" i="46" s="1"/>
  <c r="BF49" i="46"/>
  <c r="BF50" i="46"/>
  <c r="BG50" i="46" s="1"/>
  <c r="BF51" i="46"/>
  <c r="BG51" i="46" s="1"/>
  <c r="BF52" i="46"/>
  <c r="BG52" i="46" s="1"/>
  <c r="BF53" i="46"/>
  <c r="BG53" i="46" s="1"/>
  <c r="BF54" i="46"/>
  <c r="BG54" i="46" s="1"/>
  <c r="BF55" i="46"/>
  <c r="BG55" i="46" s="1"/>
  <c r="BF56" i="46"/>
  <c r="BG56" i="46" s="1"/>
  <c r="BF57" i="46"/>
  <c r="BG57" i="46" s="1"/>
  <c r="BF58" i="46"/>
  <c r="BG58" i="46" s="1"/>
  <c r="BF59" i="46"/>
  <c r="BG59" i="46" s="1"/>
  <c r="BF60" i="46"/>
  <c r="BG60" i="46" s="1"/>
  <c r="BF61" i="46"/>
  <c r="BG61" i="46" s="1"/>
  <c r="BF62" i="46"/>
  <c r="BG62" i="46" s="1"/>
  <c r="BF63" i="46"/>
  <c r="BG63" i="46" s="1"/>
  <c r="BF64" i="46"/>
  <c r="BG64" i="46" s="1"/>
  <c r="BF65" i="46"/>
  <c r="BF66" i="46"/>
  <c r="BG66" i="46" s="1"/>
  <c r="BF67" i="46"/>
  <c r="BG67" i="46" s="1"/>
  <c r="BF68" i="46"/>
  <c r="BG68" i="46" s="1"/>
  <c r="BF69" i="46"/>
  <c r="BG69" i="46" s="1"/>
  <c r="BF70" i="46"/>
  <c r="BG70" i="46" s="1"/>
  <c r="BF71" i="46"/>
  <c r="BG71" i="46" s="1"/>
  <c r="BF72" i="46"/>
  <c r="BG72" i="46" s="1"/>
  <c r="BF73" i="46"/>
  <c r="BF74" i="46"/>
  <c r="BG74" i="46" s="1"/>
  <c r="BF75" i="46"/>
  <c r="BG75" i="46" s="1"/>
  <c r="BF76" i="46"/>
  <c r="BG76" i="46" s="1"/>
  <c r="BF77" i="46"/>
  <c r="BG77" i="46" s="1"/>
  <c r="BF78" i="46"/>
  <c r="BG78" i="46" s="1"/>
  <c r="BF79" i="46"/>
  <c r="BG79" i="46" s="1"/>
  <c r="BF80" i="46"/>
  <c r="BG80" i="46" s="1"/>
  <c r="BF81" i="46"/>
  <c r="BF82" i="46"/>
  <c r="BG82" i="46" s="1"/>
  <c r="BF83" i="46"/>
  <c r="BG83" i="46" s="1"/>
  <c r="BF84" i="46"/>
  <c r="BG84" i="46" s="1"/>
  <c r="BF85" i="46"/>
  <c r="BG85" i="46" s="1"/>
  <c r="BF86" i="46"/>
  <c r="BG86" i="46" s="1"/>
  <c r="BF87" i="46"/>
  <c r="BG87" i="46" s="1"/>
  <c r="BF88" i="46"/>
  <c r="BG88" i="46" s="1"/>
  <c r="BF89" i="46"/>
  <c r="BG89" i="46" s="1"/>
  <c r="BF90" i="46"/>
  <c r="BG90" i="46" s="1"/>
  <c r="BF91" i="46"/>
  <c r="BG91" i="46" s="1"/>
  <c r="BF92" i="46"/>
  <c r="BG92" i="46" s="1"/>
  <c r="BF93" i="46"/>
  <c r="BG93" i="46" s="1"/>
  <c r="BF94" i="46"/>
  <c r="BG94" i="46" s="1"/>
  <c r="BF95" i="46"/>
  <c r="BG95" i="46" s="1"/>
  <c r="BF96" i="46"/>
  <c r="BG96" i="46" s="1"/>
  <c r="BF97" i="46"/>
  <c r="BG97" i="46" s="1"/>
  <c r="BF98" i="46"/>
  <c r="BG98" i="46" s="1"/>
  <c r="BF99" i="46"/>
  <c r="BG99" i="46" s="1"/>
  <c r="BF100" i="46"/>
  <c r="BG100" i="46" s="1"/>
  <c r="BF101" i="46"/>
  <c r="BG101" i="46" s="1"/>
  <c r="BF102" i="46"/>
  <c r="BG102" i="46" s="1"/>
  <c r="BF103" i="46"/>
  <c r="BG103" i="46" s="1"/>
  <c r="BF104" i="46"/>
  <c r="BG104" i="46" s="1"/>
  <c r="BF105" i="46"/>
  <c r="BG105" i="46" s="1"/>
  <c r="BF106" i="46"/>
  <c r="BG106" i="46" s="1"/>
  <c r="BF107" i="46"/>
  <c r="BG107" i="46" s="1"/>
  <c r="BF108" i="46"/>
  <c r="BG108" i="46" s="1"/>
  <c r="BF109" i="46"/>
  <c r="BG109" i="46" s="1"/>
  <c r="BF110" i="46"/>
  <c r="BG110" i="46" s="1"/>
  <c r="BF111" i="46"/>
  <c r="BG111" i="46" s="1"/>
  <c r="BF112" i="46"/>
  <c r="BG112" i="46" s="1"/>
  <c r="BF113" i="46"/>
  <c r="BG113" i="46" s="1"/>
  <c r="BF114" i="46"/>
  <c r="BG114" i="46" s="1"/>
  <c r="BF115" i="46"/>
  <c r="BG115" i="46" s="1"/>
  <c r="BF116" i="46"/>
  <c r="BG116" i="46" s="1"/>
  <c r="BF117" i="46"/>
  <c r="BG117" i="46" s="1"/>
  <c r="BF118" i="46"/>
  <c r="BG118" i="46" s="1"/>
  <c r="BF119" i="46"/>
  <c r="BG119" i="46" s="1"/>
  <c r="BF120" i="46"/>
  <c r="BG120" i="46" s="1"/>
  <c r="BF121" i="46"/>
  <c r="BG121" i="46" s="1"/>
  <c r="BF122" i="46"/>
  <c r="BG122" i="46" s="1"/>
  <c r="BF123" i="46"/>
  <c r="BG123" i="46" s="1"/>
  <c r="BF124" i="46"/>
  <c r="BG124" i="46" s="1"/>
  <c r="BF125" i="46"/>
  <c r="BG125" i="46" s="1"/>
  <c r="BF126" i="46"/>
  <c r="BG126" i="46" s="1"/>
  <c r="BF127" i="46"/>
  <c r="BG127" i="46" s="1"/>
  <c r="BF128" i="46"/>
  <c r="BG128" i="46" s="1"/>
  <c r="BF129" i="46"/>
  <c r="BG129" i="46" s="1"/>
  <c r="BF130" i="46"/>
  <c r="BG130" i="46" s="1"/>
  <c r="BF131" i="46"/>
  <c r="BG131" i="46" s="1"/>
  <c r="BF132" i="46"/>
  <c r="BG132" i="46" s="1"/>
  <c r="BF133" i="46"/>
  <c r="BG133" i="46" s="1"/>
  <c r="BF134" i="46"/>
  <c r="BG134" i="46" s="1"/>
  <c r="BF135" i="46"/>
  <c r="BG135" i="46" s="1"/>
  <c r="BF136" i="46"/>
  <c r="BG136" i="46" s="1"/>
  <c r="BF137" i="46"/>
  <c r="BG137" i="46" s="1"/>
  <c r="BF138" i="46"/>
  <c r="BG138" i="46" s="1"/>
  <c r="BF139" i="46"/>
  <c r="BG139" i="46" s="1"/>
  <c r="BF140" i="46"/>
  <c r="BG140" i="46" s="1"/>
  <c r="BF141" i="46"/>
  <c r="BG141" i="46" s="1"/>
  <c r="BF142" i="46"/>
  <c r="BG142" i="46" s="1"/>
  <c r="BF143" i="46"/>
  <c r="BG143" i="46" s="1"/>
  <c r="BF144" i="46"/>
  <c r="BG144" i="46" s="1"/>
  <c r="BF145" i="46"/>
  <c r="BG145" i="46" s="1"/>
  <c r="BF146" i="46"/>
  <c r="BG146" i="46" s="1"/>
  <c r="BF147" i="46"/>
  <c r="BG147" i="46" s="1"/>
  <c r="BF148" i="46"/>
  <c r="BG148" i="46" s="1"/>
  <c r="BF149" i="46"/>
  <c r="BG149" i="46" s="1"/>
  <c r="BF150" i="46"/>
  <c r="BG150" i="46" s="1"/>
  <c r="BF151" i="46"/>
  <c r="BG151" i="46" s="1"/>
  <c r="BF152" i="46"/>
  <c r="BG152" i="46" s="1"/>
  <c r="BF153" i="46"/>
  <c r="BG153" i="46" s="1"/>
  <c r="BF154" i="46"/>
  <c r="BG154" i="46" s="1"/>
  <c r="BF155" i="46"/>
  <c r="BG155" i="46" s="1"/>
  <c r="BF156" i="46"/>
  <c r="BF157" i="46"/>
  <c r="BF158" i="46"/>
  <c r="BG158" i="46" s="1"/>
  <c r="BF159" i="46"/>
  <c r="BG159" i="46" s="1"/>
  <c r="BF160" i="46"/>
  <c r="BG160" i="46" s="1"/>
  <c r="BF161" i="46"/>
  <c r="BF162" i="46"/>
  <c r="BG162" i="46" s="1"/>
  <c r="BF163" i="46"/>
  <c r="BF164" i="46"/>
  <c r="BG164" i="46" s="1"/>
  <c r="BF165" i="46"/>
  <c r="BG165" i="46" s="1"/>
  <c r="BF166" i="46"/>
  <c r="BG166" i="46" s="1"/>
  <c r="BF167" i="46"/>
  <c r="BG167" i="46" s="1"/>
  <c r="BF168" i="46"/>
  <c r="BF169" i="46"/>
  <c r="BG169" i="46" s="1"/>
  <c r="BF170" i="46"/>
  <c r="BG170" i="46" s="1"/>
  <c r="BF171" i="46"/>
  <c r="BF172" i="46"/>
  <c r="BG172" i="46" s="1"/>
  <c r="BF173" i="46"/>
  <c r="BG173" i="46" s="1"/>
  <c r="BF174" i="46"/>
  <c r="BG174" i="46" s="1"/>
  <c r="BF175" i="46"/>
  <c r="BG175" i="46" s="1"/>
  <c r="BF176" i="46"/>
  <c r="BG176" i="46" s="1"/>
  <c r="BF177" i="46"/>
  <c r="BF178" i="46"/>
  <c r="BG178" i="46" s="1"/>
  <c r="BF179" i="46"/>
  <c r="BG179" i="46" s="1"/>
  <c r="BF180" i="46"/>
  <c r="BG180" i="46" s="1"/>
  <c r="BF181" i="46"/>
  <c r="BG181" i="46" s="1"/>
  <c r="BF182" i="46"/>
  <c r="BG182" i="46" s="1"/>
  <c r="BF183" i="46"/>
  <c r="BG183" i="46" s="1"/>
  <c r="BF184" i="46"/>
  <c r="BG184" i="46" s="1"/>
  <c r="BF185" i="46"/>
  <c r="BF186" i="46"/>
  <c r="BG186" i="46" s="1"/>
  <c r="BF187" i="46"/>
  <c r="BF188" i="46"/>
  <c r="BG188" i="46" s="1"/>
  <c r="BF189" i="46"/>
  <c r="BG189" i="46" s="1"/>
  <c r="BF190" i="46"/>
  <c r="BG190" i="46" s="1"/>
  <c r="BF191" i="46"/>
  <c r="BG191" i="46" s="1"/>
  <c r="BF192" i="46"/>
  <c r="BG192" i="46" s="1"/>
  <c r="BF193" i="46"/>
  <c r="BF194" i="46"/>
  <c r="BF195" i="46"/>
  <c r="BG195" i="46" s="1"/>
  <c r="BF196" i="46"/>
  <c r="BF197" i="46"/>
  <c r="BG197" i="46" s="1"/>
  <c r="BF198" i="46"/>
  <c r="BF199" i="46"/>
  <c r="BG199" i="46" s="1"/>
  <c r="BF200" i="46"/>
  <c r="BG200" i="46" s="1"/>
  <c r="BF201" i="46"/>
  <c r="BG201" i="46" s="1"/>
  <c r="BF202" i="46"/>
  <c r="BG202" i="46" s="1"/>
  <c r="BF203" i="46"/>
  <c r="BG203" i="46" s="1"/>
  <c r="BF204" i="46"/>
  <c r="BG204" i="46" s="1"/>
  <c r="BF205" i="46"/>
  <c r="BG205" i="46" s="1"/>
  <c r="BF206" i="46"/>
  <c r="BF207" i="46"/>
  <c r="BG207" i="46" s="1"/>
  <c r="BF208" i="46"/>
  <c r="BG208" i="46" s="1"/>
  <c r="BF209" i="46"/>
  <c r="BF210" i="46"/>
  <c r="BG210" i="46" s="1"/>
  <c r="BF211" i="46"/>
  <c r="BG211" i="46" s="1"/>
  <c r="BF212" i="46"/>
  <c r="BF213" i="46"/>
  <c r="BF214" i="46"/>
  <c r="BG214" i="46" s="1"/>
  <c r="BF215" i="46"/>
  <c r="BG215" i="46" s="1"/>
  <c r="BF216" i="46"/>
  <c r="BG216" i="46" s="1"/>
  <c r="BF217" i="46"/>
  <c r="BF19" i="46"/>
  <c r="BG19" i="46" s="1"/>
  <c r="BF20" i="46"/>
  <c r="BG20" i="46" s="1"/>
  <c r="BF21" i="46"/>
  <c r="BG21" i="46" s="1"/>
  <c r="BF22" i="46"/>
  <c r="BG22" i="46" s="1"/>
  <c r="BF23" i="46"/>
  <c r="BG23" i="46" s="1"/>
  <c r="BF24" i="46"/>
  <c r="BG24" i="46" s="1"/>
  <c r="BF25" i="46"/>
  <c r="BG25" i="46" s="1"/>
  <c r="BF26" i="46"/>
  <c r="BG26" i="46" s="1"/>
  <c r="BF18" i="46"/>
  <c r="BG18" i="46" s="1"/>
  <c r="BA217" i="46"/>
  <c r="AZ217" i="46"/>
  <c r="AM217" i="46"/>
  <c r="AN217" i="46" s="1"/>
  <c r="AI217" i="46"/>
  <c r="AF217" i="46"/>
  <c r="AE217" i="46"/>
  <c r="AD217" i="46"/>
  <c r="AC217" i="46"/>
  <c r="AB217" i="46"/>
  <c r="AA217" i="46"/>
  <c r="S217" i="46"/>
  <c r="R217" i="46"/>
  <c r="V217" i="46" s="1"/>
  <c r="Q217" i="46"/>
  <c r="U217" i="46" s="1"/>
  <c r="P217" i="46"/>
  <c r="T217" i="46" s="1"/>
  <c r="BA216" i="46"/>
  <c r="AZ216" i="46"/>
  <c r="AM216" i="46"/>
  <c r="AN216" i="46" s="1"/>
  <c r="AI216" i="46"/>
  <c r="AF216" i="46"/>
  <c r="AE216" i="46"/>
  <c r="AD216" i="46"/>
  <c r="AC216" i="46"/>
  <c r="AB216" i="46"/>
  <c r="AA216" i="46"/>
  <c r="S216" i="46"/>
  <c r="R216" i="46"/>
  <c r="V216" i="46" s="1"/>
  <c r="Q216" i="46"/>
  <c r="U216" i="46" s="1"/>
  <c r="P216" i="46"/>
  <c r="T216" i="46" s="1"/>
  <c r="BA215" i="46"/>
  <c r="AZ215" i="46"/>
  <c r="AM215" i="46"/>
  <c r="AN215" i="46" s="1"/>
  <c r="AI215" i="46"/>
  <c r="AF215" i="46"/>
  <c r="AE215" i="46"/>
  <c r="AD215" i="46"/>
  <c r="AC215" i="46"/>
  <c r="AB215" i="46"/>
  <c r="AA215" i="46"/>
  <c r="S215" i="46"/>
  <c r="R215" i="46"/>
  <c r="V215" i="46" s="1"/>
  <c r="Q215" i="46"/>
  <c r="U215" i="46" s="1"/>
  <c r="P215" i="46"/>
  <c r="T215" i="46" s="1"/>
  <c r="BA214" i="46"/>
  <c r="AZ214" i="46"/>
  <c r="AM214" i="46"/>
  <c r="AN214" i="46" s="1"/>
  <c r="AI214" i="46"/>
  <c r="AF214" i="46"/>
  <c r="AE214" i="46"/>
  <c r="AD214" i="46"/>
  <c r="AC214" i="46"/>
  <c r="AB214" i="46"/>
  <c r="AA214" i="46"/>
  <c r="S214" i="46"/>
  <c r="R214" i="46"/>
  <c r="V214" i="46" s="1"/>
  <c r="Q214" i="46"/>
  <c r="U214" i="46" s="1"/>
  <c r="P214" i="46"/>
  <c r="T214" i="46" s="1"/>
  <c r="BA213" i="46"/>
  <c r="AZ213" i="46"/>
  <c r="AM213" i="46"/>
  <c r="AN213" i="46" s="1"/>
  <c r="AI213" i="46"/>
  <c r="AF213" i="46"/>
  <c r="AE213" i="46"/>
  <c r="AD213" i="46"/>
  <c r="AC213" i="46"/>
  <c r="AB213" i="46"/>
  <c r="AA213" i="46"/>
  <c r="S213" i="46"/>
  <c r="R213" i="46"/>
  <c r="V213" i="46" s="1"/>
  <c r="Q213" i="46"/>
  <c r="U213" i="46" s="1"/>
  <c r="P213" i="46"/>
  <c r="T213" i="46" s="1"/>
  <c r="BA212" i="46"/>
  <c r="AZ212" i="46"/>
  <c r="AM212" i="46"/>
  <c r="AN212" i="46" s="1"/>
  <c r="AI212" i="46"/>
  <c r="AF212" i="46"/>
  <c r="AE212" i="46"/>
  <c r="AD212" i="46"/>
  <c r="AC212" i="46"/>
  <c r="AB212" i="46"/>
  <c r="AA212" i="46"/>
  <c r="S212" i="46"/>
  <c r="R212" i="46"/>
  <c r="V212" i="46" s="1"/>
  <c r="Q212" i="46"/>
  <c r="U212" i="46" s="1"/>
  <c r="P212" i="46"/>
  <c r="T212" i="46" s="1"/>
  <c r="BA211" i="46"/>
  <c r="AZ211" i="46"/>
  <c r="BB211" i="46" s="1"/>
  <c r="AM211" i="46"/>
  <c r="AN211" i="46" s="1"/>
  <c r="AI211" i="46"/>
  <c r="AF211" i="46"/>
  <c r="AE211" i="46"/>
  <c r="AD211" i="46"/>
  <c r="AC211" i="46"/>
  <c r="AB211" i="46"/>
  <c r="AA211" i="46"/>
  <c r="S211" i="46"/>
  <c r="R211" i="46"/>
  <c r="V211" i="46" s="1"/>
  <c r="Q211" i="46"/>
  <c r="U211" i="46" s="1"/>
  <c r="P211" i="46"/>
  <c r="T211" i="46" s="1"/>
  <c r="BA210" i="46"/>
  <c r="AZ210" i="46"/>
  <c r="AM210" i="46"/>
  <c r="AN210" i="46" s="1"/>
  <c r="AI210" i="46"/>
  <c r="AF210" i="46"/>
  <c r="AE210" i="46"/>
  <c r="AD210" i="46"/>
  <c r="AC210" i="46"/>
  <c r="AB210" i="46"/>
  <c r="AA210" i="46"/>
  <c r="S210" i="46"/>
  <c r="R210" i="46"/>
  <c r="V210" i="46" s="1"/>
  <c r="Q210" i="46"/>
  <c r="U210" i="46" s="1"/>
  <c r="P210" i="46"/>
  <c r="T210" i="46" s="1"/>
  <c r="BA209" i="46"/>
  <c r="BB209" i="46" s="1"/>
  <c r="AZ209" i="46"/>
  <c r="AM209" i="46"/>
  <c r="AN209" i="46" s="1"/>
  <c r="AI209" i="46"/>
  <c r="AF209" i="46"/>
  <c r="AE209" i="46"/>
  <c r="AD209" i="46"/>
  <c r="AC209" i="46"/>
  <c r="AB209" i="46"/>
  <c r="AA209" i="46"/>
  <c r="S209" i="46"/>
  <c r="R209" i="46"/>
  <c r="V209" i="46" s="1"/>
  <c r="Q209" i="46"/>
  <c r="U209" i="46" s="1"/>
  <c r="P209" i="46"/>
  <c r="T209" i="46" s="1"/>
  <c r="BA208" i="46"/>
  <c r="AZ208" i="46"/>
  <c r="AM208" i="46"/>
  <c r="AN208" i="46" s="1"/>
  <c r="AI208" i="46"/>
  <c r="AF208" i="46"/>
  <c r="AE208" i="46"/>
  <c r="AD208" i="46"/>
  <c r="AC208" i="46"/>
  <c r="AB208" i="46"/>
  <c r="AA208" i="46"/>
  <c r="S208" i="46"/>
  <c r="R208" i="46"/>
  <c r="V208" i="46" s="1"/>
  <c r="Q208" i="46"/>
  <c r="U208" i="46" s="1"/>
  <c r="P208" i="46"/>
  <c r="T208" i="46" s="1"/>
  <c r="BA207" i="46"/>
  <c r="AZ207" i="46"/>
  <c r="AM207" i="46"/>
  <c r="AN207" i="46" s="1"/>
  <c r="AI207" i="46"/>
  <c r="AS207" i="46" s="1"/>
  <c r="AF207" i="46"/>
  <c r="AE207" i="46"/>
  <c r="AD207" i="46"/>
  <c r="AC207" i="46"/>
  <c r="AB207" i="46"/>
  <c r="AA207" i="46"/>
  <c r="S207" i="46"/>
  <c r="R207" i="46"/>
  <c r="V207" i="46" s="1"/>
  <c r="Q207" i="46"/>
  <c r="U207" i="46" s="1"/>
  <c r="P207" i="46"/>
  <c r="T207" i="46" s="1"/>
  <c r="BA206" i="46"/>
  <c r="AZ206" i="46"/>
  <c r="BB206" i="46" s="1"/>
  <c r="AM206" i="46"/>
  <c r="AN206" i="46" s="1"/>
  <c r="AI206" i="46"/>
  <c r="AF206" i="46"/>
  <c r="AE206" i="46"/>
  <c r="AD206" i="46"/>
  <c r="AH206" i="46" s="1"/>
  <c r="AR206" i="46" s="1"/>
  <c r="AC206" i="46"/>
  <c r="AB206" i="46"/>
  <c r="AA206" i="46"/>
  <c r="S206" i="46"/>
  <c r="R206" i="46"/>
  <c r="V206" i="46" s="1"/>
  <c r="Q206" i="46"/>
  <c r="U206" i="46" s="1"/>
  <c r="P206" i="46"/>
  <c r="T206" i="46" s="1"/>
  <c r="BA205" i="46"/>
  <c r="AZ205" i="46"/>
  <c r="BB205" i="46" s="1"/>
  <c r="AM205" i="46"/>
  <c r="AN205" i="46" s="1"/>
  <c r="AI205" i="46"/>
  <c r="AF205" i="46"/>
  <c r="AE205" i="46"/>
  <c r="AD205" i="46"/>
  <c r="AC205" i="46"/>
  <c r="AB205" i="46"/>
  <c r="AA205" i="46"/>
  <c r="S205" i="46"/>
  <c r="R205" i="46"/>
  <c r="V205" i="46" s="1"/>
  <c r="Q205" i="46"/>
  <c r="U205" i="46" s="1"/>
  <c r="P205" i="46"/>
  <c r="T205" i="46" s="1"/>
  <c r="BA204" i="46"/>
  <c r="AZ204" i="46"/>
  <c r="AM204" i="46"/>
  <c r="AN204" i="46" s="1"/>
  <c r="AI204" i="46"/>
  <c r="AF204" i="46"/>
  <c r="AE204" i="46"/>
  <c r="AD204" i="46"/>
  <c r="AC204" i="46"/>
  <c r="AB204" i="46"/>
  <c r="AA204" i="46"/>
  <c r="S204" i="46"/>
  <c r="R204" i="46"/>
  <c r="V204" i="46" s="1"/>
  <c r="Q204" i="46"/>
  <c r="U204" i="46" s="1"/>
  <c r="P204" i="46"/>
  <c r="T204" i="46" s="1"/>
  <c r="BA203" i="46"/>
  <c r="AZ203" i="46"/>
  <c r="AM203" i="46"/>
  <c r="AN203" i="46" s="1"/>
  <c r="AI203" i="46"/>
  <c r="AF203" i="46"/>
  <c r="AE203" i="46"/>
  <c r="AD203" i="46"/>
  <c r="AC203" i="46"/>
  <c r="AB203" i="46"/>
  <c r="AA203" i="46"/>
  <c r="S203" i="46"/>
  <c r="R203" i="46"/>
  <c r="V203" i="46" s="1"/>
  <c r="Q203" i="46"/>
  <c r="U203" i="46" s="1"/>
  <c r="P203" i="46"/>
  <c r="T203" i="46" s="1"/>
  <c r="BA202" i="46"/>
  <c r="AZ202" i="46"/>
  <c r="AM202" i="46"/>
  <c r="AN202" i="46" s="1"/>
  <c r="AI202" i="46"/>
  <c r="AF202" i="46"/>
  <c r="AE202" i="46"/>
  <c r="AD202" i="46"/>
  <c r="AC202" i="46"/>
  <c r="AB202" i="46"/>
  <c r="AA202" i="46"/>
  <c r="S202" i="46"/>
  <c r="R202" i="46"/>
  <c r="V202" i="46" s="1"/>
  <c r="Q202" i="46"/>
  <c r="U202" i="46" s="1"/>
  <c r="P202" i="46"/>
  <c r="T202" i="46" s="1"/>
  <c r="BA201" i="46"/>
  <c r="AZ201" i="46"/>
  <c r="AM201" i="46"/>
  <c r="AN201" i="46" s="1"/>
  <c r="AI201" i="46"/>
  <c r="AF201" i="46"/>
  <c r="AE201" i="46"/>
  <c r="AD201" i="46"/>
  <c r="AG201" i="46" s="1"/>
  <c r="AC201" i="46"/>
  <c r="AB201" i="46"/>
  <c r="AA201" i="46"/>
  <c r="S201" i="46"/>
  <c r="R201" i="46"/>
  <c r="V201" i="46" s="1"/>
  <c r="Q201" i="46"/>
  <c r="U201" i="46" s="1"/>
  <c r="P201" i="46"/>
  <c r="T201" i="46" s="1"/>
  <c r="BA200" i="46"/>
  <c r="AZ200" i="46"/>
  <c r="AM200" i="46"/>
  <c r="AN200" i="46" s="1"/>
  <c r="AI200" i="46"/>
  <c r="AF200" i="46"/>
  <c r="AE200" i="46"/>
  <c r="AD200" i="46"/>
  <c r="AC200" i="46"/>
  <c r="AB200" i="46"/>
  <c r="AA200" i="46"/>
  <c r="S200" i="46"/>
  <c r="R200" i="46"/>
  <c r="V200" i="46" s="1"/>
  <c r="Q200" i="46"/>
  <c r="U200" i="46" s="1"/>
  <c r="P200" i="46"/>
  <c r="T200" i="46" s="1"/>
  <c r="BA199" i="46"/>
  <c r="AZ199" i="46"/>
  <c r="AM199" i="46"/>
  <c r="AN199" i="46" s="1"/>
  <c r="AI199" i="46"/>
  <c r="AF199" i="46"/>
  <c r="AE199" i="46"/>
  <c r="AD199" i="46"/>
  <c r="AC199" i="46"/>
  <c r="AB199" i="46"/>
  <c r="AA199" i="46"/>
  <c r="S199" i="46"/>
  <c r="R199" i="46"/>
  <c r="V199" i="46" s="1"/>
  <c r="Q199" i="46"/>
  <c r="U199" i="46" s="1"/>
  <c r="P199" i="46"/>
  <c r="T199" i="46" s="1"/>
  <c r="BA198" i="46"/>
  <c r="AZ198" i="46"/>
  <c r="AM198" i="46"/>
  <c r="AN198" i="46" s="1"/>
  <c r="AI198" i="46"/>
  <c r="AF198" i="46"/>
  <c r="AE198" i="46"/>
  <c r="AD198" i="46"/>
  <c r="AC198" i="46"/>
  <c r="AB198" i="46"/>
  <c r="AA198" i="46"/>
  <c r="S198" i="46"/>
  <c r="R198" i="46"/>
  <c r="V198" i="46" s="1"/>
  <c r="Q198" i="46"/>
  <c r="U198" i="46" s="1"/>
  <c r="P198" i="46"/>
  <c r="T198" i="46" s="1"/>
  <c r="BA197" i="46"/>
  <c r="AZ197" i="46"/>
  <c r="BB197" i="46" s="1"/>
  <c r="AM197" i="46"/>
  <c r="AN197" i="46" s="1"/>
  <c r="AI197" i="46"/>
  <c r="AF197" i="46"/>
  <c r="AE197" i="46"/>
  <c r="AD197" i="46"/>
  <c r="AC197" i="46"/>
  <c r="AB197" i="46"/>
  <c r="AA197" i="46"/>
  <c r="S197" i="46"/>
  <c r="R197" i="46"/>
  <c r="V197" i="46" s="1"/>
  <c r="Q197" i="46"/>
  <c r="U197" i="46" s="1"/>
  <c r="P197" i="46"/>
  <c r="T197" i="46" s="1"/>
  <c r="BA196" i="46"/>
  <c r="AZ196" i="46"/>
  <c r="AM196" i="46"/>
  <c r="AN196" i="46" s="1"/>
  <c r="AI196" i="46"/>
  <c r="AF196" i="46"/>
  <c r="AE196" i="46"/>
  <c r="AD196" i="46"/>
  <c r="AG196" i="46" s="1"/>
  <c r="AC196" i="46"/>
  <c r="AB196" i="46"/>
  <c r="AA196" i="46"/>
  <c r="S196" i="46"/>
  <c r="R196" i="46"/>
  <c r="V196" i="46" s="1"/>
  <c r="Q196" i="46"/>
  <c r="U196" i="46" s="1"/>
  <c r="P196" i="46"/>
  <c r="T196" i="46" s="1"/>
  <c r="BA195" i="46"/>
  <c r="AZ195" i="46"/>
  <c r="BB195" i="46" s="1"/>
  <c r="AM195" i="46"/>
  <c r="AN195" i="46" s="1"/>
  <c r="AI195" i="46"/>
  <c r="AF195" i="46"/>
  <c r="AE195" i="46"/>
  <c r="AD195" i="46"/>
  <c r="AC195" i="46"/>
  <c r="AB195" i="46"/>
  <c r="AA195" i="46"/>
  <c r="S195" i="46"/>
  <c r="R195" i="46"/>
  <c r="V195" i="46" s="1"/>
  <c r="Q195" i="46"/>
  <c r="U195" i="46" s="1"/>
  <c r="P195" i="46"/>
  <c r="T195" i="46" s="1"/>
  <c r="BA194" i="46"/>
  <c r="AZ194" i="46"/>
  <c r="AM194" i="46"/>
  <c r="AN194" i="46" s="1"/>
  <c r="AI194" i="46"/>
  <c r="AF194" i="46"/>
  <c r="AE194" i="46"/>
  <c r="AD194" i="46"/>
  <c r="AC194" i="46"/>
  <c r="AB194" i="46"/>
  <c r="AA194" i="46"/>
  <c r="S194" i="46"/>
  <c r="R194" i="46"/>
  <c r="V194" i="46" s="1"/>
  <c r="Q194" i="46"/>
  <c r="U194" i="46" s="1"/>
  <c r="P194" i="46"/>
  <c r="T194" i="46" s="1"/>
  <c r="BA193" i="46"/>
  <c r="AZ193" i="46"/>
  <c r="AM193" i="46"/>
  <c r="AN193" i="46" s="1"/>
  <c r="AI193" i="46"/>
  <c r="AF193" i="46"/>
  <c r="AE193" i="46"/>
  <c r="AD193" i="46"/>
  <c r="AC193" i="46"/>
  <c r="AB193" i="46"/>
  <c r="AA193" i="46"/>
  <c r="S193" i="46"/>
  <c r="R193" i="46"/>
  <c r="V193" i="46" s="1"/>
  <c r="Q193" i="46"/>
  <c r="U193" i="46" s="1"/>
  <c r="P193" i="46"/>
  <c r="T193" i="46" s="1"/>
  <c r="BA192" i="46"/>
  <c r="AZ192" i="46"/>
  <c r="AM192" i="46"/>
  <c r="AN192" i="46" s="1"/>
  <c r="AI192" i="46"/>
  <c r="AF192" i="46"/>
  <c r="AE192" i="46"/>
  <c r="AD192" i="46"/>
  <c r="AC192" i="46"/>
  <c r="AB192" i="46"/>
  <c r="AA192" i="46"/>
  <c r="S192" i="46"/>
  <c r="R192" i="46"/>
  <c r="V192" i="46" s="1"/>
  <c r="Q192" i="46"/>
  <c r="U192" i="46" s="1"/>
  <c r="P192" i="46"/>
  <c r="T192" i="46" s="1"/>
  <c r="BA191" i="46"/>
  <c r="AZ191" i="46"/>
  <c r="AM191" i="46"/>
  <c r="AN191" i="46" s="1"/>
  <c r="AI191" i="46"/>
  <c r="AS191" i="46" s="1"/>
  <c r="AF191" i="46"/>
  <c r="AE191" i="46"/>
  <c r="AD191" i="46"/>
  <c r="AC191" i="46"/>
  <c r="AB191" i="46"/>
  <c r="AA191" i="46"/>
  <c r="S191" i="46"/>
  <c r="R191" i="46"/>
  <c r="V191" i="46" s="1"/>
  <c r="Q191" i="46"/>
  <c r="U191" i="46" s="1"/>
  <c r="P191" i="46"/>
  <c r="T191" i="46" s="1"/>
  <c r="BA190" i="46"/>
  <c r="AZ190" i="46"/>
  <c r="AM190" i="46"/>
  <c r="AN190" i="46" s="1"/>
  <c r="AI190" i="46"/>
  <c r="AF190" i="46"/>
  <c r="AE190" i="46"/>
  <c r="AD190" i="46"/>
  <c r="AC190" i="46"/>
  <c r="AB190" i="46"/>
  <c r="AA190" i="46"/>
  <c r="S190" i="46"/>
  <c r="R190" i="46"/>
  <c r="V190" i="46" s="1"/>
  <c r="Q190" i="46"/>
  <c r="U190" i="46" s="1"/>
  <c r="P190" i="46"/>
  <c r="T190" i="46" s="1"/>
  <c r="BA189" i="46"/>
  <c r="AZ189" i="46"/>
  <c r="AM189" i="46"/>
  <c r="AN189" i="46" s="1"/>
  <c r="AI189" i="46"/>
  <c r="AF189" i="46"/>
  <c r="AE189" i="46"/>
  <c r="AD189" i="46"/>
  <c r="AC189" i="46"/>
  <c r="AB189" i="46"/>
  <c r="AA189" i="46"/>
  <c r="S189" i="46"/>
  <c r="R189" i="46"/>
  <c r="V189" i="46" s="1"/>
  <c r="Q189" i="46"/>
  <c r="U189" i="46" s="1"/>
  <c r="P189" i="46"/>
  <c r="T189" i="46" s="1"/>
  <c r="BA188" i="46"/>
  <c r="AZ188" i="46"/>
  <c r="AM188" i="46"/>
  <c r="AN188" i="46" s="1"/>
  <c r="AI188" i="46"/>
  <c r="AF188" i="46"/>
  <c r="AE188" i="46"/>
  <c r="AD188" i="46"/>
  <c r="AC188" i="46"/>
  <c r="AB188" i="46"/>
  <c r="AA188" i="46"/>
  <c r="S188" i="46"/>
  <c r="R188" i="46"/>
  <c r="V188" i="46" s="1"/>
  <c r="Q188" i="46"/>
  <c r="U188" i="46" s="1"/>
  <c r="P188" i="46"/>
  <c r="T188" i="46" s="1"/>
  <c r="BA187" i="46"/>
  <c r="AZ187" i="46"/>
  <c r="AM187" i="46"/>
  <c r="AN187" i="46" s="1"/>
  <c r="AI187" i="46"/>
  <c r="AF187" i="46"/>
  <c r="AE187" i="46"/>
  <c r="AD187" i="46"/>
  <c r="AC187" i="46"/>
  <c r="AB187" i="46"/>
  <c r="AA187" i="46"/>
  <c r="S187" i="46"/>
  <c r="R187" i="46"/>
  <c r="V187" i="46" s="1"/>
  <c r="Q187" i="46"/>
  <c r="U187" i="46" s="1"/>
  <c r="P187" i="46"/>
  <c r="T187" i="46" s="1"/>
  <c r="BA186" i="46"/>
  <c r="AZ186" i="46"/>
  <c r="AM186" i="46"/>
  <c r="AN186" i="46" s="1"/>
  <c r="AI186" i="46"/>
  <c r="AF186" i="46"/>
  <c r="AE186" i="46"/>
  <c r="AD186" i="46"/>
  <c r="AC186" i="46"/>
  <c r="AB186" i="46"/>
  <c r="AA186" i="46"/>
  <c r="S186" i="46"/>
  <c r="R186" i="46"/>
  <c r="V186" i="46" s="1"/>
  <c r="Q186" i="46"/>
  <c r="U186" i="46" s="1"/>
  <c r="P186" i="46"/>
  <c r="T186" i="46" s="1"/>
  <c r="BA185" i="46"/>
  <c r="AZ185" i="46"/>
  <c r="AM185" i="46"/>
  <c r="AN185" i="46" s="1"/>
  <c r="AI185" i="46"/>
  <c r="AF185" i="46"/>
  <c r="AE185" i="46"/>
  <c r="AD185" i="46"/>
  <c r="AC185" i="46"/>
  <c r="AB185" i="46"/>
  <c r="AA185" i="46"/>
  <c r="S185" i="46"/>
  <c r="R185" i="46"/>
  <c r="V185" i="46" s="1"/>
  <c r="Q185" i="46"/>
  <c r="U185" i="46" s="1"/>
  <c r="P185" i="46"/>
  <c r="T185" i="46" s="1"/>
  <c r="BA184" i="46"/>
  <c r="AZ184" i="46"/>
  <c r="BB184" i="46" s="1"/>
  <c r="AM184" i="46"/>
  <c r="AN184" i="46" s="1"/>
  <c r="AI184" i="46"/>
  <c r="AF184" i="46"/>
  <c r="AE184" i="46"/>
  <c r="AD184" i="46"/>
  <c r="AC184" i="46"/>
  <c r="AB184" i="46"/>
  <c r="AA184" i="46"/>
  <c r="S184" i="46"/>
  <c r="R184" i="46"/>
  <c r="V184" i="46" s="1"/>
  <c r="Q184" i="46"/>
  <c r="U184" i="46" s="1"/>
  <c r="P184" i="46"/>
  <c r="T184" i="46" s="1"/>
  <c r="BA183" i="46"/>
  <c r="AZ183" i="46"/>
  <c r="BB183" i="46" s="1"/>
  <c r="AM183" i="46"/>
  <c r="AN183" i="46" s="1"/>
  <c r="AI183" i="46"/>
  <c r="AS183" i="46" s="1"/>
  <c r="AF183" i="46"/>
  <c r="AE183" i="46"/>
  <c r="AD183" i="46"/>
  <c r="AC183" i="46"/>
  <c r="AB183" i="46"/>
  <c r="AA183" i="46"/>
  <c r="S183" i="46"/>
  <c r="R183" i="46"/>
  <c r="V183" i="46" s="1"/>
  <c r="Q183" i="46"/>
  <c r="U183" i="46" s="1"/>
  <c r="P183" i="46"/>
  <c r="T183" i="46" s="1"/>
  <c r="BA182" i="46"/>
  <c r="AZ182" i="46"/>
  <c r="AM182" i="46"/>
  <c r="AN182" i="46" s="1"/>
  <c r="AI182" i="46"/>
  <c r="AF182" i="46"/>
  <c r="AE182" i="46"/>
  <c r="AD182" i="46"/>
  <c r="AC182" i="46"/>
  <c r="AB182" i="46"/>
  <c r="AA182" i="46"/>
  <c r="S182" i="46"/>
  <c r="R182" i="46"/>
  <c r="V182" i="46" s="1"/>
  <c r="Q182" i="46"/>
  <c r="U182" i="46" s="1"/>
  <c r="P182" i="46"/>
  <c r="T182" i="46" s="1"/>
  <c r="BA181" i="46"/>
  <c r="AZ181" i="46"/>
  <c r="AM181" i="46"/>
  <c r="AN181" i="46" s="1"/>
  <c r="AI181" i="46"/>
  <c r="AF181" i="46"/>
  <c r="AE181" i="46"/>
  <c r="AD181" i="46"/>
  <c r="AC181" i="46"/>
  <c r="AB181" i="46"/>
  <c r="AA181" i="46"/>
  <c r="S181" i="46"/>
  <c r="R181" i="46"/>
  <c r="V181" i="46" s="1"/>
  <c r="Q181" i="46"/>
  <c r="U181" i="46" s="1"/>
  <c r="P181" i="46"/>
  <c r="T181" i="46" s="1"/>
  <c r="BA180" i="46"/>
  <c r="AZ180" i="46"/>
  <c r="AM180" i="46"/>
  <c r="AN180" i="46" s="1"/>
  <c r="AI180" i="46"/>
  <c r="AF180" i="46"/>
  <c r="AE180" i="46"/>
  <c r="AD180" i="46"/>
  <c r="AC180" i="46"/>
  <c r="AB180" i="46"/>
  <c r="AA180" i="46"/>
  <c r="S180" i="46"/>
  <c r="R180" i="46"/>
  <c r="V180" i="46" s="1"/>
  <c r="Q180" i="46"/>
  <c r="U180" i="46" s="1"/>
  <c r="P180" i="46"/>
  <c r="T180" i="46" s="1"/>
  <c r="BA179" i="46"/>
  <c r="AZ179" i="46"/>
  <c r="AM179" i="46"/>
  <c r="AN179" i="46" s="1"/>
  <c r="AI179" i="46"/>
  <c r="AF179" i="46"/>
  <c r="AE179" i="46"/>
  <c r="AD179" i="46"/>
  <c r="AC179" i="46"/>
  <c r="AB179" i="46"/>
  <c r="AA179" i="46"/>
  <c r="S179" i="46"/>
  <c r="R179" i="46"/>
  <c r="V179" i="46" s="1"/>
  <c r="Q179" i="46"/>
  <c r="U179" i="46" s="1"/>
  <c r="P179" i="46"/>
  <c r="T179" i="46" s="1"/>
  <c r="BA178" i="46"/>
  <c r="AZ178" i="46"/>
  <c r="AM178" i="46"/>
  <c r="AN178" i="46" s="1"/>
  <c r="AI178" i="46"/>
  <c r="AF178" i="46"/>
  <c r="AE178" i="46"/>
  <c r="AD178" i="46"/>
  <c r="AC178" i="46"/>
  <c r="AB178" i="46"/>
  <c r="AA178" i="46"/>
  <c r="S178" i="46"/>
  <c r="R178" i="46"/>
  <c r="V178" i="46" s="1"/>
  <c r="Q178" i="46"/>
  <c r="U178" i="46" s="1"/>
  <c r="P178" i="46"/>
  <c r="T178" i="46" s="1"/>
  <c r="BA177" i="46"/>
  <c r="AZ177" i="46"/>
  <c r="AM177" i="46"/>
  <c r="AN177" i="46" s="1"/>
  <c r="AI177" i="46"/>
  <c r="AF177" i="46"/>
  <c r="AE177" i="46"/>
  <c r="AD177" i="46"/>
  <c r="AC177" i="46"/>
  <c r="AB177" i="46"/>
  <c r="AA177" i="46"/>
  <c r="S177" i="46"/>
  <c r="R177" i="46"/>
  <c r="V177" i="46" s="1"/>
  <c r="Q177" i="46"/>
  <c r="U177" i="46" s="1"/>
  <c r="P177" i="46"/>
  <c r="T177" i="46" s="1"/>
  <c r="BA176" i="46"/>
  <c r="AZ176" i="46"/>
  <c r="AM176" i="46"/>
  <c r="AN176" i="46" s="1"/>
  <c r="AI176" i="46"/>
  <c r="AF176" i="46"/>
  <c r="AE176" i="46"/>
  <c r="AD176" i="46"/>
  <c r="AC176" i="46"/>
  <c r="AB176" i="46"/>
  <c r="AA176" i="46"/>
  <c r="S176" i="46"/>
  <c r="R176" i="46"/>
  <c r="V176" i="46" s="1"/>
  <c r="Q176" i="46"/>
  <c r="U176" i="46" s="1"/>
  <c r="P176" i="46"/>
  <c r="T176" i="46" s="1"/>
  <c r="BA175" i="46"/>
  <c r="AZ175" i="46"/>
  <c r="AM175" i="46"/>
  <c r="AN175" i="46" s="1"/>
  <c r="AI175" i="46"/>
  <c r="AF175" i="46"/>
  <c r="AE175" i="46"/>
  <c r="AD175" i="46"/>
  <c r="AG175" i="46" s="1"/>
  <c r="AC175" i="46"/>
  <c r="AB175" i="46"/>
  <c r="AA175" i="46"/>
  <c r="S175" i="46"/>
  <c r="R175" i="46"/>
  <c r="V175" i="46" s="1"/>
  <c r="Q175" i="46"/>
  <c r="U175" i="46" s="1"/>
  <c r="P175" i="46"/>
  <c r="T175" i="46" s="1"/>
  <c r="BA174" i="46"/>
  <c r="AZ174" i="46"/>
  <c r="AM174" i="46"/>
  <c r="AN174" i="46" s="1"/>
  <c r="AI174" i="46"/>
  <c r="AF174" i="46"/>
  <c r="AE174" i="46"/>
  <c r="AD174" i="46"/>
  <c r="AC174" i="46"/>
  <c r="AB174" i="46"/>
  <c r="AA174" i="46"/>
  <c r="S174" i="46"/>
  <c r="R174" i="46"/>
  <c r="V174" i="46" s="1"/>
  <c r="Q174" i="46"/>
  <c r="U174" i="46" s="1"/>
  <c r="P174" i="46"/>
  <c r="T174" i="46" s="1"/>
  <c r="BA173" i="46"/>
  <c r="AZ173" i="46"/>
  <c r="AM173" i="46"/>
  <c r="AN173" i="46" s="1"/>
  <c r="AI173" i="46"/>
  <c r="AF173" i="46"/>
  <c r="AE173" i="46"/>
  <c r="AD173" i="46"/>
  <c r="AC173" i="46"/>
  <c r="AB173" i="46"/>
  <c r="AA173" i="46"/>
  <c r="S173" i="46"/>
  <c r="R173" i="46"/>
  <c r="V173" i="46" s="1"/>
  <c r="Q173" i="46"/>
  <c r="U173" i="46" s="1"/>
  <c r="P173" i="46"/>
  <c r="T173" i="46" s="1"/>
  <c r="BA172" i="46"/>
  <c r="AZ172" i="46"/>
  <c r="AM172" i="46"/>
  <c r="AN172" i="46" s="1"/>
  <c r="AI172" i="46"/>
  <c r="AF172" i="46"/>
  <c r="AE172" i="46"/>
  <c r="AD172" i="46"/>
  <c r="AH172" i="46" s="1"/>
  <c r="AU172" i="46" s="1"/>
  <c r="AC172" i="46"/>
  <c r="AB172" i="46"/>
  <c r="AA172" i="46"/>
  <c r="S172" i="46"/>
  <c r="R172" i="46"/>
  <c r="V172" i="46" s="1"/>
  <c r="Q172" i="46"/>
  <c r="U172" i="46" s="1"/>
  <c r="P172" i="46"/>
  <c r="T172" i="46" s="1"/>
  <c r="BA171" i="46"/>
  <c r="AZ171" i="46"/>
  <c r="AM171" i="46"/>
  <c r="AN171" i="46" s="1"/>
  <c r="AI171" i="46"/>
  <c r="AF171" i="46"/>
  <c r="AE171" i="46"/>
  <c r="AD171" i="46"/>
  <c r="AC171" i="46"/>
  <c r="AB171" i="46"/>
  <c r="AA171" i="46"/>
  <c r="S171" i="46"/>
  <c r="R171" i="46"/>
  <c r="V171" i="46" s="1"/>
  <c r="Q171" i="46"/>
  <c r="U171" i="46" s="1"/>
  <c r="P171" i="46"/>
  <c r="T171" i="46" s="1"/>
  <c r="BA170" i="46"/>
  <c r="AZ170" i="46"/>
  <c r="AM170" i="46"/>
  <c r="AN170" i="46" s="1"/>
  <c r="AI170" i="46"/>
  <c r="AF170" i="46"/>
  <c r="AE170" i="46"/>
  <c r="AD170" i="46"/>
  <c r="AC170" i="46"/>
  <c r="AB170" i="46"/>
  <c r="AA170" i="46"/>
  <c r="S170" i="46"/>
  <c r="R170" i="46"/>
  <c r="V170" i="46" s="1"/>
  <c r="Q170" i="46"/>
  <c r="U170" i="46" s="1"/>
  <c r="P170" i="46"/>
  <c r="T170" i="46" s="1"/>
  <c r="BA169" i="46"/>
  <c r="AZ169" i="46"/>
  <c r="AM169" i="46"/>
  <c r="AN169" i="46" s="1"/>
  <c r="AI169" i="46"/>
  <c r="AF169" i="46"/>
  <c r="AE169" i="46"/>
  <c r="AD169" i="46"/>
  <c r="AG169" i="46" s="1"/>
  <c r="AC169" i="46"/>
  <c r="AB169" i="46"/>
  <c r="AA169" i="46"/>
  <c r="S169" i="46"/>
  <c r="R169" i="46"/>
  <c r="V169" i="46" s="1"/>
  <c r="Q169" i="46"/>
  <c r="U169" i="46" s="1"/>
  <c r="P169" i="46"/>
  <c r="T169" i="46" s="1"/>
  <c r="BA168" i="46"/>
  <c r="AZ168" i="46"/>
  <c r="BB168" i="46" s="1"/>
  <c r="AM168" i="46"/>
  <c r="AN168" i="46" s="1"/>
  <c r="AI168" i="46"/>
  <c r="AF168" i="46"/>
  <c r="AE168" i="46"/>
  <c r="AD168" i="46"/>
  <c r="AC168" i="46"/>
  <c r="AB168" i="46"/>
  <c r="AA168" i="46"/>
  <c r="S168" i="46"/>
  <c r="R168" i="46"/>
  <c r="V168" i="46" s="1"/>
  <c r="Q168" i="46"/>
  <c r="U168" i="46" s="1"/>
  <c r="P168" i="46"/>
  <c r="T168" i="46" s="1"/>
  <c r="A1513" i="59"/>
  <c r="AI19" i="46"/>
  <c r="AI20" i="46"/>
  <c r="AI21" i="46"/>
  <c r="AI22" i="46"/>
  <c r="AI23" i="46"/>
  <c r="AI24" i="46"/>
  <c r="AI25" i="46"/>
  <c r="AI26" i="46"/>
  <c r="AI27" i="46"/>
  <c r="AI28" i="46"/>
  <c r="AI29" i="46"/>
  <c r="AI30" i="46"/>
  <c r="AI31" i="46"/>
  <c r="AI32" i="46"/>
  <c r="AI33" i="46"/>
  <c r="AI34" i="46"/>
  <c r="AI35" i="46"/>
  <c r="AI36" i="46"/>
  <c r="AI37" i="46"/>
  <c r="AS37" i="46" s="1"/>
  <c r="AI38" i="46"/>
  <c r="AS38" i="46" s="1"/>
  <c r="AI39" i="46"/>
  <c r="AI40" i="46"/>
  <c r="AI41" i="46"/>
  <c r="AI42" i="46"/>
  <c r="AI43" i="46"/>
  <c r="AI44" i="46"/>
  <c r="AI45" i="46"/>
  <c r="AI46" i="46"/>
  <c r="AI47" i="46"/>
  <c r="AI48" i="46"/>
  <c r="AI49" i="46"/>
  <c r="AI50" i="46"/>
  <c r="AI51" i="46"/>
  <c r="AI52" i="46"/>
  <c r="AI53" i="46"/>
  <c r="AI54" i="46"/>
  <c r="AI55" i="46"/>
  <c r="AI56" i="46"/>
  <c r="AI57" i="46"/>
  <c r="AI58" i="46"/>
  <c r="AI59" i="46"/>
  <c r="AI60" i="46"/>
  <c r="AI61" i="46"/>
  <c r="AI62" i="46"/>
  <c r="AI63" i="46"/>
  <c r="AI64" i="46"/>
  <c r="AI65" i="46"/>
  <c r="AI66" i="46"/>
  <c r="AI67" i="46"/>
  <c r="AI68" i="46"/>
  <c r="AI69" i="46"/>
  <c r="AS69" i="46" s="1"/>
  <c r="AI70" i="46"/>
  <c r="AI71" i="46"/>
  <c r="AI72" i="46"/>
  <c r="AI73" i="46"/>
  <c r="AI74" i="46"/>
  <c r="AI75" i="46"/>
  <c r="AI76" i="46"/>
  <c r="AI77" i="46"/>
  <c r="AI78" i="46"/>
  <c r="AI79" i="46"/>
  <c r="AI80" i="46"/>
  <c r="AI81" i="46"/>
  <c r="AI82" i="46"/>
  <c r="AI83" i="46"/>
  <c r="AI84" i="46"/>
  <c r="AI85" i="46"/>
  <c r="AI86" i="46"/>
  <c r="AI87" i="46"/>
  <c r="AI88" i="46"/>
  <c r="AI89" i="46"/>
  <c r="AI90" i="46"/>
  <c r="AI91" i="46"/>
  <c r="AI92" i="46"/>
  <c r="AI93" i="46"/>
  <c r="AI94" i="46"/>
  <c r="AI95" i="46"/>
  <c r="AI96" i="46"/>
  <c r="AI97" i="46"/>
  <c r="AI98" i="46"/>
  <c r="AI99" i="46"/>
  <c r="AI100" i="46"/>
  <c r="AI101" i="46"/>
  <c r="AI102" i="46"/>
  <c r="AI103" i="46"/>
  <c r="AI104" i="46"/>
  <c r="AI105" i="46"/>
  <c r="AI106" i="46"/>
  <c r="AI107" i="46"/>
  <c r="AI108" i="46"/>
  <c r="AI109" i="46"/>
  <c r="AI110" i="46"/>
  <c r="AI111" i="46"/>
  <c r="AI112" i="46"/>
  <c r="AI113" i="46"/>
  <c r="AI114" i="46"/>
  <c r="AI115" i="46"/>
  <c r="AI116" i="46"/>
  <c r="AI117" i="46"/>
  <c r="AI118" i="46"/>
  <c r="AI119" i="46"/>
  <c r="AI120" i="46"/>
  <c r="AI121" i="46"/>
  <c r="AI122" i="46"/>
  <c r="AI123" i="46"/>
  <c r="AI124" i="46"/>
  <c r="AI125" i="46"/>
  <c r="AI126" i="46"/>
  <c r="AI127" i="46"/>
  <c r="AI128" i="46"/>
  <c r="AI129" i="46"/>
  <c r="AI130" i="46"/>
  <c r="AI131" i="46"/>
  <c r="AI132" i="46"/>
  <c r="AI133" i="46"/>
  <c r="AI134" i="46"/>
  <c r="AI135" i="46"/>
  <c r="AI136" i="46"/>
  <c r="AI137" i="46"/>
  <c r="AI138" i="46"/>
  <c r="AI139" i="46"/>
  <c r="AI140" i="46"/>
  <c r="AI141" i="46"/>
  <c r="AI142" i="46"/>
  <c r="AI143" i="46"/>
  <c r="AI144" i="46"/>
  <c r="AI145" i="46"/>
  <c r="AI146" i="46"/>
  <c r="AI147" i="46"/>
  <c r="AI148" i="46"/>
  <c r="AS148" i="46" s="1"/>
  <c r="AI149" i="46"/>
  <c r="AI150" i="46"/>
  <c r="AS150" i="46" s="1"/>
  <c r="AI151" i="46"/>
  <c r="AI152" i="46"/>
  <c r="AI153" i="46"/>
  <c r="AI154" i="46"/>
  <c r="AI155" i="46"/>
  <c r="AI156" i="46"/>
  <c r="AI157" i="46"/>
  <c r="AI158" i="46"/>
  <c r="AS158" i="46" s="1"/>
  <c r="AI159" i="46"/>
  <c r="AI160" i="46"/>
  <c r="AI161" i="46"/>
  <c r="AI162" i="46"/>
  <c r="AI163" i="46"/>
  <c r="AI164" i="46"/>
  <c r="AI165" i="46"/>
  <c r="AI166" i="46"/>
  <c r="AI167" i="46"/>
  <c r="AI18" i="46"/>
  <c r="A1051" i="59"/>
  <c r="A1050" i="59"/>
  <c r="A1049" i="59"/>
  <c r="A1048" i="59"/>
  <c r="A1047" i="59"/>
  <c r="A1046" i="59"/>
  <c r="A902" i="59"/>
  <c r="A901" i="59"/>
  <c r="A900" i="59"/>
  <c r="A899" i="59"/>
  <c r="A898" i="59"/>
  <c r="A897" i="59"/>
  <c r="A896" i="59"/>
  <c r="A895" i="59"/>
  <c r="A894" i="59"/>
  <c r="A893" i="59"/>
  <c r="A892" i="59"/>
  <c r="A891" i="59"/>
  <c r="A890" i="59"/>
  <c r="A889" i="59"/>
  <c r="A888" i="59"/>
  <c r="A887" i="59"/>
  <c r="A886" i="59"/>
  <c r="A885" i="59"/>
  <c r="A884" i="59"/>
  <c r="A883" i="59"/>
  <c r="A882" i="59"/>
  <c r="A881" i="59"/>
  <c r="A903" i="59"/>
  <c r="A904" i="59"/>
  <c r="A905" i="59"/>
  <c r="A906" i="59"/>
  <c r="A907" i="59"/>
  <c r="A909" i="59"/>
  <c r="A910" i="59"/>
  <c r="A911" i="59"/>
  <c r="A912" i="59"/>
  <c r="A913" i="59"/>
  <c r="A915" i="59"/>
  <c r="A916" i="59"/>
  <c r="A917" i="59"/>
  <c r="A918" i="59"/>
  <c r="A919" i="59"/>
  <c r="A920" i="59"/>
  <c r="A921" i="59"/>
  <c r="A922" i="59"/>
  <c r="A923" i="59"/>
  <c r="A924" i="59"/>
  <c r="A925" i="59"/>
  <c r="A926" i="59"/>
  <c r="E1531" i="59"/>
  <c r="F1531" i="59"/>
  <c r="G1531" i="59"/>
  <c r="H1531" i="59"/>
  <c r="I1531" i="59"/>
  <c r="E1532" i="59"/>
  <c r="F1532" i="59"/>
  <c r="G1532" i="59"/>
  <c r="H1532" i="59"/>
  <c r="I1532" i="59"/>
  <c r="E1533" i="59"/>
  <c r="F1533" i="59"/>
  <c r="G1533" i="59"/>
  <c r="H1533" i="59"/>
  <c r="I1533" i="59"/>
  <c r="E1534" i="59"/>
  <c r="F1534" i="59"/>
  <c r="G1534" i="59"/>
  <c r="H1534" i="59"/>
  <c r="I1534" i="59"/>
  <c r="E1535" i="59"/>
  <c r="F1535" i="59"/>
  <c r="G1535" i="59"/>
  <c r="H1535" i="59"/>
  <c r="I1535" i="59"/>
  <c r="E1536" i="59"/>
  <c r="F1536" i="59"/>
  <c r="G1536" i="59"/>
  <c r="H1536" i="59"/>
  <c r="I1536" i="59"/>
  <c r="E1537" i="59"/>
  <c r="F1537" i="59"/>
  <c r="G1537" i="59"/>
  <c r="H1537" i="59"/>
  <c r="I1537" i="59"/>
  <c r="E1538" i="59"/>
  <c r="F1538" i="59"/>
  <c r="G1538" i="59"/>
  <c r="H1538" i="59"/>
  <c r="I1538" i="59"/>
  <c r="E1539" i="59"/>
  <c r="F1539" i="59"/>
  <c r="G1539" i="59"/>
  <c r="H1539" i="59"/>
  <c r="I1539" i="59"/>
  <c r="I1530" i="59"/>
  <c r="H1530" i="59"/>
  <c r="G1530" i="59"/>
  <c r="F1530" i="59"/>
  <c r="E1530" i="59"/>
  <c r="A1529" i="59"/>
  <c r="A1528" i="59"/>
  <c r="A1527" i="59"/>
  <c r="A1526" i="59"/>
  <c r="A1525" i="59"/>
  <c r="A1524" i="59"/>
  <c r="A1523" i="59"/>
  <c r="A1522" i="59"/>
  <c r="A1521" i="59"/>
  <c r="A1520" i="59"/>
  <c r="A1519" i="59"/>
  <c r="A1518" i="59"/>
  <c r="A1517" i="59"/>
  <c r="A1516" i="59"/>
  <c r="A1515" i="59"/>
  <c r="A1514" i="59"/>
  <c r="A1512" i="59"/>
  <c r="A1511" i="59"/>
  <c r="A1510" i="59"/>
  <c r="A1509" i="59"/>
  <c r="A1508" i="59"/>
  <c r="A1507" i="59"/>
  <c r="A1506" i="59"/>
  <c r="A1505" i="59"/>
  <c r="A1504" i="59"/>
  <c r="A1503" i="59"/>
  <c r="A1502" i="59"/>
  <c r="A1501" i="59"/>
  <c r="A1500" i="59"/>
  <c r="A1499" i="59"/>
  <c r="A1498" i="59"/>
  <c r="A1497" i="59"/>
  <c r="A1496" i="59"/>
  <c r="A1495" i="59"/>
  <c r="A1494" i="59"/>
  <c r="A1493" i="59"/>
  <c r="A1492" i="59"/>
  <c r="A1491" i="59"/>
  <c r="A1490" i="59"/>
  <c r="A1489" i="59"/>
  <c r="A1488" i="59"/>
  <c r="A1487" i="59"/>
  <c r="A1486" i="59"/>
  <c r="A1485" i="59"/>
  <c r="A1484" i="59"/>
  <c r="A1483" i="59"/>
  <c r="A1482" i="59"/>
  <c r="A1481" i="59"/>
  <c r="A1480" i="59"/>
  <c r="A1479" i="59"/>
  <c r="A1478" i="59"/>
  <c r="A1477" i="59"/>
  <c r="A1476" i="59"/>
  <c r="A1475" i="59"/>
  <c r="A1474" i="59"/>
  <c r="A1473" i="59"/>
  <c r="A1472" i="59"/>
  <c r="A1471" i="59"/>
  <c r="A1470" i="59"/>
  <c r="A1469" i="59"/>
  <c r="A1468" i="59"/>
  <c r="A1467" i="59"/>
  <c r="A1466" i="59"/>
  <c r="A1465" i="59"/>
  <c r="A1464" i="59"/>
  <c r="A1463" i="59"/>
  <c r="A1462" i="59"/>
  <c r="A1461" i="59"/>
  <c r="A1460" i="59"/>
  <c r="A1459" i="59"/>
  <c r="A1458" i="59"/>
  <c r="A1457" i="59"/>
  <c r="A1456" i="59"/>
  <c r="A1455" i="59"/>
  <c r="A1454" i="59"/>
  <c r="A1453" i="59"/>
  <c r="A1452" i="59"/>
  <c r="A1451" i="59"/>
  <c r="A1450" i="59"/>
  <c r="A1449" i="59"/>
  <c r="A1448" i="59"/>
  <c r="A1447" i="59"/>
  <c r="A1446" i="59"/>
  <c r="A1445" i="59"/>
  <c r="A1444" i="59"/>
  <c r="A1443" i="59"/>
  <c r="A1442" i="59"/>
  <c r="A1441" i="59"/>
  <c r="A1440" i="59"/>
  <c r="A1439" i="59"/>
  <c r="A1438" i="59"/>
  <c r="A1437" i="59"/>
  <c r="A1436" i="59"/>
  <c r="A1435" i="59"/>
  <c r="A1434" i="59"/>
  <c r="A1433" i="59"/>
  <c r="A1432" i="59"/>
  <c r="A1431" i="59"/>
  <c r="A1430" i="59"/>
  <c r="A1429" i="59"/>
  <c r="A1428" i="59"/>
  <c r="A1427" i="59"/>
  <c r="A1426" i="59"/>
  <c r="A1425" i="59"/>
  <c r="A1424" i="59"/>
  <c r="A1423" i="59"/>
  <c r="A1422" i="59"/>
  <c r="A1421" i="59"/>
  <c r="A1420" i="59"/>
  <c r="A1419" i="59"/>
  <c r="A1418" i="59"/>
  <c r="A1417" i="59"/>
  <c r="A1416" i="59"/>
  <c r="A1415" i="59"/>
  <c r="A1414" i="59"/>
  <c r="A1413" i="59"/>
  <c r="A1412" i="59"/>
  <c r="A1411" i="59"/>
  <c r="A1410" i="59"/>
  <c r="A1409" i="59"/>
  <c r="A1408" i="59"/>
  <c r="A1407" i="59"/>
  <c r="A1406" i="59"/>
  <c r="A1405" i="59"/>
  <c r="A1404" i="59"/>
  <c r="A1403" i="59"/>
  <c r="A1402" i="59"/>
  <c r="A1401" i="59"/>
  <c r="A1400" i="59"/>
  <c r="A1399" i="59"/>
  <c r="A1398" i="59"/>
  <c r="A1397" i="59"/>
  <c r="A1396" i="59"/>
  <c r="A1395" i="59"/>
  <c r="A1394" i="59"/>
  <c r="A1393" i="59"/>
  <c r="A1392" i="59"/>
  <c r="A1391" i="59"/>
  <c r="A1390" i="59"/>
  <c r="A1389" i="59"/>
  <c r="A1388" i="59"/>
  <c r="A1387" i="59"/>
  <c r="A1386" i="59"/>
  <c r="A1385" i="59"/>
  <c r="A1384" i="59"/>
  <c r="A1383" i="59"/>
  <c r="A1382" i="59"/>
  <c r="A1381" i="59"/>
  <c r="A1380" i="59"/>
  <c r="A1379" i="59"/>
  <c r="A1378" i="59"/>
  <c r="A1377" i="59"/>
  <c r="A1376" i="59"/>
  <c r="A1375" i="59"/>
  <c r="A1374" i="59"/>
  <c r="A1373" i="59"/>
  <c r="A1372" i="59"/>
  <c r="A1371" i="59"/>
  <c r="A1370" i="59"/>
  <c r="A1369" i="59"/>
  <c r="A1368" i="59"/>
  <c r="A1367" i="59"/>
  <c r="A1366" i="59"/>
  <c r="A1365" i="59"/>
  <c r="A1364" i="59"/>
  <c r="A1363" i="59"/>
  <c r="A1362" i="59"/>
  <c r="A1361" i="59"/>
  <c r="A1360" i="59"/>
  <c r="A1359" i="59"/>
  <c r="A1358" i="59"/>
  <c r="A1357" i="59"/>
  <c r="A1356" i="59"/>
  <c r="A1355" i="59"/>
  <c r="A1354" i="59"/>
  <c r="A1353" i="59"/>
  <c r="A1352" i="59"/>
  <c r="A1351" i="59"/>
  <c r="A1350" i="59"/>
  <c r="A1349" i="59"/>
  <c r="A1348" i="59"/>
  <c r="A1347" i="59"/>
  <c r="A1346" i="59"/>
  <c r="A1345" i="59"/>
  <c r="A1344" i="59"/>
  <c r="A1343" i="59"/>
  <c r="A1342" i="59"/>
  <c r="A1341" i="59"/>
  <c r="A1340" i="59"/>
  <c r="A1339" i="59"/>
  <c r="A1338" i="59"/>
  <c r="A1337" i="59"/>
  <c r="A1336" i="59"/>
  <c r="A1335" i="59"/>
  <c r="A1334" i="59"/>
  <c r="A1333" i="59"/>
  <c r="A1332" i="59"/>
  <c r="A1331" i="59"/>
  <c r="A1330" i="59"/>
  <c r="A1329" i="59"/>
  <c r="A1328" i="59"/>
  <c r="A1327" i="59"/>
  <c r="A1326" i="59"/>
  <c r="A1325" i="59"/>
  <c r="A1324" i="59"/>
  <c r="A1323" i="59"/>
  <c r="A1322" i="59"/>
  <c r="A1321" i="59"/>
  <c r="A1320" i="59"/>
  <c r="A1319" i="59"/>
  <c r="A1318" i="59"/>
  <c r="A1317" i="59"/>
  <c r="A1316" i="59"/>
  <c r="A1315" i="59"/>
  <c r="A1314" i="59"/>
  <c r="A1313" i="59"/>
  <c r="A1312" i="59"/>
  <c r="A1311" i="59"/>
  <c r="A1310" i="59"/>
  <c r="A1309" i="59"/>
  <c r="A1308" i="59"/>
  <c r="A1307" i="59"/>
  <c r="A1306" i="59"/>
  <c r="A1305" i="59"/>
  <c r="A1304" i="59"/>
  <c r="A1303" i="59"/>
  <c r="A1302" i="59"/>
  <c r="A1301" i="59"/>
  <c r="A1300" i="59"/>
  <c r="A1299" i="59"/>
  <c r="A1298" i="59"/>
  <c r="A1297" i="59"/>
  <c r="A1296" i="59"/>
  <c r="A1295" i="59"/>
  <c r="A1294" i="59"/>
  <c r="A1293" i="59"/>
  <c r="A1292" i="59"/>
  <c r="A1291" i="59"/>
  <c r="A1290" i="59"/>
  <c r="A1289" i="59"/>
  <c r="A1288" i="59"/>
  <c r="A1287" i="59"/>
  <c r="A1286" i="59"/>
  <c r="A1285" i="59"/>
  <c r="A1284" i="59"/>
  <c r="A1283" i="59"/>
  <c r="A1282" i="59"/>
  <c r="A1281" i="59"/>
  <c r="A1280" i="59"/>
  <c r="A1279" i="59"/>
  <c r="A1278" i="59"/>
  <c r="A1277" i="59"/>
  <c r="A1276" i="59"/>
  <c r="A1275" i="59"/>
  <c r="A1274" i="59"/>
  <c r="A1273" i="59"/>
  <c r="A1272" i="59"/>
  <c r="A1271" i="59"/>
  <c r="A1270" i="59"/>
  <c r="A1269" i="59"/>
  <c r="A1268" i="59"/>
  <c r="A1267" i="59"/>
  <c r="A1266" i="59"/>
  <c r="A1265" i="59"/>
  <c r="A1264" i="59"/>
  <c r="A1263" i="59"/>
  <c r="A1262" i="59"/>
  <c r="A1261" i="59"/>
  <c r="A1260" i="59"/>
  <c r="A1259" i="59"/>
  <c r="A1258" i="59"/>
  <c r="A1257" i="59"/>
  <c r="A1256" i="59"/>
  <c r="A1255" i="59"/>
  <c r="A1254" i="59"/>
  <c r="A1253" i="59"/>
  <c r="A1252" i="59"/>
  <c r="A1251" i="59"/>
  <c r="A1250" i="59"/>
  <c r="A1249" i="59"/>
  <c r="A1248" i="59"/>
  <c r="A1247" i="59"/>
  <c r="A1246" i="59"/>
  <c r="A1245" i="59"/>
  <c r="A1244" i="59"/>
  <c r="A1243" i="59"/>
  <c r="A1242" i="59"/>
  <c r="A1241" i="59"/>
  <c r="A1240" i="59"/>
  <c r="A1239" i="59"/>
  <c r="A1238" i="59"/>
  <c r="A1237" i="59"/>
  <c r="A1236" i="59"/>
  <c r="A1235" i="59"/>
  <c r="A1234" i="59"/>
  <c r="A1233" i="59"/>
  <c r="A1232" i="59"/>
  <c r="A1231" i="59"/>
  <c r="A1230" i="59"/>
  <c r="A1229" i="59"/>
  <c r="A1228" i="59"/>
  <c r="A1227" i="59"/>
  <c r="A1226" i="59"/>
  <c r="A1225" i="59"/>
  <c r="A1224" i="59"/>
  <c r="A1223" i="59"/>
  <c r="A1222" i="59"/>
  <c r="A1221" i="59"/>
  <c r="A1220" i="59"/>
  <c r="A1219" i="59"/>
  <c r="A1218" i="59"/>
  <c r="A1217" i="59"/>
  <c r="A1216" i="59"/>
  <c r="A1215" i="59"/>
  <c r="A1214" i="59"/>
  <c r="A1213" i="59"/>
  <c r="A1212" i="59"/>
  <c r="A1211" i="59"/>
  <c r="A1210" i="59"/>
  <c r="A1209" i="59"/>
  <c r="A1208" i="59"/>
  <c r="A1207" i="59"/>
  <c r="A1206" i="59"/>
  <c r="A1205" i="59"/>
  <c r="A1204" i="59"/>
  <c r="A1203" i="59"/>
  <c r="A1202" i="59"/>
  <c r="A1201" i="59"/>
  <c r="A1200" i="59"/>
  <c r="A1199" i="59"/>
  <c r="A1198" i="59"/>
  <c r="A1197" i="59"/>
  <c r="A1196" i="59"/>
  <c r="A1195" i="59"/>
  <c r="A1194" i="59"/>
  <c r="A1193" i="59"/>
  <c r="A1192" i="59"/>
  <c r="A1191" i="59"/>
  <c r="A1190" i="59"/>
  <c r="A1189" i="59"/>
  <c r="A1188" i="59"/>
  <c r="A1187" i="59"/>
  <c r="A1186" i="59"/>
  <c r="A1185" i="59"/>
  <c r="A1184" i="59"/>
  <c r="A1183" i="59"/>
  <c r="A1182" i="59"/>
  <c r="A1181" i="59"/>
  <c r="A1180" i="59"/>
  <c r="A1179" i="59"/>
  <c r="A1178" i="59"/>
  <c r="A1177" i="59"/>
  <c r="A1176" i="59"/>
  <c r="A1175" i="59"/>
  <c r="A1174" i="59"/>
  <c r="A1173" i="59"/>
  <c r="A1172" i="59"/>
  <c r="A1171" i="59"/>
  <c r="A1170" i="59"/>
  <c r="A1169" i="59"/>
  <c r="A1168" i="59"/>
  <c r="A1167" i="59"/>
  <c r="A1166" i="59"/>
  <c r="A1165" i="59"/>
  <c r="A1164" i="59"/>
  <c r="A1163" i="59"/>
  <c r="A1162" i="59"/>
  <c r="A1161" i="59"/>
  <c r="A1160" i="59"/>
  <c r="A1159" i="59"/>
  <c r="A1158" i="59"/>
  <c r="A1157" i="59"/>
  <c r="A1156" i="59"/>
  <c r="A1155" i="59"/>
  <c r="A1154" i="59"/>
  <c r="A1153" i="59"/>
  <c r="A1152" i="59"/>
  <c r="A1151" i="59"/>
  <c r="A1150" i="59"/>
  <c r="A1149" i="59"/>
  <c r="A1148" i="59"/>
  <c r="A1147" i="59"/>
  <c r="A1146" i="59"/>
  <c r="A1145" i="59"/>
  <c r="A1144" i="59"/>
  <c r="A1143" i="59"/>
  <c r="A1142" i="59"/>
  <c r="A1141" i="59"/>
  <c r="A1140" i="59"/>
  <c r="A1139" i="59"/>
  <c r="A1138" i="59"/>
  <c r="A1137" i="59"/>
  <c r="A1136" i="59"/>
  <c r="A1135" i="59"/>
  <c r="A1134" i="59"/>
  <c r="A1133" i="59"/>
  <c r="A1132" i="59"/>
  <c r="A1131" i="59"/>
  <c r="A1130" i="59"/>
  <c r="A1129" i="59"/>
  <c r="A1128" i="59"/>
  <c r="A1127" i="59"/>
  <c r="A1126" i="59"/>
  <c r="A1125" i="59"/>
  <c r="A1124" i="59"/>
  <c r="A1123" i="59"/>
  <c r="A1122" i="59"/>
  <c r="A1121" i="59"/>
  <c r="A1120" i="59"/>
  <c r="A1119" i="59"/>
  <c r="A1118" i="59"/>
  <c r="A1117" i="59"/>
  <c r="A1116" i="59"/>
  <c r="A1115" i="59"/>
  <c r="A1114" i="59"/>
  <c r="A1113" i="59"/>
  <c r="A1112" i="59"/>
  <c r="A1111" i="59"/>
  <c r="A1110" i="59"/>
  <c r="A1109" i="59"/>
  <c r="A1108" i="59"/>
  <c r="A1107" i="59"/>
  <c r="A1106" i="59"/>
  <c r="A1105" i="59"/>
  <c r="A1104" i="59"/>
  <c r="A1103" i="59"/>
  <c r="A1102" i="59"/>
  <c r="A1101" i="59"/>
  <c r="A1100" i="59"/>
  <c r="A1099" i="59"/>
  <c r="A1098" i="59"/>
  <c r="A1097" i="59"/>
  <c r="A1096" i="59"/>
  <c r="A1095" i="59"/>
  <c r="A1094" i="59"/>
  <c r="A1093" i="59"/>
  <c r="A1092" i="59"/>
  <c r="A1091" i="59"/>
  <c r="A1090" i="59"/>
  <c r="A1089" i="59"/>
  <c r="A1088" i="59"/>
  <c r="A1087" i="59"/>
  <c r="A1086" i="59"/>
  <c r="A1085" i="59"/>
  <c r="A1084" i="59"/>
  <c r="A1083" i="59"/>
  <c r="A1082" i="59"/>
  <c r="A1081" i="59"/>
  <c r="A1080" i="59"/>
  <c r="A1079" i="59"/>
  <c r="A1078" i="59"/>
  <c r="A1077" i="59"/>
  <c r="A1076" i="59"/>
  <c r="A1075" i="59"/>
  <c r="A1074" i="59"/>
  <c r="A1073" i="59"/>
  <c r="A1072" i="59"/>
  <c r="A1071" i="59"/>
  <c r="A1070" i="59"/>
  <c r="A1069" i="59"/>
  <c r="A1068" i="59"/>
  <c r="A1067" i="59"/>
  <c r="A1066" i="59"/>
  <c r="A1065" i="59"/>
  <c r="A1064" i="59"/>
  <c r="A1063" i="59"/>
  <c r="A1062" i="59"/>
  <c r="A1061" i="59"/>
  <c r="A1060" i="59"/>
  <c r="A1059" i="59"/>
  <c r="A1058" i="59"/>
  <c r="A1057" i="59"/>
  <c r="A1056" i="59"/>
  <c r="A1055" i="59"/>
  <c r="A1054" i="59"/>
  <c r="A1053" i="59"/>
  <c r="A1052" i="59"/>
  <c r="A1045" i="59"/>
  <c r="A1044" i="59"/>
  <c r="A1043" i="59"/>
  <c r="A1042" i="59"/>
  <c r="A1041" i="59"/>
  <c r="A1040" i="59"/>
  <c r="A1039" i="59"/>
  <c r="A1038" i="59"/>
  <c r="A1037" i="59"/>
  <c r="A1036" i="59"/>
  <c r="A1035" i="59"/>
  <c r="A1034" i="59"/>
  <c r="A1033" i="59"/>
  <c r="A1032" i="59"/>
  <c r="A1031" i="59"/>
  <c r="A1030" i="59"/>
  <c r="A1029" i="59"/>
  <c r="A1028" i="59"/>
  <c r="A1027" i="59"/>
  <c r="A1026" i="59"/>
  <c r="A1025" i="59"/>
  <c r="A1024" i="59"/>
  <c r="A1023" i="59"/>
  <c r="A1022" i="59"/>
  <c r="A1021" i="59"/>
  <c r="A1020" i="59"/>
  <c r="A1019" i="59"/>
  <c r="A1018" i="59"/>
  <c r="A1017" i="59"/>
  <c r="A1016" i="59"/>
  <c r="A1015" i="59"/>
  <c r="A1014" i="59"/>
  <c r="A1013" i="59"/>
  <c r="A1012" i="59"/>
  <c r="A1011" i="59"/>
  <c r="A1010" i="59"/>
  <c r="A1009" i="59"/>
  <c r="A1008" i="59"/>
  <c r="A1007" i="59"/>
  <c r="A1006" i="59"/>
  <c r="A1005" i="59"/>
  <c r="A1004" i="59"/>
  <c r="A1003" i="59"/>
  <c r="A1002" i="59"/>
  <c r="A1001" i="59"/>
  <c r="A1000" i="59"/>
  <c r="A999" i="59"/>
  <c r="A998" i="59"/>
  <c r="A997" i="59"/>
  <c r="A996" i="59"/>
  <c r="A995" i="59"/>
  <c r="A994" i="59"/>
  <c r="A993" i="59"/>
  <c r="A992" i="59"/>
  <c r="A991" i="59"/>
  <c r="A990" i="59"/>
  <c r="A989" i="59"/>
  <c r="A988" i="59"/>
  <c r="A987" i="59"/>
  <c r="A986" i="59"/>
  <c r="A985" i="59"/>
  <c r="A984" i="59"/>
  <c r="A983" i="59"/>
  <c r="A982" i="59"/>
  <c r="A981" i="59"/>
  <c r="A980" i="59"/>
  <c r="A979" i="59"/>
  <c r="A978" i="59"/>
  <c r="A977" i="59"/>
  <c r="A976" i="59"/>
  <c r="A975" i="59"/>
  <c r="A974" i="59"/>
  <c r="A973" i="59"/>
  <c r="A972" i="59"/>
  <c r="A971" i="59"/>
  <c r="A970" i="59"/>
  <c r="A969" i="59"/>
  <c r="A968" i="59"/>
  <c r="A967" i="59"/>
  <c r="A966" i="59"/>
  <c r="A965" i="59"/>
  <c r="A964" i="59"/>
  <c r="A963" i="59"/>
  <c r="A962" i="59"/>
  <c r="A961" i="59"/>
  <c r="A960" i="59"/>
  <c r="A959" i="59"/>
  <c r="A958" i="59"/>
  <c r="A957" i="59"/>
  <c r="A956" i="59"/>
  <c r="A955" i="59"/>
  <c r="A954" i="59"/>
  <c r="A953" i="59"/>
  <c r="A952" i="59"/>
  <c r="A951" i="59"/>
  <c r="A950" i="59"/>
  <c r="A949" i="59"/>
  <c r="A948" i="59"/>
  <c r="A947" i="59"/>
  <c r="A946" i="59"/>
  <c r="A945" i="59"/>
  <c r="A944" i="59"/>
  <c r="A943" i="59"/>
  <c r="A942" i="59"/>
  <c r="A941" i="59"/>
  <c r="A940" i="59"/>
  <c r="A939" i="59"/>
  <c r="A938" i="59"/>
  <c r="A937" i="59"/>
  <c r="A936" i="59"/>
  <c r="A935" i="59"/>
  <c r="A934" i="59"/>
  <c r="A933" i="59"/>
  <c r="A932" i="59"/>
  <c r="A931" i="59"/>
  <c r="A930" i="59"/>
  <c r="A929" i="59"/>
  <c r="A928" i="59"/>
  <c r="A927" i="59"/>
  <c r="A880" i="59"/>
  <c r="A879" i="59"/>
  <c r="A878" i="59"/>
  <c r="A877" i="59"/>
  <c r="A876" i="59"/>
  <c r="A875" i="59"/>
  <c r="A874" i="59"/>
  <c r="A873" i="59"/>
  <c r="A872" i="59"/>
  <c r="A871" i="59"/>
  <c r="A870" i="59"/>
  <c r="A869" i="59"/>
  <c r="A868" i="59"/>
  <c r="A867" i="59"/>
  <c r="A866" i="59"/>
  <c r="A865" i="59"/>
  <c r="A864" i="59"/>
  <c r="A863" i="59"/>
  <c r="A862" i="59"/>
  <c r="A861" i="59"/>
  <c r="A860" i="59"/>
  <c r="A859" i="59"/>
  <c r="A858" i="59"/>
  <c r="A857" i="59"/>
  <c r="A856" i="59"/>
  <c r="A855" i="59"/>
  <c r="A854" i="59"/>
  <c r="A853" i="59"/>
  <c r="A852" i="59"/>
  <c r="A851" i="59"/>
  <c r="A850" i="59"/>
  <c r="A849" i="59"/>
  <c r="A848" i="59"/>
  <c r="A847" i="59"/>
  <c r="A846" i="59"/>
  <c r="A845" i="59"/>
  <c r="A844" i="59"/>
  <c r="A843" i="59"/>
  <c r="A842" i="59"/>
  <c r="A841" i="59"/>
  <c r="A840" i="59"/>
  <c r="A839" i="59"/>
  <c r="A838" i="59"/>
  <c r="A837" i="59"/>
  <c r="A836" i="59"/>
  <c r="A835" i="59"/>
  <c r="A834" i="59"/>
  <c r="A833" i="59"/>
  <c r="A832" i="59"/>
  <c r="A831" i="59"/>
  <c r="A830" i="59"/>
  <c r="A829" i="59"/>
  <c r="A828" i="59"/>
  <c r="A827" i="59"/>
  <c r="A826" i="59"/>
  <c r="A825" i="59"/>
  <c r="A824" i="59"/>
  <c r="A823" i="59"/>
  <c r="A822" i="59"/>
  <c r="A821" i="59"/>
  <c r="A820" i="59"/>
  <c r="A819" i="59"/>
  <c r="A818" i="59"/>
  <c r="A817" i="59"/>
  <c r="A816" i="59"/>
  <c r="A815" i="59"/>
  <c r="A814" i="59"/>
  <c r="A813" i="59"/>
  <c r="A812" i="59"/>
  <c r="A811" i="59"/>
  <c r="A810" i="59"/>
  <c r="A809" i="59"/>
  <c r="A808" i="59"/>
  <c r="A807" i="59"/>
  <c r="A806" i="59"/>
  <c r="A805" i="59"/>
  <c r="A804" i="59"/>
  <c r="A803" i="59"/>
  <c r="A802" i="59"/>
  <c r="A801" i="59"/>
  <c r="A800" i="59"/>
  <c r="A799" i="59"/>
  <c r="A798" i="59"/>
  <c r="A797" i="59"/>
  <c r="A796" i="59"/>
  <c r="A795" i="59"/>
  <c r="A794" i="59"/>
  <c r="A793" i="59"/>
  <c r="A792" i="59"/>
  <c r="A791" i="59"/>
  <c r="A790" i="59"/>
  <c r="A789" i="59"/>
  <c r="A788" i="59"/>
  <c r="A787" i="59"/>
  <c r="A786" i="59"/>
  <c r="A785" i="59"/>
  <c r="A784" i="59"/>
  <c r="A783" i="59"/>
  <c r="A782" i="59"/>
  <c r="A781" i="59"/>
  <c r="A780" i="59"/>
  <c r="A779" i="59"/>
  <c r="A778" i="59"/>
  <c r="A777" i="59"/>
  <c r="A776" i="59"/>
  <c r="A775" i="59"/>
  <c r="A774" i="59"/>
  <c r="A773" i="59"/>
  <c r="A772" i="59"/>
  <c r="A771" i="59"/>
  <c r="A770" i="59"/>
  <c r="A769" i="59"/>
  <c r="A768" i="59"/>
  <c r="A767" i="59"/>
  <c r="A766" i="59"/>
  <c r="A765" i="59"/>
  <c r="A764" i="59"/>
  <c r="A763" i="59"/>
  <c r="A762" i="59"/>
  <c r="A761" i="59"/>
  <c r="A760" i="59"/>
  <c r="A759" i="59"/>
  <c r="A758" i="59"/>
  <c r="A757" i="59"/>
  <c r="A756" i="59"/>
  <c r="A755" i="59"/>
  <c r="A754" i="59"/>
  <c r="A753" i="59"/>
  <c r="A752" i="59"/>
  <c r="A751" i="59"/>
  <c r="A750" i="59"/>
  <c r="A749" i="59"/>
  <c r="A748" i="59"/>
  <c r="A747" i="59"/>
  <c r="A746" i="59"/>
  <c r="A745" i="59"/>
  <c r="A744" i="59"/>
  <c r="A743" i="59"/>
  <c r="A742" i="59"/>
  <c r="A741" i="59"/>
  <c r="A740" i="59"/>
  <c r="A739" i="59"/>
  <c r="A738" i="59"/>
  <c r="A737" i="59"/>
  <c r="A736" i="59"/>
  <c r="A735" i="59"/>
  <c r="A734" i="59"/>
  <c r="A733" i="59"/>
  <c r="A732" i="59"/>
  <c r="A731" i="59"/>
  <c r="A730" i="59"/>
  <c r="A729" i="59"/>
  <c r="A728" i="59"/>
  <c r="A727" i="59"/>
  <c r="A726" i="59"/>
  <c r="A725" i="59"/>
  <c r="A724" i="59"/>
  <c r="A723" i="59"/>
  <c r="A722" i="59"/>
  <c r="A721" i="59"/>
  <c r="A720" i="59"/>
  <c r="A719" i="59"/>
  <c r="A718" i="59"/>
  <c r="A717" i="59"/>
  <c r="A716" i="59"/>
  <c r="A715" i="59"/>
  <c r="A714" i="59"/>
  <c r="A713" i="59"/>
  <c r="A712" i="59"/>
  <c r="A711" i="59"/>
  <c r="A710" i="59"/>
  <c r="A709" i="59"/>
  <c r="A708" i="59"/>
  <c r="A707" i="59"/>
  <c r="A706" i="59"/>
  <c r="A705" i="59"/>
  <c r="A704" i="59"/>
  <c r="A703" i="59"/>
  <c r="A702" i="59"/>
  <c r="A701" i="59"/>
  <c r="A700" i="59"/>
  <c r="A699" i="59"/>
  <c r="A698" i="59"/>
  <c r="A697" i="59"/>
  <c r="A696" i="59"/>
  <c r="A695" i="59"/>
  <c r="A694" i="59"/>
  <c r="A693" i="59"/>
  <c r="A692" i="59"/>
  <c r="A691" i="59"/>
  <c r="A690" i="59"/>
  <c r="A689" i="59"/>
  <c r="A688" i="59"/>
  <c r="A687" i="59"/>
  <c r="A686" i="59"/>
  <c r="A685" i="59"/>
  <c r="A684" i="59"/>
  <c r="A683" i="59"/>
  <c r="A682" i="59"/>
  <c r="A681" i="59"/>
  <c r="A680" i="59"/>
  <c r="A679" i="59"/>
  <c r="A678" i="59"/>
  <c r="A677" i="59"/>
  <c r="A676" i="59"/>
  <c r="A675" i="59"/>
  <c r="A674" i="59"/>
  <c r="A673" i="59"/>
  <c r="A672" i="59"/>
  <c r="A671" i="59"/>
  <c r="A670" i="59"/>
  <c r="A669" i="59"/>
  <c r="A668" i="59"/>
  <c r="A667" i="59"/>
  <c r="A666" i="59"/>
  <c r="A665" i="59"/>
  <c r="A664" i="59"/>
  <c r="A663" i="59"/>
  <c r="A662" i="59"/>
  <c r="A661" i="59"/>
  <c r="A660" i="59"/>
  <c r="A659" i="59"/>
  <c r="A658" i="59"/>
  <c r="A657" i="59"/>
  <c r="A656" i="59"/>
  <c r="A655" i="59"/>
  <c r="A654" i="59"/>
  <c r="A653" i="59"/>
  <c r="A652" i="59"/>
  <c r="A651" i="59"/>
  <c r="A650" i="59"/>
  <c r="A649" i="59"/>
  <c r="A648" i="59"/>
  <c r="A647" i="59"/>
  <c r="A646" i="59"/>
  <c r="A645" i="59"/>
  <c r="A644" i="59"/>
  <c r="A643" i="59"/>
  <c r="A642" i="59"/>
  <c r="A641" i="59"/>
  <c r="A640" i="59"/>
  <c r="A639" i="59"/>
  <c r="A638" i="59"/>
  <c r="A637" i="59"/>
  <c r="A636" i="59"/>
  <c r="A635" i="59"/>
  <c r="A634" i="59"/>
  <c r="A633" i="59"/>
  <c r="A632" i="59"/>
  <c r="A631" i="59"/>
  <c r="A630" i="59"/>
  <c r="A629" i="59"/>
  <c r="A628" i="59"/>
  <c r="A627" i="59"/>
  <c r="A626" i="59"/>
  <c r="A625" i="59"/>
  <c r="A624" i="59"/>
  <c r="A623" i="59"/>
  <c r="A622" i="59"/>
  <c r="A621" i="59"/>
  <c r="A620" i="59"/>
  <c r="A619" i="59"/>
  <c r="A618" i="59"/>
  <c r="A617" i="59"/>
  <c r="A616" i="59"/>
  <c r="A615" i="59"/>
  <c r="A614" i="59"/>
  <c r="A613" i="59"/>
  <c r="A612" i="59"/>
  <c r="A611" i="59"/>
  <c r="A610" i="59"/>
  <c r="A609" i="59"/>
  <c r="A608" i="59"/>
  <c r="A607" i="59"/>
  <c r="A606" i="59"/>
  <c r="A605" i="59"/>
  <c r="A604" i="59"/>
  <c r="A603" i="59"/>
  <c r="A602" i="59"/>
  <c r="A601" i="59"/>
  <c r="A600" i="59"/>
  <c r="A599" i="59"/>
  <c r="A598" i="59"/>
  <c r="A597" i="59"/>
  <c r="A596" i="59"/>
  <c r="A595" i="59"/>
  <c r="A594" i="59"/>
  <c r="A593" i="59"/>
  <c r="A592" i="59"/>
  <c r="A591" i="59"/>
  <c r="A590" i="59"/>
  <c r="A589" i="59"/>
  <c r="A588" i="59"/>
  <c r="A587" i="59"/>
  <c r="A586" i="59"/>
  <c r="A585" i="59"/>
  <c r="A584" i="59"/>
  <c r="A583" i="59"/>
  <c r="A582" i="59"/>
  <c r="A581" i="59"/>
  <c r="A580" i="59"/>
  <c r="A579" i="59"/>
  <c r="A578" i="59"/>
  <c r="A577" i="59"/>
  <c r="A576" i="59"/>
  <c r="A575" i="59"/>
  <c r="A574" i="59"/>
  <c r="A573" i="59"/>
  <c r="A572" i="59"/>
  <c r="A571" i="59"/>
  <c r="A570" i="59"/>
  <c r="A569" i="59"/>
  <c r="A568" i="59"/>
  <c r="A567" i="59"/>
  <c r="A566" i="59"/>
  <c r="A565" i="59"/>
  <c r="A564" i="59"/>
  <c r="A563" i="59"/>
  <c r="A562" i="59"/>
  <c r="A561" i="59"/>
  <c r="A560" i="59"/>
  <c r="A559" i="59"/>
  <c r="A558" i="59"/>
  <c r="A557" i="59"/>
  <c r="A556" i="59"/>
  <c r="A555" i="59"/>
  <c r="A554" i="59"/>
  <c r="A553" i="59"/>
  <c r="A552" i="59"/>
  <c r="A551" i="59"/>
  <c r="A550" i="59"/>
  <c r="A549" i="59"/>
  <c r="A548" i="59"/>
  <c r="A547" i="59"/>
  <c r="A546" i="59"/>
  <c r="A545" i="59"/>
  <c r="A544" i="59"/>
  <c r="A543" i="59"/>
  <c r="A542" i="59"/>
  <c r="A541" i="59"/>
  <c r="A540" i="59"/>
  <c r="A539" i="59"/>
  <c r="A538" i="59"/>
  <c r="A537" i="59"/>
  <c r="A536" i="59"/>
  <c r="A535" i="59"/>
  <c r="A534" i="59"/>
  <c r="A533" i="59"/>
  <c r="A532" i="59"/>
  <c r="A531" i="59"/>
  <c r="A530" i="59"/>
  <c r="A529" i="59"/>
  <c r="A528" i="59"/>
  <c r="A527" i="59"/>
  <c r="A526" i="59"/>
  <c r="A525" i="59"/>
  <c r="A524" i="59"/>
  <c r="A523" i="59"/>
  <c r="A522" i="59"/>
  <c r="A521" i="59"/>
  <c r="A520" i="59"/>
  <c r="A519" i="59"/>
  <c r="A518" i="59"/>
  <c r="A517" i="59"/>
  <c r="A516" i="59"/>
  <c r="A515" i="59"/>
  <c r="A514" i="59"/>
  <c r="A513" i="59"/>
  <c r="A512" i="59"/>
  <c r="A511" i="59"/>
  <c r="A510" i="59"/>
  <c r="A509" i="59"/>
  <c r="A508" i="59"/>
  <c r="A507" i="59"/>
  <c r="A506" i="59"/>
  <c r="A505" i="59"/>
  <c r="A504" i="59"/>
  <c r="A503" i="59"/>
  <c r="A502" i="59"/>
  <c r="A501" i="59"/>
  <c r="A500" i="59"/>
  <c r="A499" i="59"/>
  <c r="A498" i="59"/>
  <c r="A497" i="59"/>
  <c r="A496" i="59"/>
  <c r="A495" i="59"/>
  <c r="A494" i="59"/>
  <c r="A493" i="59"/>
  <c r="A492" i="59"/>
  <c r="A491" i="59"/>
  <c r="A490" i="59"/>
  <c r="A489" i="59"/>
  <c r="A488" i="59"/>
  <c r="A487" i="59"/>
  <c r="A486" i="59"/>
  <c r="A485" i="59"/>
  <c r="A484" i="59"/>
  <c r="A483" i="59"/>
  <c r="A482" i="59"/>
  <c r="A481" i="59"/>
  <c r="A480" i="59"/>
  <c r="A479" i="59"/>
  <c r="A478" i="59"/>
  <c r="A477" i="59"/>
  <c r="A476" i="59"/>
  <c r="A475" i="59"/>
  <c r="A474" i="59"/>
  <c r="A473" i="59"/>
  <c r="A472" i="59"/>
  <c r="A471" i="59"/>
  <c r="A470" i="59"/>
  <c r="A469" i="59"/>
  <c r="A468" i="59"/>
  <c r="A467" i="59"/>
  <c r="A466" i="59"/>
  <c r="A465" i="59"/>
  <c r="A464" i="59"/>
  <c r="A463" i="59"/>
  <c r="A462" i="59"/>
  <c r="A461" i="59"/>
  <c r="A460" i="59"/>
  <c r="A459" i="59"/>
  <c r="A458" i="59"/>
  <c r="A457" i="59"/>
  <c r="A456" i="59"/>
  <c r="A455" i="59"/>
  <c r="A454" i="59"/>
  <c r="A453" i="59"/>
  <c r="A452" i="59"/>
  <c r="A451" i="59"/>
  <c r="A450" i="59"/>
  <c r="A449" i="59"/>
  <c r="A448" i="59"/>
  <c r="A447" i="59"/>
  <c r="A446" i="59"/>
  <c r="A445" i="59"/>
  <c r="A444" i="59"/>
  <c r="A443" i="59"/>
  <c r="A442" i="59"/>
  <c r="A441" i="59"/>
  <c r="A440" i="59"/>
  <c r="A439" i="59"/>
  <c r="A438" i="59"/>
  <c r="A437" i="59"/>
  <c r="A436" i="59"/>
  <c r="A435" i="59"/>
  <c r="A434" i="59"/>
  <c r="A433" i="59"/>
  <c r="A432" i="59"/>
  <c r="A431" i="59"/>
  <c r="A430" i="59"/>
  <c r="A429" i="59"/>
  <c r="A428" i="59"/>
  <c r="A427" i="59"/>
  <c r="A426" i="59"/>
  <c r="A425" i="59"/>
  <c r="A424" i="59"/>
  <c r="A423" i="59"/>
  <c r="A422" i="59"/>
  <c r="A421" i="59"/>
  <c r="A420" i="59"/>
  <c r="A419" i="59"/>
  <c r="A418" i="59"/>
  <c r="A417" i="59"/>
  <c r="A416" i="59"/>
  <c r="A415" i="59"/>
  <c r="A414" i="59"/>
  <c r="A413" i="59"/>
  <c r="A412" i="59"/>
  <c r="A411" i="59"/>
  <c r="A410" i="59"/>
  <c r="A409" i="59"/>
  <c r="A408" i="59"/>
  <c r="A407" i="59"/>
  <c r="A406" i="59"/>
  <c r="A405" i="59"/>
  <c r="A404" i="59"/>
  <c r="A403" i="59"/>
  <c r="A402" i="59"/>
  <c r="A401" i="59"/>
  <c r="A400" i="59"/>
  <c r="A399" i="59"/>
  <c r="A398" i="59"/>
  <c r="A397" i="59"/>
  <c r="A396" i="59"/>
  <c r="A395" i="59"/>
  <c r="A394" i="59"/>
  <c r="A393" i="59"/>
  <c r="A392" i="59"/>
  <c r="A391" i="59"/>
  <c r="A390" i="59"/>
  <c r="A389" i="59"/>
  <c r="A388" i="59"/>
  <c r="A387" i="59"/>
  <c r="A386" i="59"/>
  <c r="A385" i="59"/>
  <c r="A384" i="59"/>
  <c r="A383" i="59"/>
  <c r="A382" i="59"/>
  <c r="A381" i="59"/>
  <c r="A380" i="59"/>
  <c r="A379" i="59"/>
  <c r="A378" i="59"/>
  <c r="A377" i="59"/>
  <c r="A376" i="59"/>
  <c r="A375" i="59"/>
  <c r="A374" i="59"/>
  <c r="A373" i="59"/>
  <c r="A372" i="59"/>
  <c r="A371" i="59"/>
  <c r="A370" i="59"/>
  <c r="A369" i="59"/>
  <c r="A368" i="59"/>
  <c r="A367" i="59"/>
  <c r="A366" i="59"/>
  <c r="A365" i="59"/>
  <c r="A364" i="59"/>
  <c r="A363" i="59"/>
  <c r="A362" i="59"/>
  <c r="A361" i="59"/>
  <c r="A360" i="59"/>
  <c r="A359" i="59"/>
  <c r="A358" i="59"/>
  <c r="A357" i="59"/>
  <c r="A356" i="59"/>
  <c r="A355" i="59"/>
  <c r="A354" i="59"/>
  <c r="A353" i="59"/>
  <c r="A352" i="59"/>
  <c r="A351" i="59"/>
  <c r="A350" i="59"/>
  <c r="A349" i="59"/>
  <c r="A348" i="59"/>
  <c r="A347" i="59"/>
  <c r="A346" i="59"/>
  <c r="A345" i="59"/>
  <c r="A344" i="59"/>
  <c r="A343" i="59"/>
  <c r="A342" i="59"/>
  <c r="A341" i="59"/>
  <c r="A340" i="59"/>
  <c r="A339" i="59"/>
  <c r="A338" i="59"/>
  <c r="A337" i="59"/>
  <c r="A336" i="59"/>
  <c r="A335" i="59"/>
  <c r="A334" i="59"/>
  <c r="A333" i="59"/>
  <c r="A332" i="59"/>
  <c r="A331" i="59"/>
  <c r="A330" i="59"/>
  <c r="A329" i="59"/>
  <c r="A328" i="59"/>
  <c r="A327" i="59"/>
  <c r="A326" i="59"/>
  <c r="A325" i="59"/>
  <c r="A324" i="59"/>
  <c r="A323" i="59"/>
  <c r="A322" i="59"/>
  <c r="A321" i="59"/>
  <c r="A320" i="59"/>
  <c r="A319" i="59"/>
  <c r="A318" i="59"/>
  <c r="A317" i="59"/>
  <c r="A316" i="59"/>
  <c r="A315" i="59"/>
  <c r="A314" i="59"/>
  <c r="A313" i="59"/>
  <c r="A312" i="59"/>
  <c r="A311" i="59"/>
  <c r="A310" i="59"/>
  <c r="A309" i="59"/>
  <c r="A308" i="59"/>
  <c r="A307" i="59"/>
  <c r="A306" i="59"/>
  <c r="A305" i="59"/>
  <c r="A304" i="59"/>
  <c r="A303" i="59"/>
  <c r="A302" i="59"/>
  <c r="A301" i="59"/>
  <c r="A300" i="59"/>
  <c r="A299" i="59"/>
  <c r="A298" i="59"/>
  <c r="A297" i="59"/>
  <c r="A296" i="59"/>
  <c r="A295" i="59"/>
  <c r="A294" i="59"/>
  <c r="A293" i="59"/>
  <c r="A292" i="59"/>
  <c r="A291" i="59"/>
  <c r="A290" i="59"/>
  <c r="A289" i="59"/>
  <c r="A288" i="59"/>
  <c r="A287" i="59"/>
  <c r="A286" i="59"/>
  <c r="A285" i="59"/>
  <c r="A284" i="59"/>
  <c r="A283" i="59"/>
  <c r="A282" i="59"/>
  <c r="A281" i="59"/>
  <c r="A280" i="59"/>
  <c r="A279" i="59"/>
  <c r="A278" i="59"/>
  <c r="A277" i="59"/>
  <c r="A276" i="59"/>
  <c r="A275" i="59"/>
  <c r="A274" i="59"/>
  <c r="A273" i="59"/>
  <c r="A272" i="59"/>
  <c r="A271" i="59"/>
  <c r="A270" i="59"/>
  <c r="A269" i="59"/>
  <c r="A268" i="59"/>
  <c r="A267" i="59"/>
  <c r="A266" i="59"/>
  <c r="A265" i="59"/>
  <c r="A264" i="59"/>
  <c r="A263" i="59"/>
  <c r="A262" i="59"/>
  <c r="A261" i="59"/>
  <c r="A260" i="59"/>
  <c r="A259" i="59"/>
  <c r="A258" i="59"/>
  <c r="A257" i="59"/>
  <c r="A256" i="59"/>
  <c r="A255" i="59"/>
  <c r="A254" i="59"/>
  <c r="A253" i="59"/>
  <c r="A252" i="59"/>
  <c r="A251" i="59"/>
  <c r="A250" i="59"/>
  <c r="A249" i="59"/>
  <c r="A248" i="59"/>
  <c r="A247" i="59"/>
  <c r="A246" i="59"/>
  <c r="A245" i="59"/>
  <c r="A244" i="59"/>
  <c r="A243" i="59"/>
  <c r="A242" i="59"/>
  <c r="A241" i="59"/>
  <c r="A240" i="59"/>
  <c r="A239" i="59"/>
  <c r="A238" i="59"/>
  <c r="A237" i="59"/>
  <c r="A236" i="59"/>
  <c r="A235" i="59"/>
  <c r="A234" i="59"/>
  <c r="A233" i="59"/>
  <c r="A232" i="59"/>
  <c r="A231" i="59"/>
  <c r="A230" i="59"/>
  <c r="A229" i="59"/>
  <c r="A228" i="59"/>
  <c r="A227" i="59"/>
  <c r="A226" i="59"/>
  <c r="A225" i="59"/>
  <c r="A224" i="59"/>
  <c r="A223" i="59"/>
  <c r="A222" i="59"/>
  <c r="A221" i="59"/>
  <c r="A220" i="59"/>
  <c r="A219" i="59"/>
  <c r="A218" i="59"/>
  <c r="A217" i="59"/>
  <c r="A216" i="59"/>
  <c r="A215" i="59"/>
  <c r="A214" i="59"/>
  <c r="A213" i="59"/>
  <c r="A212" i="59"/>
  <c r="A211" i="59"/>
  <c r="A210" i="59"/>
  <c r="A209" i="59"/>
  <c r="A208" i="59"/>
  <c r="A207" i="59"/>
  <c r="A206" i="59"/>
  <c r="A205" i="59"/>
  <c r="A204" i="59"/>
  <c r="A203" i="59"/>
  <c r="A202" i="59"/>
  <c r="A201" i="59"/>
  <c r="A200" i="59"/>
  <c r="A199" i="59"/>
  <c r="A198" i="59"/>
  <c r="A197" i="59"/>
  <c r="A196" i="59"/>
  <c r="A195" i="59"/>
  <c r="A194" i="59"/>
  <c r="A193" i="59"/>
  <c r="A192" i="59"/>
  <c r="A191" i="59"/>
  <c r="A190" i="59"/>
  <c r="A189" i="59"/>
  <c r="A188" i="59"/>
  <c r="A187" i="59"/>
  <c r="A186" i="59"/>
  <c r="A185" i="59"/>
  <c r="A184" i="59"/>
  <c r="A183" i="59"/>
  <c r="A182" i="59"/>
  <c r="A181" i="59"/>
  <c r="A180" i="59"/>
  <c r="A179" i="59"/>
  <c r="A178" i="59"/>
  <c r="A177" i="59"/>
  <c r="A176" i="59"/>
  <c r="A175" i="59"/>
  <c r="A174" i="59"/>
  <c r="A173" i="59"/>
  <c r="A172" i="59"/>
  <c r="A171" i="59"/>
  <c r="A170" i="59"/>
  <c r="A169" i="59"/>
  <c r="A168" i="59"/>
  <c r="A167" i="59"/>
  <c r="A166" i="59"/>
  <c r="A165" i="59"/>
  <c r="A164" i="59"/>
  <c r="A163" i="59"/>
  <c r="A162" i="59"/>
  <c r="A161" i="59"/>
  <c r="A160" i="59"/>
  <c r="A159" i="59"/>
  <c r="A158" i="59"/>
  <c r="A157" i="59"/>
  <c r="A156" i="59"/>
  <c r="A155" i="59"/>
  <c r="A154" i="59"/>
  <c r="A153" i="59"/>
  <c r="A152" i="59"/>
  <c r="A151" i="59"/>
  <c r="A150" i="59"/>
  <c r="A149" i="59"/>
  <c r="A148" i="59"/>
  <c r="A147" i="59"/>
  <c r="A146" i="59"/>
  <c r="A145" i="59"/>
  <c r="A144" i="59"/>
  <c r="A143" i="59"/>
  <c r="A142" i="59"/>
  <c r="A141" i="59"/>
  <c r="A140" i="59"/>
  <c r="A139" i="59"/>
  <c r="A138" i="59"/>
  <c r="A137" i="59"/>
  <c r="A136" i="59"/>
  <c r="A135" i="59"/>
  <c r="A134" i="59"/>
  <c r="A133" i="59"/>
  <c r="A132" i="59"/>
  <c r="A131" i="59"/>
  <c r="A130" i="59"/>
  <c r="A129" i="59"/>
  <c r="A128" i="59"/>
  <c r="A127" i="59"/>
  <c r="A126" i="59"/>
  <c r="A125" i="59"/>
  <c r="A124" i="59"/>
  <c r="A123" i="59"/>
  <c r="A122" i="59"/>
  <c r="A121" i="59"/>
  <c r="A120" i="59"/>
  <c r="A119" i="59"/>
  <c r="A118" i="59"/>
  <c r="A117" i="59"/>
  <c r="A116" i="59"/>
  <c r="A115" i="59"/>
  <c r="A114" i="59"/>
  <c r="A113" i="59"/>
  <c r="A112" i="59"/>
  <c r="A111" i="59"/>
  <c r="A110" i="59"/>
  <c r="A109" i="59"/>
  <c r="A108" i="59"/>
  <c r="A107" i="59"/>
  <c r="A106" i="59"/>
  <c r="A105" i="59"/>
  <c r="A104" i="59"/>
  <c r="A103" i="59"/>
  <c r="A102" i="59"/>
  <c r="A101" i="59"/>
  <c r="A100" i="59"/>
  <c r="A99" i="59"/>
  <c r="A98" i="59"/>
  <c r="A97" i="59"/>
  <c r="A96" i="59"/>
  <c r="A95" i="59"/>
  <c r="A94" i="59"/>
  <c r="A93" i="59"/>
  <c r="A92" i="59"/>
  <c r="A91" i="59"/>
  <c r="A90" i="59"/>
  <c r="A89" i="59"/>
  <c r="A88" i="59"/>
  <c r="A87" i="59"/>
  <c r="A86" i="59"/>
  <c r="A85" i="59"/>
  <c r="A84" i="59"/>
  <c r="A83" i="59"/>
  <c r="A82" i="59"/>
  <c r="A81" i="59"/>
  <c r="A80" i="59"/>
  <c r="A79" i="59"/>
  <c r="A78" i="59"/>
  <c r="A77" i="59"/>
  <c r="A76" i="59"/>
  <c r="A75" i="59"/>
  <c r="A74" i="59"/>
  <c r="A73" i="59"/>
  <c r="A72" i="59"/>
  <c r="A71" i="59"/>
  <c r="A70" i="59"/>
  <c r="A69" i="59"/>
  <c r="A68" i="59"/>
  <c r="A67" i="59"/>
  <c r="A66" i="59"/>
  <c r="A65" i="59"/>
  <c r="A64" i="59"/>
  <c r="A63" i="59"/>
  <c r="A62" i="59"/>
  <c r="A61" i="59"/>
  <c r="A60" i="59"/>
  <c r="A59" i="59"/>
  <c r="A58" i="59"/>
  <c r="A57" i="59"/>
  <c r="A56" i="59"/>
  <c r="A55" i="59"/>
  <c r="A54" i="59"/>
  <c r="A53" i="59"/>
  <c r="A52" i="59"/>
  <c r="A51" i="59"/>
  <c r="A50" i="59"/>
  <c r="A49" i="59"/>
  <c r="A48" i="59"/>
  <c r="A47" i="59"/>
  <c r="A46" i="59"/>
  <c r="A45" i="59"/>
  <c r="A44" i="59"/>
  <c r="A43" i="59"/>
  <c r="A42" i="59"/>
  <c r="A41" i="59"/>
  <c r="A40" i="59"/>
  <c r="A39" i="59"/>
  <c r="A38" i="59"/>
  <c r="A37" i="59"/>
  <c r="A36" i="59"/>
  <c r="A35" i="59"/>
  <c r="A34" i="59"/>
  <c r="A33" i="59"/>
  <c r="A32" i="59"/>
  <c r="A31" i="59"/>
  <c r="A30" i="59"/>
  <c r="A29" i="59"/>
  <c r="A28" i="59"/>
  <c r="A27" i="59"/>
  <c r="A26" i="59"/>
  <c r="A25" i="59"/>
  <c r="A24" i="59"/>
  <c r="A23" i="59"/>
  <c r="A22" i="59"/>
  <c r="A21" i="59"/>
  <c r="A20" i="59"/>
  <c r="A19" i="59"/>
  <c r="A18" i="59"/>
  <c r="A17" i="59"/>
  <c r="A16" i="59"/>
  <c r="A15" i="59"/>
  <c r="A14" i="59"/>
  <c r="A13" i="59"/>
  <c r="A12" i="59"/>
  <c r="A11" i="59"/>
  <c r="A10" i="59"/>
  <c r="A9" i="59"/>
  <c r="A8" i="59"/>
  <c r="A7" i="59"/>
  <c r="A6" i="59"/>
  <c r="A5" i="59"/>
  <c r="A4" i="59"/>
  <c r="U18" i="44"/>
  <c r="T18" i="44"/>
  <c r="U13" i="44"/>
  <c r="T13" i="44"/>
  <c r="Q17" i="57"/>
  <c r="M16" i="65"/>
  <c r="M14" i="65"/>
  <c r="M13" i="65"/>
  <c r="M12" i="65"/>
  <c r="M10" i="65"/>
  <c r="M9" i="65"/>
  <c r="A7" i="65"/>
  <c r="M33" i="55"/>
  <c r="M34" i="55"/>
  <c r="M35" i="55"/>
  <c r="B12" i="61"/>
  <c r="C1539" i="59"/>
  <c r="B11" i="61"/>
  <c r="C1538" i="59" s="1"/>
  <c r="B10" i="61"/>
  <c r="C1537" i="59"/>
  <c r="A1537" i="59" s="1"/>
  <c r="B9" i="61"/>
  <c r="C1536" i="59" s="1"/>
  <c r="B8" i="61"/>
  <c r="C1535" i="59" s="1"/>
  <c r="B7" i="61"/>
  <c r="C1534" i="59"/>
  <c r="A1534" i="59" s="1"/>
  <c r="B6" i="61"/>
  <c r="C1533" i="59" s="1"/>
  <c r="B5" i="61"/>
  <c r="C1532" i="59" s="1"/>
  <c r="B4" i="61"/>
  <c r="C1531" i="59" s="1"/>
  <c r="B3" i="61"/>
  <c r="C1530" i="59"/>
  <c r="A1530" i="59" s="1"/>
  <c r="B16" i="57"/>
  <c r="F2" i="43"/>
  <c r="AQ2" i="43" s="1"/>
  <c r="P16" i="57"/>
  <c r="N17" i="57" s="1"/>
  <c r="O16" i="57"/>
  <c r="D12" i="57"/>
  <c r="G12" i="57" s="1"/>
  <c r="D33" i="43"/>
  <c r="BC33" i="43"/>
  <c r="T17" i="57" s="1"/>
  <c r="S42" i="46"/>
  <c r="S43" i="46"/>
  <c r="S44" i="46"/>
  <c r="S45" i="46"/>
  <c r="S46" i="46"/>
  <c r="S47" i="46"/>
  <c r="S48" i="46"/>
  <c r="S49" i="46"/>
  <c r="S50" i="46"/>
  <c r="S51" i="46"/>
  <c r="S52" i="46"/>
  <c r="S53" i="46"/>
  <c r="S54" i="46"/>
  <c r="S55" i="46"/>
  <c r="S56" i="46"/>
  <c r="S57" i="46"/>
  <c r="S58" i="46"/>
  <c r="S59" i="46"/>
  <c r="S60" i="46"/>
  <c r="S61" i="46"/>
  <c r="S62" i="46"/>
  <c r="S63" i="46"/>
  <c r="S64" i="46"/>
  <c r="S65" i="46"/>
  <c r="S66" i="46"/>
  <c r="S67" i="46"/>
  <c r="S68" i="46"/>
  <c r="S69" i="46"/>
  <c r="S70" i="46"/>
  <c r="S71" i="46"/>
  <c r="S72" i="46"/>
  <c r="S73" i="46"/>
  <c r="S74" i="46"/>
  <c r="S75" i="46"/>
  <c r="S76" i="46"/>
  <c r="S77" i="46"/>
  <c r="S78" i="46"/>
  <c r="S79" i="46"/>
  <c r="S80" i="46"/>
  <c r="S81" i="46"/>
  <c r="S82" i="46"/>
  <c r="S83" i="46"/>
  <c r="S84" i="46"/>
  <c r="S85" i="46"/>
  <c r="S86" i="46"/>
  <c r="S87" i="46"/>
  <c r="S88" i="46"/>
  <c r="S89" i="46"/>
  <c r="S90" i="46"/>
  <c r="S91" i="46"/>
  <c r="S92" i="46"/>
  <c r="S93" i="46"/>
  <c r="S94" i="46"/>
  <c r="S95" i="46"/>
  <c r="S96" i="46"/>
  <c r="S97" i="46"/>
  <c r="S98" i="46"/>
  <c r="S99" i="46"/>
  <c r="S100" i="46"/>
  <c r="S101" i="46"/>
  <c r="S102" i="46"/>
  <c r="S103" i="46"/>
  <c r="S104" i="46"/>
  <c r="S105" i="46"/>
  <c r="S106" i="46"/>
  <c r="S107" i="46"/>
  <c r="S108" i="46"/>
  <c r="S109" i="46"/>
  <c r="S110" i="46"/>
  <c r="S111" i="46"/>
  <c r="S112" i="46"/>
  <c r="S113" i="46"/>
  <c r="S114" i="46"/>
  <c r="S115" i="46"/>
  <c r="S116" i="46"/>
  <c r="S117" i="46"/>
  <c r="S118" i="46"/>
  <c r="S119" i="46"/>
  <c r="S120" i="46"/>
  <c r="S121" i="46"/>
  <c r="S122" i="46"/>
  <c r="S123" i="46"/>
  <c r="S124" i="46"/>
  <c r="S125" i="46"/>
  <c r="S126" i="46"/>
  <c r="S127" i="46"/>
  <c r="S128" i="46"/>
  <c r="S129" i="46"/>
  <c r="S130" i="46"/>
  <c r="S131" i="46"/>
  <c r="S132" i="46"/>
  <c r="S133" i="46"/>
  <c r="S134" i="46"/>
  <c r="S135" i="46"/>
  <c r="S136" i="46"/>
  <c r="S137" i="46"/>
  <c r="S138" i="46"/>
  <c r="S139" i="46"/>
  <c r="S140" i="46"/>
  <c r="S141" i="46"/>
  <c r="S142" i="46"/>
  <c r="S143" i="46"/>
  <c r="S144" i="46"/>
  <c r="S145" i="46"/>
  <c r="S146" i="46"/>
  <c r="S147" i="46"/>
  <c r="S148" i="46"/>
  <c r="S149" i="46"/>
  <c r="S150" i="46"/>
  <c r="S151" i="46"/>
  <c r="S152" i="46"/>
  <c r="S153" i="46"/>
  <c r="S154" i="46"/>
  <c r="S155" i="46"/>
  <c r="S156" i="46"/>
  <c r="S157" i="46"/>
  <c r="S158" i="46"/>
  <c r="S159" i="46"/>
  <c r="S160" i="46"/>
  <c r="S161" i="46"/>
  <c r="S162" i="46"/>
  <c r="S163" i="46"/>
  <c r="S164" i="46"/>
  <c r="S165" i="46"/>
  <c r="S166" i="46"/>
  <c r="S167" i="46"/>
  <c r="S18" i="46"/>
  <c r="S19" i="46"/>
  <c r="S20" i="46"/>
  <c r="S21" i="46"/>
  <c r="S22" i="46"/>
  <c r="S23" i="46"/>
  <c r="S24" i="46"/>
  <c r="S25" i="46"/>
  <c r="S26" i="46"/>
  <c r="S27" i="46"/>
  <c r="S28" i="46"/>
  <c r="S29" i="46"/>
  <c r="S30" i="46"/>
  <c r="S31" i="46"/>
  <c r="S33" i="46"/>
  <c r="S34" i="46"/>
  <c r="S35" i="46"/>
  <c r="S36" i="46"/>
  <c r="S37" i="46"/>
  <c r="S38" i="46"/>
  <c r="S39" i="46"/>
  <c r="S40" i="46"/>
  <c r="S41" i="46"/>
  <c r="S32" i="46"/>
  <c r="M11" i="55"/>
  <c r="U10" i="44"/>
  <c r="T10" i="44"/>
  <c r="C16" i="57"/>
  <c r="D16" i="57"/>
  <c r="F16" i="57"/>
  <c r="G16" i="57"/>
  <c r="E17" i="57"/>
  <c r="I16" i="57"/>
  <c r="J16" i="57"/>
  <c r="H17" i="57" s="1"/>
  <c r="L16" i="57"/>
  <c r="M16" i="57"/>
  <c r="K17" i="57"/>
  <c r="H7" i="57"/>
  <c r="G4" i="44"/>
  <c r="A8" i="55"/>
  <c r="A18" i="54"/>
  <c r="AF33" i="46"/>
  <c r="AB22" i="46"/>
  <c r="AB19" i="46"/>
  <c r="AB18" i="46"/>
  <c r="AD22" i="46"/>
  <c r="AH22" i="46" s="1"/>
  <c r="AU22" i="46" s="1"/>
  <c r="BA18" i="46"/>
  <c r="BA19" i="46"/>
  <c r="AD18" i="46"/>
  <c r="AE18" i="46"/>
  <c r="AD19" i="46"/>
  <c r="AH19" i="46" s="1"/>
  <c r="AE19" i="46"/>
  <c r="AD167" i="46"/>
  <c r="BA167" i="46"/>
  <c r="AB167" i="46"/>
  <c r="AE167" i="46"/>
  <c r="AD166" i="46"/>
  <c r="BA166" i="46"/>
  <c r="AB166" i="46"/>
  <c r="AE166" i="46"/>
  <c r="AD165" i="46"/>
  <c r="AH165" i="46" s="1"/>
  <c r="AV165" i="46" s="1"/>
  <c r="AG165" i="46"/>
  <c r="BA165" i="46"/>
  <c r="AB165" i="46"/>
  <c r="AE165" i="46"/>
  <c r="AD164" i="46"/>
  <c r="BA164" i="46"/>
  <c r="AB164" i="46"/>
  <c r="AE164" i="46"/>
  <c r="AD163" i="46"/>
  <c r="BA163" i="46"/>
  <c r="AB163" i="46"/>
  <c r="AE163" i="46"/>
  <c r="AD162" i="46"/>
  <c r="AG162" i="46" s="1"/>
  <c r="BA162" i="46"/>
  <c r="AB162" i="46"/>
  <c r="AE162" i="46"/>
  <c r="AD161" i="46"/>
  <c r="AG161" i="46" s="1"/>
  <c r="BA161" i="46"/>
  <c r="AB161" i="46"/>
  <c r="AE161" i="46"/>
  <c r="AD160" i="46"/>
  <c r="AG160" i="46" s="1"/>
  <c r="BA160" i="46"/>
  <c r="AB160" i="46"/>
  <c r="AE160" i="46"/>
  <c r="AD159" i="46"/>
  <c r="AG159" i="46" s="1"/>
  <c r="BA159" i="46"/>
  <c r="AB159" i="46"/>
  <c r="AE159" i="46"/>
  <c r="AD158" i="46"/>
  <c r="BA158" i="46"/>
  <c r="AB158" i="46"/>
  <c r="AE158" i="46"/>
  <c r="AD157" i="46"/>
  <c r="BA157" i="46"/>
  <c r="AB157" i="46"/>
  <c r="AE157" i="46"/>
  <c r="AD156" i="46"/>
  <c r="AG156" i="46" s="1"/>
  <c r="BA156" i="46"/>
  <c r="AB156" i="46"/>
  <c r="AE156" i="46"/>
  <c r="AD155" i="46"/>
  <c r="BA155" i="46"/>
  <c r="AB155" i="46"/>
  <c r="AE155" i="46"/>
  <c r="AD154" i="46"/>
  <c r="BA154" i="46"/>
  <c r="AB154" i="46"/>
  <c r="AE154" i="46"/>
  <c r="AD153" i="46"/>
  <c r="AG153" i="46" s="1"/>
  <c r="BA153" i="46"/>
  <c r="AB153" i="46"/>
  <c r="AE153" i="46"/>
  <c r="AD152" i="46"/>
  <c r="BA152" i="46"/>
  <c r="AB152" i="46"/>
  <c r="AE152" i="46"/>
  <c r="AD151" i="46"/>
  <c r="BA151" i="46"/>
  <c r="AB151" i="46"/>
  <c r="AE151" i="46"/>
  <c r="AD150" i="46"/>
  <c r="BA150" i="46"/>
  <c r="AB150" i="46"/>
  <c r="AE150" i="46"/>
  <c r="AD149" i="46"/>
  <c r="BA149" i="46"/>
  <c r="AB149" i="46"/>
  <c r="AE149" i="46"/>
  <c r="AD148" i="46"/>
  <c r="BA148" i="46"/>
  <c r="AB148" i="46"/>
  <c r="AE148" i="46"/>
  <c r="AD147" i="46"/>
  <c r="BA147" i="46"/>
  <c r="AB147" i="46"/>
  <c r="AE147" i="46"/>
  <c r="AD146" i="46"/>
  <c r="AG146" i="46" s="1"/>
  <c r="BA146" i="46"/>
  <c r="AB146" i="46"/>
  <c r="AE146" i="46"/>
  <c r="AD145" i="46"/>
  <c r="AG145" i="46" s="1"/>
  <c r="BA145" i="46"/>
  <c r="AB145" i="46"/>
  <c r="AE145" i="46"/>
  <c r="AD144" i="46"/>
  <c r="BA144" i="46"/>
  <c r="AB144" i="46"/>
  <c r="AE144" i="46"/>
  <c r="AD143" i="46"/>
  <c r="BA143" i="46"/>
  <c r="AB143" i="46"/>
  <c r="AE143" i="46"/>
  <c r="AD142" i="46"/>
  <c r="BA142" i="46"/>
  <c r="AB142" i="46"/>
  <c r="AE142" i="46"/>
  <c r="AD141" i="46"/>
  <c r="BA141" i="46"/>
  <c r="BB141" i="46" s="1"/>
  <c r="AB141" i="46"/>
  <c r="AE141" i="46"/>
  <c r="AD140" i="46"/>
  <c r="BA140" i="46"/>
  <c r="AB140" i="46"/>
  <c r="AE140" i="46"/>
  <c r="AD139" i="46"/>
  <c r="BA139" i="46"/>
  <c r="AB139" i="46"/>
  <c r="AE139" i="46"/>
  <c r="AD138" i="46"/>
  <c r="AG138" i="46" s="1"/>
  <c r="BA138" i="46"/>
  <c r="AB138" i="46"/>
  <c r="AE138" i="46"/>
  <c r="AD137" i="46"/>
  <c r="AG137" i="46" s="1"/>
  <c r="BA137" i="46"/>
  <c r="AB137" i="46"/>
  <c r="AE137" i="46"/>
  <c r="AD136" i="46"/>
  <c r="BA136" i="46"/>
  <c r="AB136" i="46"/>
  <c r="AE136" i="46"/>
  <c r="AD135" i="46"/>
  <c r="BA135" i="46"/>
  <c r="AB135" i="46"/>
  <c r="AE135" i="46"/>
  <c r="AD134" i="46"/>
  <c r="AG134" i="46" s="1"/>
  <c r="BA134" i="46"/>
  <c r="AB134" i="46"/>
  <c r="AE134" i="46"/>
  <c r="AD133" i="46"/>
  <c r="AG133" i="46"/>
  <c r="BA133" i="46"/>
  <c r="AB133" i="46"/>
  <c r="AE133" i="46"/>
  <c r="AD132" i="46"/>
  <c r="BA132" i="46"/>
  <c r="AB132" i="46"/>
  <c r="AE132" i="46"/>
  <c r="AD131" i="46"/>
  <c r="AG131" i="46" s="1"/>
  <c r="BA131" i="46"/>
  <c r="AB131" i="46"/>
  <c r="AE131" i="46"/>
  <c r="AD130" i="46"/>
  <c r="BA130" i="46"/>
  <c r="AB130" i="46"/>
  <c r="AE130" i="46"/>
  <c r="AD129" i="46"/>
  <c r="AG129" i="46" s="1"/>
  <c r="BA129" i="46"/>
  <c r="AB129" i="46"/>
  <c r="AE129" i="46"/>
  <c r="AD128" i="46"/>
  <c r="BA128" i="46"/>
  <c r="AB128" i="46"/>
  <c r="AE128" i="46"/>
  <c r="AD127" i="46"/>
  <c r="AG127" i="46" s="1"/>
  <c r="BA127" i="46"/>
  <c r="AB127" i="46"/>
  <c r="AE127" i="46"/>
  <c r="AD126" i="46"/>
  <c r="BA126" i="46"/>
  <c r="AB126" i="46"/>
  <c r="AE126" i="46"/>
  <c r="AD125" i="46"/>
  <c r="AH125" i="46" s="1"/>
  <c r="AV125" i="46" s="1"/>
  <c r="BA125" i="46"/>
  <c r="AB125" i="46"/>
  <c r="AE125" i="46"/>
  <c r="AD124" i="46"/>
  <c r="BA124" i="46"/>
  <c r="AB124" i="46"/>
  <c r="AE124" i="46"/>
  <c r="AD123" i="46"/>
  <c r="BA123" i="46"/>
  <c r="AB123" i="46"/>
  <c r="AE123" i="46"/>
  <c r="AD122" i="46"/>
  <c r="BA122" i="46"/>
  <c r="AB122" i="46"/>
  <c r="AE122" i="46"/>
  <c r="AD121" i="46"/>
  <c r="AG121" i="46" s="1"/>
  <c r="BA121" i="46"/>
  <c r="AB121" i="46"/>
  <c r="AE121" i="46"/>
  <c r="AD120" i="46"/>
  <c r="BA120" i="46"/>
  <c r="AB120" i="46"/>
  <c r="AE120" i="46"/>
  <c r="AD119" i="46"/>
  <c r="AG119" i="46" s="1"/>
  <c r="BA119" i="46"/>
  <c r="AB119" i="46"/>
  <c r="AE119" i="46"/>
  <c r="AD118" i="46"/>
  <c r="BA118" i="46"/>
  <c r="AB118" i="46"/>
  <c r="AE118" i="46"/>
  <c r="AD117" i="46"/>
  <c r="AG117" i="46" s="1"/>
  <c r="BA117" i="46"/>
  <c r="AB117" i="46"/>
  <c r="AE117" i="46"/>
  <c r="AD116" i="46"/>
  <c r="AG116" i="46" s="1"/>
  <c r="BA116" i="46"/>
  <c r="AB116" i="46"/>
  <c r="AE116" i="46"/>
  <c r="AD115" i="46"/>
  <c r="AG115" i="46" s="1"/>
  <c r="BA115" i="46"/>
  <c r="AB115" i="46"/>
  <c r="AE115" i="46"/>
  <c r="AD114" i="46"/>
  <c r="AH114" i="46" s="1"/>
  <c r="AR114" i="46" s="1"/>
  <c r="BA114" i="46"/>
  <c r="AB114" i="46"/>
  <c r="AE114" i="46"/>
  <c r="AD113" i="46"/>
  <c r="AH113" i="46" s="1"/>
  <c r="BA113" i="46"/>
  <c r="AB113" i="46"/>
  <c r="AE113" i="46"/>
  <c r="AD112" i="46"/>
  <c r="BA112" i="46"/>
  <c r="AB112" i="46"/>
  <c r="AE112" i="46"/>
  <c r="AD111" i="46"/>
  <c r="AH111" i="46" s="1"/>
  <c r="AU111" i="46" s="1"/>
  <c r="BA111" i="46"/>
  <c r="AB111" i="46"/>
  <c r="AE111" i="46"/>
  <c r="AD110" i="46"/>
  <c r="BA110" i="46"/>
  <c r="AB110" i="46"/>
  <c r="AE110" i="46"/>
  <c r="AD109" i="46"/>
  <c r="AH109" i="46" s="1"/>
  <c r="BA109" i="46"/>
  <c r="AB109" i="46"/>
  <c r="AE109" i="46"/>
  <c r="AD108" i="46"/>
  <c r="BA108" i="46"/>
  <c r="AB108" i="46"/>
  <c r="AE108" i="46"/>
  <c r="AD107" i="46"/>
  <c r="AH107" i="46" s="1"/>
  <c r="BA107" i="46"/>
  <c r="AB107" i="46"/>
  <c r="AE107" i="46"/>
  <c r="AD106" i="46"/>
  <c r="BA106" i="46"/>
  <c r="AB106" i="46"/>
  <c r="AE106" i="46"/>
  <c r="AD105" i="46"/>
  <c r="AH105" i="46" s="1"/>
  <c r="AU105" i="46" s="1"/>
  <c r="BA105" i="46"/>
  <c r="AB105" i="46"/>
  <c r="AE105" i="46"/>
  <c r="AD104" i="46"/>
  <c r="BA104" i="46"/>
  <c r="AB104" i="46"/>
  <c r="AE104" i="46"/>
  <c r="AD103" i="46"/>
  <c r="AH103" i="46" s="1"/>
  <c r="BA103" i="46"/>
  <c r="AB103" i="46"/>
  <c r="AE103" i="46"/>
  <c r="AD102" i="46"/>
  <c r="BA102" i="46"/>
  <c r="AB102" i="46"/>
  <c r="AE102" i="46"/>
  <c r="AD101" i="46"/>
  <c r="AH101" i="46" s="1"/>
  <c r="AU101" i="46" s="1"/>
  <c r="BA101" i="46"/>
  <c r="AB101" i="46"/>
  <c r="AE101" i="46"/>
  <c r="AD100" i="46"/>
  <c r="AH100" i="46" s="1"/>
  <c r="BA100" i="46"/>
  <c r="AB100" i="46"/>
  <c r="AE100" i="46"/>
  <c r="AD99" i="46"/>
  <c r="AH99" i="46" s="1"/>
  <c r="AU99" i="46" s="1"/>
  <c r="BA99" i="46"/>
  <c r="AB99" i="46"/>
  <c r="AE99" i="46"/>
  <c r="AD98" i="46"/>
  <c r="AH98" i="46" s="1"/>
  <c r="AR98" i="46" s="1"/>
  <c r="BA98" i="46"/>
  <c r="AB98" i="46"/>
  <c r="AE98" i="46"/>
  <c r="AD97" i="46"/>
  <c r="AH97" i="46" s="1"/>
  <c r="BA97" i="46"/>
  <c r="AB97" i="46"/>
  <c r="AE97" i="46"/>
  <c r="AD96" i="46"/>
  <c r="BA96" i="46"/>
  <c r="AB96" i="46"/>
  <c r="AE96" i="46"/>
  <c r="AD95" i="46"/>
  <c r="AH95" i="46" s="1"/>
  <c r="BA95" i="46"/>
  <c r="AB95" i="46"/>
  <c r="AE95" i="46"/>
  <c r="AD94" i="46"/>
  <c r="BA94" i="46"/>
  <c r="AB94" i="46"/>
  <c r="AE94" i="46"/>
  <c r="AD93" i="46"/>
  <c r="AH93" i="46" s="1"/>
  <c r="BA93" i="46"/>
  <c r="AB93" i="46"/>
  <c r="AE93" i="46"/>
  <c r="AD92" i="46"/>
  <c r="BA92" i="46"/>
  <c r="AB92" i="46"/>
  <c r="AE92" i="46"/>
  <c r="AD91" i="46"/>
  <c r="AH91" i="46" s="1"/>
  <c r="AU91" i="46" s="1"/>
  <c r="BA91" i="46"/>
  <c r="AB91" i="46"/>
  <c r="AE91" i="46"/>
  <c r="AD90" i="46"/>
  <c r="BA90" i="46"/>
  <c r="AB90" i="46"/>
  <c r="AE90" i="46"/>
  <c r="AD89" i="46"/>
  <c r="AH89" i="46" s="1"/>
  <c r="AU89" i="46" s="1"/>
  <c r="BA89" i="46"/>
  <c r="AB89" i="46"/>
  <c r="AE89" i="46"/>
  <c r="AD88" i="46"/>
  <c r="BA88" i="46"/>
  <c r="AB88" i="46"/>
  <c r="AE88" i="46"/>
  <c r="AD87" i="46"/>
  <c r="AH87" i="46" s="1"/>
  <c r="BA87" i="46"/>
  <c r="AB87" i="46"/>
  <c r="AE87" i="46"/>
  <c r="AO87" i="46" s="1"/>
  <c r="AD86" i="46"/>
  <c r="BA86" i="46"/>
  <c r="AB86" i="46"/>
  <c r="AE86" i="46"/>
  <c r="AD85" i="46"/>
  <c r="AH85" i="46" s="1"/>
  <c r="AU85" i="46" s="1"/>
  <c r="BA85" i="46"/>
  <c r="AB85" i="46"/>
  <c r="AE85" i="46"/>
  <c r="AD84" i="46"/>
  <c r="AH84" i="46" s="1"/>
  <c r="AW84" i="46" s="1"/>
  <c r="BA84" i="46"/>
  <c r="AB84" i="46"/>
  <c r="AE84" i="46"/>
  <c r="AD83" i="46"/>
  <c r="AH83" i="46" s="1"/>
  <c r="AU83" i="46" s="1"/>
  <c r="BA83" i="46"/>
  <c r="AB83" i="46"/>
  <c r="AE83" i="46"/>
  <c r="AD82" i="46"/>
  <c r="AH82" i="46" s="1"/>
  <c r="AR82" i="46" s="1"/>
  <c r="BA82" i="46"/>
  <c r="AB82" i="46"/>
  <c r="AE82" i="46"/>
  <c r="AD81" i="46"/>
  <c r="AG81" i="46" s="1"/>
  <c r="BA81" i="46"/>
  <c r="AB81" i="46"/>
  <c r="AE81" i="46"/>
  <c r="AD80" i="46"/>
  <c r="BA80" i="46"/>
  <c r="AB80" i="46"/>
  <c r="AE80" i="46"/>
  <c r="AD79" i="46"/>
  <c r="BA79" i="46"/>
  <c r="AB79" i="46"/>
  <c r="AE79" i="46"/>
  <c r="AD78" i="46"/>
  <c r="AH78" i="46" s="1"/>
  <c r="BA78" i="46"/>
  <c r="AB78" i="46"/>
  <c r="AE78" i="46"/>
  <c r="AD77" i="46"/>
  <c r="BA77" i="46"/>
  <c r="AB77" i="46"/>
  <c r="AE77" i="46"/>
  <c r="AD76" i="46"/>
  <c r="AH76" i="46" s="1"/>
  <c r="AR76" i="46" s="1"/>
  <c r="BA76" i="46"/>
  <c r="AB76" i="46"/>
  <c r="AE76" i="46"/>
  <c r="AD75" i="46"/>
  <c r="AG75" i="46" s="1"/>
  <c r="BA75" i="46"/>
  <c r="AB75" i="46"/>
  <c r="AE75" i="46"/>
  <c r="AD74" i="46"/>
  <c r="AH74" i="46" s="1"/>
  <c r="BA74" i="46"/>
  <c r="AB74" i="46"/>
  <c r="AE74" i="46"/>
  <c r="AD73" i="46"/>
  <c r="BA73" i="46"/>
  <c r="AB73" i="46"/>
  <c r="AE73" i="46"/>
  <c r="AD72" i="46"/>
  <c r="AG72" i="46" s="1"/>
  <c r="BA72" i="46"/>
  <c r="AB72" i="46"/>
  <c r="AE72" i="46"/>
  <c r="AD71" i="46"/>
  <c r="BA71" i="46"/>
  <c r="AB71" i="46"/>
  <c r="AE71" i="46"/>
  <c r="AD70" i="46"/>
  <c r="BA70" i="46"/>
  <c r="AB70" i="46"/>
  <c r="AE70" i="46"/>
  <c r="AD69" i="46"/>
  <c r="AH69" i="46" s="1"/>
  <c r="AV69" i="46" s="1"/>
  <c r="BA69" i="46"/>
  <c r="AB69" i="46"/>
  <c r="AE69" i="46"/>
  <c r="AD68" i="46"/>
  <c r="AG68" i="46" s="1"/>
  <c r="BA68" i="46"/>
  <c r="AB68" i="46"/>
  <c r="AE68" i="46"/>
  <c r="AD67" i="46"/>
  <c r="AH67" i="46" s="1"/>
  <c r="AR67" i="46" s="1"/>
  <c r="BA67" i="46"/>
  <c r="AB67" i="46"/>
  <c r="AE67" i="46"/>
  <c r="AD66" i="46"/>
  <c r="AG66" i="46" s="1"/>
  <c r="BA66" i="46"/>
  <c r="AB66" i="46"/>
  <c r="AE66" i="46"/>
  <c r="AD65" i="46"/>
  <c r="AG65" i="46" s="1"/>
  <c r="BA65" i="46"/>
  <c r="AB65" i="46"/>
  <c r="AE65" i="46"/>
  <c r="AD64" i="46"/>
  <c r="AH64" i="46" s="1"/>
  <c r="BA64" i="46"/>
  <c r="AB64" i="46"/>
  <c r="AE64" i="46"/>
  <c r="AD63" i="46"/>
  <c r="AG63" i="46" s="1"/>
  <c r="BA63" i="46"/>
  <c r="AB63" i="46"/>
  <c r="AE63" i="46"/>
  <c r="AD62" i="46"/>
  <c r="AH62" i="46" s="1"/>
  <c r="AR62" i="46" s="1"/>
  <c r="BA62" i="46"/>
  <c r="AB62" i="46"/>
  <c r="AE62" i="46"/>
  <c r="AD61" i="46"/>
  <c r="AG61" i="46" s="1"/>
  <c r="BA61" i="46"/>
  <c r="AB61" i="46"/>
  <c r="AE61" i="46"/>
  <c r="AD60" i="46"/>
  <c r="AH60" i="46" s="1"/>
  <c r="BA60" i="46"/>
  <c r="AB60" i="46"/>
  <c r="AE60" i="46"/>
  <c r="AD59" i="46"/>
  <c r="BA59" i="46"/>
  <c r="AB59" i="46"/>
  <c r="AE59" i="46"/>
  <c r="AD58" i="46"/>
  <c r="BA58" i="46"/>
  <c r="AB58" i="46"/>
  <c r="AE58" i="46"/>
  <c r="AD57" i="46"/>
  <c r="AH57" i="46" s="1"/>
  <c r="AW57" i="46" s="1"/>
  <c r="BA57" i="46"/>
  <c r="AB57" i="46"/>
  <c r="AE57" i="46"/>
  <c r="AD56" i="46"/>
  <c r="AG56" i="46" s="1"/>
  <c r="BA56" i="46"/>
  <c r="AB56" i="46"/>
  <c r="AE56" i="46"/>
  <c r="AD55" i="46"/>
  <c r="AG55" i="46" s="1"/>
  <c r="BA55" i="46"/>
  <c r="AB55" i="46"/>
  <c r="AE55" i="46"/>
  <c r="AD54" i="46"/>
  <c r="BA54" i="46"/>
  <c r="AB54" i="46"/>
  <c r="AE54" i="46"/>
  <c r="AD53" i="46"/>
  <c r="BA53" i="46"/>
  <c r="AB53" i="46"/>
  <c r="AE53" i="46"/>
  <c r="AD52" i="46"/>
  <c r="AG52" i="46" s="1"/>
  <c r="BA52" i="46"/>
  <c r="AB52" i="46"/>
  <c r="AE52" i="46"/>
  <c r="AD51" i="46"/>
  <c r="AG51" i="46" s="1"/>
  <c r="BA51" i="46"/>
  <c r="AB51" i="46"/>
  <c r="AE51" i="46"/>
  <c r="AD50" i="46"/>
  <c r="BA50" i="46"/>
  <c r="AB50" i="46"/>
  <c r="AE50" i="46"/>
  <c r="AD49" i="46"/>
  <c r="BA49" i="46"/>
  <c r="AB49" i="46"/>
  <c r="AE49" i="46"/>
  <c r="AD48" i="46"/>
  <c r="BA48" i="46"/>
  <c r="AB48" i="46"/>
  <c r="AE48" i="46"/>
  <c r="AD47" i="46"/>
  <c r="BA47" i="46"/>
  <c r="AB47" i="46"/>
  <c r="AE47" i="46"/>
  <c r="AD46" i="46"/>
  <c r="AH46" i="46" s="1"/>
  <c r="BA46" i="46"/>
  <c r="AB46" i="46"/>
  <c r="AE46" i="46"/>
  <c r="AD45" i="46"/>
  <c r="BA45" i="46"/>
  <c r="AB45" i="46"/>
  <c r="AE45" i="46"/>
  <c r="AD44" i="46"/>
  <c r="BA44" i="46"/>
  <c r="AB44" i="46"/>
  <c r="AE44" i="46"/>
  <c r="AD43" i="46"/>
  <c r="BA43" i="46"/>
  <c r="AB43" i="46"/>
  <c r="AE43" i="46"/>
  <c r="AD42" i="46"/>
  <c r="BA42" i="46"/>
  <c r="AB42" i="46"/>
  <c r="AE42" i="46"/>
  <c r="AD41" i="46"/>
  <c r="BA41" i="46"/>
  <c r="AB41" i="46"/>
  <c r="AE41" i="46"/>
  <c r="AD40" i="46"/>
  <c r="AH40" i="46" s="1"/>
  <c r="AO40" i="46" s="1"/>
  <c r="AY40" i="46" s="1"/>
  <c r="BA40" i="46"/>
  <c r="AB40" i="46"/>
  <c r="AE40" i="46"/>
  <c r="AD39" i="46"/>
  <c r="AG39" i="46" s="1"/>
  <c r="BA39" i="46"/>
  <c r="AB39" i="46"/>
  <c r="AE39" i="46"/>
  <c r="AD38" i="46"/>
  <c r="AG38" i="46" s="1"/>
  <c r="BA38" i="46"/>
  <c r="AB38" i="46"/>
  <c r="AE38" i="46"/>
  <c r="AD37" i="46"/>
  <c r="BA37" i="46"/>
  <c r="AB37" i="46"/>
  <c r="AE37" i="46"/>
  <c r="AD36" i="46"/>
  <c r="BA36" i="46"/>
  <c r="AB36" i="46"/>
  <c r="AE36" i="46"/>
  <c r="AD35" i="46"/>
  <c r="BA35" i="46"/>
  <c r="AB35" i="46"/>
  <c r="AE35" i="46"/>
  <c r="AD34" i="46"/>
  <c r="BA34" i="46"/>
  <c r="AB34" i="46"/>
  <c r="AE34" i="46"/>
  <c r="AD33" i="46"/>
  <c r="BA33" i="46"/>
  <c r="AB33" i="46"/>
  <c r="AE33" i="46"/>
  <c r="AD32" i="46"/>
  <c r="BA32" i="46"/>
  <c r="AB32" i="46"/>
  <c r="AE32" i="46"/>
  <c r="AD31" i="46"/>
  <c r="BA31" i="46"/>
  <c r="AB31" i="46"/>
  <c r="AE31" i="46"/>
  <c r="AD30" i="46"/>
  <c r="AG30" i="46" s="1"/>
  <c r="BA30" i="46"/>
  <c r="AB30" i="46"/>
  <c r="AE30" i="46"/>
  <c r="AD29" i="46"/>
  <c r="BA29" i="46"/>
  <c r="AB29" i="46"/>
  <c r="AE29" i="46"/>
  <c r="AD28" i="46"/>
  <c r="AH28" i="46" s="1"/>
  <c r="AW28" i="46" s="1"/>
  <c r="BA28" i="46"/>
  <c r="AB28" i="46"/>
  <c r="AE28" i="46"/>
  <c r="AD27" i="46"/>
  <c r="BA27" i="46"/>
  <c r="AB27" i="46"/>
  <c r="AE27" i="46"/>
  <c r="AD26" i="46"/>
  <c r="AG26" i="46" s="1"/>
  <c r="AM26" i="46" s="1"/>
  <c r="AN26" i="46" s="1"/>
  <c r="BA26" i="46"/>
  <c r="AB26" i="46"/>
  <c r="AE26" i="46"/>
  <c r="AD25" i="46"/>
  <c r="AH25" i="46" s="1"/>
  <c r="AW25" i="46" s="1"/>
  <c r="BA25" i="46"/>
  <c r="AB25" i="46"/>
  <c r="AE25" i="46"/>
  <c r="AD24" i="46"/>
  <c r="BA24" i="46"/>
  <c r="AB24" i="46"/>
  <c r="AE24" i="46"/>
  <c r="AD23" i="46"/>
  <c r="BA23" i="46"/>
  <c r="AB23" i="46"/>
  <c r="AE23" i="46"/>
  <c r="BA22" i="46"/>
  <c r="AE22" i="46"/>
  <c r="AD21" i="46"/>
  <c r="BA21" i="46"/>
  <c r="AB21" i="46"/>
  <c r="AE21" i="46"/>
  <c r="AD20" i="46"/>
  <c r="BA20" i="46"/>
  <c r="AB20" i="46"/>
  <c r="AF18" i="46"/>
  <c r="F23" i="44"/>
  <c r="F24" i="44" s="1"/>
  <c r="M32" i="55"/>
  <c r="M31" i="55"/>
  <c r="T25" i="55"/>
  <c r="M17" i="55"/>
  <c r="M15" i="55"/>
  <c r="M14" i="55"/>
  <c r="M13" i="55"/>
  <c r="M10" i="55"/>
  <c r="I25" i="55"/>
  <c r="AM39" i="46"/>
  <c r="AN39" i="46" s="1"/>
  <c r="AM167" i="46"/>
  <c r="AN167" i="46" s="1"/>
  <c r="AM166" i="46"/>
  <c r="AN166" i="46" s="1"/>
  <c r="AM165" i="46"/>
  <c r="AN165" i="46" s="1"/>
  <c r="AM164" i="46"/>
  <c r="AN164" i="46" s="1"/>
  <c r="AM163" i="46"/>
  <c r="AN163" i="46" s="1"/>
  <c r="AM162" i="46"/>
  <c r="AN162" i="46" s="1"/>
  <c r="AM161" i="46"/>
  <c r="AN161" i="46" s="1"/>
  <c r="AM160" i="46"/>
  <c r="AN160" i="46" s="1"/>
  <c r="AM159" i="46"/>
  <c r="AN159" i="46" s="1"/>
  <c r="AM158" i="46"/>
  <c r="AN158" i="46" s="1"/>
  <c r="AM157" i="46"/>
  <c r="AN157" i="46" s="1"/>
  <c r="AM156" i="46"/>
  <c r="AN156" i="46" s="1"/>
  <c r="AM155" i="46"/>
  <c r="AN155" i="46" s="1"/>
  <c r="AM154" i="46"/>
  <c r="AN154" i="46" s="1"/>
  <c r="AM153" i="46"/>
  <c r="AN153" i="46" s="1"/>
  <c r="AM152" i="46"/>
  <c r="AN152" i="46" s="1"/>
  <c r="AM151" i="46"/>
  <c r="AN151" i="46" s="1"/>
  <c r="AM150" i="46"/>
  <c r="AN150" i="46" s="1"/>
  <c r="AM149" i="46"/>
  <c r="AN149" i="46" s="1"/>
  <c r="AM148" i="46"/>
  <c r="AN148" i="46" s="1"/>
  <c r="AM147" i="46"/>
  <c r="AN147" i="46" s="1"/>
  <c r="AM146" i="46"/>
  <c r="AN146" i="46" s="1"/>
  <c r="AM145" i="46"/>
  <c r="AN145" i="46" s="1"/>
  <c r="AM144" i="46"/>
  <c r="AN144" i="46" s="1"/>
  <c r="AM143" i="46"/>
  <c r="AN143" i="46" s="1"/>
  <c r="AM142" i="46"/>
  <c r="AN142" i="46" s="1"/>
  <c r="AM141" i="46"/>
  <c r="AN141" i="46" s="1"/>
  <c r="AM140" i="46"/>
  <c r="AN140" i="46" s="1"/>
  <c r="AM139" i="46"/>
  <c r="AN139" i="46" s="1"/>
  <c r="AM138" i="46"/>
  <c r="AN138" i="46" s="1"/>
  <c r="AM137" i="46"/>
  <c r="AN137" i="46" s="1"/>
  <c r="AM136" i="46"/>
  <c r="AN136" i="46" s="1"/>
  <c r="AM135" i="46"/>
  <c r="AN135" i="46" s="1"/>
  <c r="AM134" i="46"/>
  <c r="AN134" i="46" s="1"/>
  <c r="AM133" i="46"/>
  <c r="AN133" i="46" s="1"/>
  <c r="AM132" i="46"/>
  <c r="AN132" i="46" s="1"/>
  <c r="AM131" i="46"/>
  <c r="AN131" i="46" s="1"/>
  <c r="AM130" i="46"/>
  <c r="AN130" i="46" s="1"/>
  <c r="AM129" i="46"/>
  <c r="AN129" i="46" s="1"/>
  <c r="AM128" i="46"/>
  <c r="AN128" i="46" s="1"/>
  <c r="AM127" i="46"/>
  <c r="AN127" i="46" s="1"/>
  <c r="AM126" i="46"/>
  <c r="AN126" i="46" s="1"/>
  <c r="AM125" i="46"/>
  <c r="AN125" i="46" s="1"/>
  <c r="AM124" i="46"/>
  <c r="AN124" i="46" s="1"/>
  <c r="AM123" i="46"/>
  <c r="AN123" i="46" s="1"/>
  <c r="AM122" i="46"/>
  <c r="AN122" i="46" s="1"/>
  <c r="AM121" i="46"/>
  <c r="AN121" i="46" s="1"/>
  <c r="AM120" i="46"/>
  <c r="AN120" i="46" s="1"/>
  <c r="AM119" i="46"/>
  <c r="AN119" i="46" s="1"/>
  <c r="AM118" i="46"/>
  <c r="AN118" i="46" s="1"/>
  <c r="AM117" i="46"/>
  <c r="AN117" i="46" s="1"/>
  <c r="AM116" i="46"/>
  <c r="AN116" i="46" s="1"/>
  <c r="AM115" i="46"/>
  <c r="AN115" i="46" s="1"/>
  <c r="AM114" i="46"/>
  <c r="AN114" i="46" s="1"/>
  <c r="AM113" i="46"/>
  <c r="AN113" i="46" s="1"/>
  <c r="AM112" i="46"/>
  <c r="AN112" i="46" s="1"/>
  <c r="AM111" i="46"/>
  <c r="AN111" i="46" s="1"/>
  <c r="AM110" i="46"/>
  <c r="AN110" i="46" s="1"/>
  <c r="AM109" i="46"/>
  <c r="AN109" i="46" s="1"/>
  <c r="AM108" i="46"/>
  <c r="AN108" i="46" s="1"/>
  <c r="AM107" i="46"/>
  <c r="AN107" i="46" s="1"/>
  <c r="AM106" i="46"/>
  <c r="AN106" i="46" s="1"/>
  <c r="AM105" i="46"/>
  <c r="AN105" i="46" s="1"/>
  <c r="AM104" i="46"/>
  <c r="AN104" i="46" s="1"/>
  <c r="AM103" i="46"/>
  <c r="AN103" i="46" s="1"/>
  <c r="AM102" i="46"/>
  <c r="AN102" i="46" s="1"/>
  <c r="AM101" i="46"/>
  <c r="AN101" i="46" s="1"/>
  <c r="AM100" i="46"/>
  <c r="AN100" i="46" s="1"/>
  <c r="AM99" i="46"/>
  <c r="AN99" i="46" s="1"/>
  <c r="AM98" i="46"/>
  <c r="AN98" i="46" s="1"/>
  <c r="AM97" i="46"/>
  <c r="AN97" i="46" s="1"/>
  <c r="AM96" i="46"/>
  <c r="AN96" i="46" s="1"/>
  <c r="AM95" i="46"/>
  <c r="AN95" i="46" s="1"/>
  <c r="AM94" i="46"/>
  <c r="AN94" i="46" s="1"/>
  <c r="AM93" i="46"/>
  <c r="AN93" i="46" s="1"/>
  <c r="AM92" i="46"/>
  <c r="AN92" i="46" s="1"/>
  <c r="AM91" i="46"/>
  <c r="AN91" i="46" s="1"/>
  <c r="AM90" i="46"/>
  <c r="AN90" i="46" s="1"/>
  <c r="AM89" i="46"/>
  <c r="AN89" i="46" s="1"/>
  <c r="AM88" i="46"/>
  <c r="AN88" i="46" s="1"/>
  <c r="AM87" i="46"/>
  <c r="AN87" i="46" s="1"/>
  <c r="AM86" i="46"/>
  <c r="AN86" i="46" s="1"/>
  <c r="AM85" i="46"/>
  <c r="AN85" i="46" s="1"/>
  <c r="AM84" i="46"/>
  <c r="AN84" i="46" s="1"/>
  <c r="AM83" i="46"/>
  <c r="AN83" i="46" s="1"/>
  <c r="AM82" i="46"/>
  <c r="AN82" i="46" s="1"/>
  <c r="I23" i="54"/>
  <c r="F3" i="43"/>
  <c r="AE20" i="46"/>
  <c r="AF20" i="46"/>
  <c r="AF167" i="46"/>
  <c r="AF166" i="46"/>
  <c r="AF165" i="46"/>
  <c r="AF164" i="46"/>
  <c r="AF163" i="46"/>
  <c r="AF162" i="46"/>
  <c r="AF161" i="46"/>
  <c r="AF160" i="46"/>
  <c r="AF159" i="46"/>
  <c r="AF158" i="46"/>
  <c r="AF157" i="46"/>
  <c r="AF156" i="46"/>
  <c r="AF155" i="46"/>
  <c r="AF154" i="46"/>
  <c r="AF153" i="46"/>
  <c r="AF152" i="46"/>
  <c r="AF151" i="46"/>
  <c r="AF150" i="46"/>
  <c r="AF149" i="46"/>
  <c r="AF148" i="46"/>
  <c r="AF147" i="46"/>
  <c r="AF146" i="46"/>
  <c r="AF145" i="46"/>
  <c r="AF144" i="46"/>
  <c r="AF143" i="46"/>
  <c r="AF142" i="46"/>
  <c r="AF141" i="46"/>
  <c r="AF140" i="46"/>
  <c r="AF139" i="46"/>
  <c r="AF138" i="46"/>
  <c r="AF137" i="46"/>
  <c r="AF136" i="46"/>
  <c r="AF135" i="46"/>
  <c r="AF134" i="46"/>
  <c r="AF133" i="46"/>
  <c r="AF132" i="46"/>
  <c r="AF131" i="46"/>
  <c r="AF130" i="46"/>
  <c r="AF129" i="46"/>
  <c r="AF128" i="46"/>
  <c r="AF127" i="46"/>
  <c r="AF126" i="46"/>
  <c r="AF125" i="46"/>
  <c r="AF124" i="46"/>
  <c r="AF123" i="46"/>
  <c r="AF122" i="46"/>
  <c r="AF121" i="46"/>
  <c r="AF120" i="46"/>
  <c r="AF119" i="46"/>
  <c r="AF118" i="46"/>
  <c r="AF117" i="46"/>
  <c r="AF116" i="46"/>
  <c r="AF115" i="46"/>
  <c r="AF114" i="46"/>
  <c r="AF113" i="46"/>
  <c r="AF112" i="46"/>
  <c r="AF111" i="46"/>
  <c r="AF110" i="46"/>
  <c r="AF109" i="46"/>
  <c r="AF108" i="46"/>
  <c r="AF107" i="46"/>
  <c r="AF106" i="46"/>
  <c r="AF105" i="46"/>
  <c r="AF104" i="46"/>
  <c r="AF103" i="46"/>
  <c r="AF102" i="46"/>
  <c r="AF101" i="46"/>
  <c r="AF100" i="46"/>
  <c r="AF99" i="46"/>
  <c r="AF98" i="46"/>
  <c r="AF97" i="46"/>
  <c r="AF96" i="46"/>
  <c r="AF95" i="46"/>
  <c r="AF94" i="46"/>
  <c r="AF93" i="46"/>
  <c r="AF92" i="46"/>
  <c r="AF91" i="46"/>
  <c r="AF90" i="46"/>
  <c r="AF89" i="46"/>
  <c r="AF88" i="46"/>
  <c r="AF87" i="46"/>
  <c r="AF86" i="46"/>
  <c r="AF85" i="46"/>
  <c r="AF84" i="46"/>
  <c r="AF83" i="46"/>
  <c r="AF82" i="46"/>
  <c r="AF81" i="46"/>
  <c r="AF80" i="46"/>
  <c r="AF79" i="46"/>
  <c r="AF77" i="46"/>
  <c r="AF76" i="46"/>
  <c r="AF75" i="46"/>
  <c r="AF73" i="46"/>
  <c r="AF69" i="46"/>
  <c r="AF64" i="46"/>
  <c r="AF55" i="46"/>
  <c r="AF54" i="46"/>
  <c r="AF52" i="46"/>
  <c r="AF50" i="46"/>
  <c r="AF47" i="46"/>
  <c r="AF45" i="46"/>
  <c r="AF44" i="46"/>
  <c r="AF43" i="46"/>
  <c r="AF42" i="46"/>
  <c r="AF38" i="46"/>
  <c r="AF37" i="46"/>
  <c r="AF36" i="46"/>
  <c r="AF35" i="46"/>
  <c r="AF34" i="46"/>
  <c r="AF31" i="46"/>
  <c r="AF30" i="46"/>
  <c r="AF29" i="46"/>
  <c r="AF28" i="46"/>
  <c r="AF19" i="46"/>
  <c r="AF78" i="46"/>
  <c r="AF74" i="46"/>
  <c r="AF72" i="46"/>
  <c r="AF71" i="46"/>
  <c r="AF70" i="46"/>
  <c r="AF68" i="46"/>
  <c r="AF67" i="46"/>
  <c r="AF66" i="46"/>
  <c r="AF65" i="46"/>
  <c r="AF63" i="46"/>
  <c r="AF62" i="46"/>
  <c r="AF61" i="46"/>
  <c r="AF60" i="46"/>
  <c r="AF59" i="46"/>
  <c r="AF58" i="46"/>
  <c r="AF57" i="46"/>
  <c r="AF56" i="46"/>
  <c r="AF53" i="46"/>
  <c r="AF51" i="46"/>
  <c r="AF49" i="46"/>
  <c r="AF48" i="46"/>
  <c r="AF46" i="46"/>
  <c r="AF41" i="46"/>
  <c r="AF40" i="46"/>
  <c r="AF39" i="46"/>
  <c r="AF32" i="46"/>
  <c r="AF27" i="46"/>
  <c r="AF26" i="46"/>
  <c r="AF25" i="46"/>
  <c r="AF24" i="46"/>
  <c r="AF23" i="46"/>
  <c r="AF22" i="46"/>
  <c r="AF21" i="46"/>
  <c r="AZ18" i="46"/>
  <c r="AZ167" i="46"/>
  <c r="AC167" i="46"/>
  <c r="AA167" i="46"/>
  <c r="R167" i="46"/>
  <c r="V167" i="46" s="1"/>
  <c r="P167" i="46"/>
  <c r="T167" i="46" s="1"/>
  <c r="AZ166" i="46"/>
  <c r="AC166" i="46"/>
  <c r="AA166" i="46"/>
  <c r="R166" i="46"/>
  <c r="V166" i="46" s="1"/>
  <c r="P166" i="46"/>
  <c r="T166" i="46" s="1"/>
  <c r="AZ165" i="46"/>
  <c r="BB165" i="46" s="1"/>
  <c r="AC165" i="46"/>
  <c r="AA165" i="46"/>
  <c r="R165" i="46"/>
  <c r="V165" i="46" s="1"/>
  <c r="P165" i="46"/>
  <c r="T165" i="46" s="1"/>
  <c r="AZ164" i="46"/>
  <c r="AC164" i="46"/>
  <c r="AA164" i="46"/>
  <c r="R164" i="46"/>
  <c r="V164" i="46" s="1"/>
  <c r="P164" i="46"/>
  <c r="T164" i="46" s="1"/>
  <c r="AZ163" i="46"/>
  <c r="BB163" i="46" s="1"/>
  <c r="AC163" i="46"/>
  <c r="AA163" i="46"/>
  <c r="R163" i="46"/>
  <c r="V163" i="46" s="1"/>
  <c r="P163" i="46"/>
  <c r="T163" i="46" s="1"/>
  <c r="AZ162" i="46"/>
  <c r="AC162" i="46"/>
  <c r="AA162" i="46"/>
  <c r="R162" i="46"/>
  <c r="V162" i="46" s="1"/>
  <c r="P162" i="46"/>
  <c r="T162" i="46" s="1"/>
  <c r="AZ161" i="46"/>
  <c r="AC161" i="46"/>
  <c r="AA161" i="46"/>
  <c r="R161" i="46"/>
  <c r="V161" i="46" s="1"/>
  <c r="P161" i="46"/>
  <c r="T161" i="46" s="1"/>
  <c r="AZ160" i="46"/>
  <c r="AC160" i="46"/>
  <c r="AA160" i="46"/>
  <c r="R160" i="46"/>
  <c r="V160" i="46" s="1"/>
  <c r="P160" i="46"/>
  <c r="T160" i="46" s="1"/>
  <c r="AZ159" i="46"/>
  <c r="AC159" i="46"/>
  <c r="AA159" i="46"/>
  <c r="R159" i="46"/>
  <c r="V159" i="46" s="1"/>
  <c r="P159" i="46"/>
  <c r="T159" i="46" s="1"/>
  <c r="AZ158" i="46"/>
  <c r="AC158" i="46"/>
  <c r="AA158" i="46"/>
  <c r="R158" i="46"/>
  <c r="V158" i="46" s="1"/>
  <c r="P158" i="46"/>
  <c r="T158" i="46" s="1"/>
  <c r="AZ157" i="46"/>
  <c r="AC157" i="46"/>
  <c r="AA157" i="46"/>
  <c r="R157" i="46"/>
  <c r="V157" i="46" s="1"/>
  <c r="P157" i="46"/>
  <c r="T157" i="46" s="1"/>
  <c r="AZ156" i="46"/>
  <c r="AC156" i="46"/>
  <c r="AA156" i="46"/>
  <c r="R156" i="46"/>
  <c r="V156" i="46" s="1"/>
  <c r="P156" i="46"/>
  <c r="T156" i="46" s="1"/>
  <c r="AZ155" i="46"/>
  <c r="BB155" i="46" s="1"/>
  <c r="AC155" i="46"/>
  <c r="AA155" i="46"/>
  <c r="R155" i="46"/>
  <c r="V155" i="46" s="1"/>
  <c r="P155" i="46"/>
  <c r="T155" i="46" s="1"/>
  <c r="AZ154" i="46"/>
  <c r="BB154" i="46" s="1"/>
  <c r="AC154" i="46"/>
  <c r="AA154" i="46"/>
  <c r="R154" i="46"/>
  <c r="V154" i="46" s="1"/>
  <c r="P154" i="46"/>
  <c r="T154" i="46" s="1"/>
  <c r="AZ153" i="46"/>
  <c r="AC153" i="46"/>
  <c r="AA153" i="46"/>
  <c r="R153" i="46"/>
  <c r="V153" i="46" s="1"/>
  <c r="P153" i="46"/>
  <c r="T153" i="46" s="1"/>
  <c r="AZ152" i="46"/>
  <c r="AC152" i="46"/>
  <c r="AA152" i="46"/>
  <c r="R152" i="46"/>
  <c r="V152" i="46" s="1"/>
  <c r="P152" i="46"/>
  <c r="T152" i="46" s="1"/>
  <c r="AZ151" i="46"/>
  <c r="AC151" i="46"/>
  <c r="AA151" i="46"/>
  <c r="R151" i="46"/>
  <c r="V151" i="46" s="1"/>
  <c r="P151" i="46"/>
  <c r="T151" i="46" s="1"/>
  <c r="AZ150" i="46"/>
  <c r="AC150" i="46"/>
  <c r="AA150" i="46"/>
  <c r="R150" i="46"/>
  <c r="V150" i="46" s="1"/>
  <c r="P150" i="46"/>
  <c r="T150" i="46" s="1"/>
  <c r="AZ149" i="46"/>
  <c r="AC149" i="46"/>
  <c r="AA149" i="46"/>
  <c r="R149" i="46"/>
  <c r="V149" i="46" s="1"/>
  <c r="P149" i="46"/>
  <c r="T149" i="46" s="1"/>
  <c r="AZ148" i="46"/>
  <c r="AC148" i="46"/>
  <c r="AA148" i="46"/>
  <c r="R148" i="46"/>
  <c r="V148" i="46" s="1"/>
  <c r="P148" i="46"/>
  <c r="T148" i="46" s="1"/>
  <c r="AZ147" i="46"/>
  <c r="AC147" i="46"/>
  <c r="AA147" i="46"/>
  <c r="R147" i="46"/>
  <c r="V147" i="46" s="1"/>
  <c r="P147" i="46"/>
  <c r="T147" i="46" s="1"/>
  <c r="AZ146" i="46"/>
  <c r="BB146" i="46" s="1"/>
  <c r="AC146" i="46"/>
  <c r="AA146" i="46"/>
  <c r="R146" i="46"/>
  <c r="V146" i="46" s="1"/>
  <c r="P146" i="46"/>
  <c r="T146" i="46" s="1"/>
  <c r="AZ145" i="46"/>
  <c r="BB145" i="46" s="1"/>
  <c r="AC145" i="46"/>
  <c r="AA145" i="46"/>
  <c r="R145" i="46"/>
  <c r="V145" i="46" s="1"/>
  <c r="P145" i="46"/>
  <c r="T145" i="46" s="1"/>
  <c r="AZ144" i="46"/>
  <c r="BB144" i="46" s="1"/>
  <c r="AC144" i="46"/>
  <c r="AA144" i="46"/>
  <c r="R144" i="46"/>
  <c r="V144" i="46" s="1"/>
  <c r="P144" i="46"/>
  <c r="T144" i="46" s="1"/>
  <c r="AZ143" i="46"/>
  <c r="AC143" i="46"/>
  <c r="AA143" i="46"/>
  <c r="R143" i="46"/>
  <c r="V143" i="46" s="1"/>
  <c r="P143" i="46"/>
  <c r="T143" i="46" s="1"/>
  <c r="AZ142" i="46"/>
  <c r="AC142" i="46"/>
  <c r="AA142" i="46"/>
  <c r="R142" i="46"/>
  <c r="V142" i="46" s="1"/>
  <c r="P142" i="46"/>
  <c r="T142" i="46" s="1"/>
  <c r="AZ141" i="46"/>
  <c r="AC141" i="46"/>
  <c r="AA141" i="46"/>
  <c r="R141" i="46"/>
  <c r="V141" i="46" s="1"/>
  <c r="P141" i="46"/>
  <c r="T141" i="46" s="1"/>
  <c r="AZ140" i="46"/>
  <c r="AC140" i="46"/>
  <c r="AA140" i="46"/>
  <c r="R140" i="46"/>
  <c r="V140" i="46" s="1"/>
  <c r="P140" i="46"/>
  <c r="T140" i="46" s="1"/>
  <c r="AZ139" i="46"/>
  <c r="AC139" i="46"/>
  <c r="AA139" i="46"/>
  <c r="R139" i="46"/>
  <c r="V139" i="46" s="1"/>
  <c r="P139" i="46"/>
  <c r="T139" i="46" s="1"/>
  <c r="AZ138" i="46"/>
  <c r="AC138" i="46"/>
  <c r="AA138" i="46"/>
  <c r="R138" i="46"/>
  <c r="V138" i="46" s="1"/>
  <c r="P138" i="46"/>
  <c r="T138" i="46" s="1"/>
  <c r="AZ137" i="46"/>
  <c r="BB137" i="46" s="1"/>
  <c r="AC137" i="46"/>
  <c r="AA137" i="46"/>
  <c r="R137" i="46"/>
  <c r="V137" i="46" s="1"/>
  <c r="P137" i="46"/>
  <c r="T137" i="46" s="1"/>
  <c r="AZ136" i="46"/>
  <c r="AC136" i="46"/>
  <c r="AA136" i="46"/>
  <c r="R136" i="46"/>
  <c r="V136" i="46" s="1"/>
  <c r="P136" i="46"/>
  <c r="T136" i="46" s="1"/>
  <c r="AZ135" i="46"/>
  <c r="AC135" i="46"/>
  <c r="AA135" i="46"/>
  <c r="R135" i="46"/>
  <c r="V135" i="46" s="1"/>
  <c r="P135" i="46"/>
  <c r="T135" i="46" s="1"/>
  <c r="AZ134" i="46"/>
  <c r="AC134" i="46"/>
  <c r="AA134" i="46"/>
  <c r="R134" i="46"/>
  <c r="V134" i="46" s="1"/>
  <c r="P134" i="46"/>
  <c r="T134" i="46" s="1"/>
  <c r="AZ133" i="46"/>
  <c r="BB133" i="46"/>
  <c r="AC133" i="46"/>
  <c r="AA133" i="46"/>
  <c r="R133" i="46"/>
  <c r="V133" i="46" s="1"/>
  <c r="P133" i="46"/>
  <c r="T133" i="46" s="1"/>
  <c r="AZ132" i="46"/>
  <c r="AC132" i="46"/>
  <c r="AA132" i="46"/>
  <c r="R132" i="46"/>
  <c r="V132" i="46" s="1"/>
  <c r="P132" i="46"/>
  <c r="T132" i="46" s="1"/>
  <c r="AZ131" i="46"/>
  <c r="AC131" i="46"/>
  <c r="AA131" i="46"/>
  <c r="R131" i="46"/>
  <c r="V131" i="46" s="1"/>
  <c r="P131" i="46"/>
  <c r="T131" i="46" s="1"/>
  <c r="AZ130" i="46"/>
  <c r="AC130" i="46"/>
  <c r="AA130" i="46"/>
  <c r="R130" i="46"/>
  <c r="V130" i="46" s="1"/>
  <c r="P130" i="46"/>
  <c r="T130" i="46" s="1"/>
  <c r="AZ129" i="46"/>
  <c r="AC129" i="46"/>
  <c r="AA129" i="46"/>
  <c r="R129" i="46"/>
  <c r="V129" i="46" s="1"/>
  <c r="P129" i="46"/>
  <c r="T129" i="46" s="1"/>
  <c r="AZ128" i="46"/>
  <c r="AC128" i="46"/>
  <c r="AA128" i="46"/>
  <c r="R128" i="46"/>
  <c r="V128" i="46" s="1"/>
  <c r="P128" i="46"/>
  <c r="T128" i="46" s="1"/>
  <c r="AZ127" i="46"/>
  <c r="AC127" i="46"/>
  <c r="AA127" i="46"/>
  <c r="R127" i="46"/>
  <c r="V127" i="46" s="1"/>
  <c r="P127" i="46"/>
  <c r="T127" i="46" s="1"/>
  <c r="AZ126" i="46"/>
  <c r="AC126" i="46"/>
  <c r="AA126" i="46"/>
  <c r="R126" i="46"/>
  <c r="V126" i="46" s="1"/>
  <c r="P126" i="46"/>
  <c r="T126" i="46" s="1"/>
  <c r="AZ125" i="46"/>
  <c r="BB125" i="46" s="1"/>
  <c r="AC125" i="46"/>
  <c r="AA125" i="46"/>
  <c r="R125" i="46"/>
  <c r="V125" i="46" s="1"/>
  <c r="P125" i="46"/>
  <c r="T125" i="46" s="1"/>
  <c r="AZ124" i="46"/>
  <c r="AC124" i="46"/>
  <c r="AA124" i="46"/>
  <c r="R124" i="46"/>
  <c r="V124" i="46" s="1"/>
  <c r="P124" i="46"/>
  <c r="T124" i="46" s="1"/>
  <c r="AZ123" i="46"/>
  <c r="AC123" i="46"/>
  <c r="AA123" i="46"/>
  <c r="R123" i="46"/>
  <c r="V123" i="46" s="1"/>
  <c r="P123" i="46"/>
  <c r="T123" i="46" s="1"/>
  <c r="AZ122" i="46"/>
  <c r="AC122" i="46"/>
  <c r="AA122" i="46"/>
  <c r="R122" i="46"/>
  <c r="V122" i="46" s="1"/>
  <c r="P122" i="46"/>
  <c r="T122" i="46" s="1"/>
  <c r="AZ121" i="46"/>
  <c r="AC121" i="46"/>
  <c r="AA121" i="46"/>
  <c r="R121" i="46"/>
  <c r="V121" i="46" s="1"/>
  <c r="P121" i="46"/>
  <c r="T121" i="46" s="1"/>
  <c r="AZ120" i="46"/>
  <c r="AC120" i="46"/>
  <c r="AA120" i="46"/>
  <c r="R120" i="46"/>
  <c r="V120" i="46" s="1"/>
  <c r="P120" i="46"/>
  <c r="T120" i="46" s="1"/>
  <c r="AZ119" i="46"/>
  <c r="AC119" i="46"/>
  <c r="AA119" i="46"/>
  <c r="R119" i="46"/>
  <c r="V119" i="46" s="1"/>
  <c r="P119" i="46"/>
  <c r="T119" i="46" s="1"/>
  <c r="AZ118" i="46"/>
  <c r="AC118" i="46"/>
  <c r="AA118" i="46"/>
  <c r="R118" i="46"/>
  <c r="V118" i="46" s="1"/>
  <c r="P118" i="46"/>
  <c r="T118" i="46" s="1"/>
  <c r="AZ117" i="46"/>
  <c r="BB117" i="46"/>
  <c r="AC117" i="46"/>
  <c r="AA117" i="46"/>
  <c r="R117" i="46"/>
  <c r="V117" i="46" s="1"/>
  <c r="P117" i="46"/>
  <c r="T117" i="46" s="1"/>
  <c r="AZ116" i="46"/>
  <c r="AC116" i="46"/>
  <c r="AA116" i="46"/>
  <c r="R116" i="46"/>
  <c r="V116" i="46" s="1"/>
  <c r="P116" i="46"/>
  <c r="T116" i="46" s="1"/>
  <c r="AZ115" i="46"/>
  <c r="BB115" i="46" s="1"/>
  <c r="AC115" i="46"/>
  <c r="AA115" i="46"/>
  <c r="R115" i="46"/>
  <c r="V115" i="46" s="1"/>
  <c r="P115" i="46"/>
  <c r="T115" i="46" s="1"/>
  <c r="AZ114" i="46"/>
  <c r="AC114" i="46"/>
  <c r="AA114" i="46"/>
  <c r="R114" i="46"/>
  <c r="V114" i="46" s="1"/>
  <c r="P114" i="46"/>
  <c r="T114" i="46" s="1"/>
  <c r="AZ113" i="46"/>
  <c r="AC113" i="46"/>
  <c r="AA113" i="46"/>
  <c r="R113" i="46"/>
  <c r="V113" i="46" s="1"/>
  <c r="P113" i="46"/>
  <c r="T113" i="46" s="1"/>
  <c r="AZ112" i="46"/>
  <c r="AC112" i="46"/>
  <c r="AA112" i="46"/>
  <c r="R112" i="46"/>
  <c r="V112" i="46" s="1"/>
  <c r="P112" i="46"/>
  <c r="T112" i="46" s="1"/>
  <c r="AZ111" i="46"/>
  <c r="BB111" i="46" s="1"/>
  <c r="AC111" i="46"/>
  <c r="AA111" i="46"/>
  <c r="R111" i="46"/>
  <c r="V111" i="46" s="1"/>
  <c r="P111" i="46"/>
  <c r="T111" i="46" s="1"/>
  <c r="AZ110" i="46"/>
  <c r="AC110" i="46"/>
  <c r="AA110" i="46"/>
  <c r="R110" i="46"/>
  <c r="V110" i="46" s="1"/>
  <c r="AZ109" i="46"/>
  <c r="AC109" i="46"/>
  <c r="AA109" i="46"/>
  <c r="R109" i="46"/>
  <c r="V109" i="46" s="1"/>
  <c r="AZ108" i="46"/>
  <c r="AC108" i="46"/>
  <c r="AA108" i="46"/>
  <c r="R108" i="46"/>
  <c r="V108" i="46" s="1"/>
  <c r="AZ107" i="46"/>
  <c r="AC107" i="46"/>
  <c r="AA107" i="46"/>
  <c r="R107" i="46"/>
  <c r="V107" i="46" s="1"/>
  <c r="AZ106" i="46"/>
  <c r="AC106" i="46"/>
  <c r="AA106" i="46"/>
  <c r="R106" i="46"/>
  <c r="V106" i="46" s="1"/>
  <c r="AZ105" i="46"/>
  <c r="AC105" i="46"/>
  <c r="AA105" i="46"/>
  <c r="R105" i="46"/>
  <c r="V105" i="46" s="1"/>
  <c r="AZ104" i="46"/>
  <c r="AC104" i="46"/>
  <c r="AA104" i="46"/>
  <c r="R104" i="46"/>
  <c r="V104" i="46" s="1"/>
  <c r="AZ103" i="46"/>
  <c r="BB103" i="46" s="1"/>
  <c r="AC103" i="46"/>
  <c r="AA103" i="46"/>
  <c r="R103" i="46"/>
  <c r="V103" i="46" s="1"/>
  <c r="AZ102" i="46"/>
  <c r="AC102" i="46"/>
  <c r="AA102" i="46"/>
  <c r="R102" i="46"/>
  <c r="V102" i="46" s="1"/>
  <c r="AZ101" i="46"/>
  <c r="BB101" i="46" s="1"/>
  <c r="AC101" i="46"/>
  <c r="AA101" i="46"/>
  <c r="R101" i="46"/>
  <c r="V101" i="46" s="1"/>
  <c r="AZ100" i="46"/>
  <c r="AC100" i="46"/>
  <c r="AA100" i="46"/>
  <c r="R100" i="46"/>
  <c r="V100" i="46" s="1"/>
  <c r="AZ99" i="46"/>
  <c r="BB99" i="46" s="1"/>
  <c r="AC99" i="46"/>
  <c r="AA99" i="46"/>
  <c r="R99" i="46"/>
  <c r="V99" i="46" s="1"/>
  <c r="AZ98" i="46"/>
  <c r="AC98" i="46"/>
  <c r="AA98" i="46"/>
  <c r="R98" i="46"/>
  <c r="V98" i="46" s="1"/>
  <c r="AZ97" i="46"/>
  <c r="BB97" i="46" s="1"/>
  <c r="AC97" i="46"/>
  <c r="AA97" i="46"/>
  <c r="R97" i="46"/>
  <c r="V97" i="46" s="1"/>
  <c r="AZ96" i="46"/>
  <c r="AC96" i="46"/>
  <c r="AA96" i="46"/>
  <c r="R96" i="46"/>
  <c r="V96" i="46" s="1"/>
  <c r="AZ95" i="46"/>
  <c r="BB95" i="46" s="1"/>
  <c r="AC95" i="46"/>
  <c r="AA95" i="46"/>
  <c r="R95" i="46"/>
  <c r="V95" i="46" s="1"/>
  <c r="AZ94" i="46"/>
  <c r="AC94" i="46"/>
  <c r="AA94" i="46"/>
  <c r="R94" i="46"/>
  <c r="V94" i="46" s="1"/>
  <c r="AZ93" i="46"/>
  <c r="BB93" i="46" s="1"/>
  <c r="AC93" i="46"/>
  <c r="AA93" i="46"/>
  <c r="R93" i="46"/>
  <c r="V93" i="46" s="1"/>
  <c r="AZ92" i="46"/>
  <c r="AC92" i="46"/>
  <c r="AA92" i="46"/>
  <c r="R92" i="46"/>
  <c r="V92" i="46" s="1"/>
  <c r="AZ91" i="46"/>
  <c r="BB91" i="46" s="1"/>
  <c r="AC91" i="46"/>
  <c r="AA91" i="46"/>
  <c r="R91" i="46"/>
  <c r="V91" i="46" s="1"/>
  <c r="P91" i="46"/>
  <c r="T91" i="46" s="1"/>
  <c r="AZ90" i="46"/>
  <c r="AC90" i="46"/>
  <c r="AA90" i="46"/>
  <c r="R90" i="46"/>
  <c r="V90" i="46" s="1"/>
  <c r="AZ89" i="46"/>
  <c r="AC89" i="46"/>
  <c r="AA89" i="46"/>
  <c r="R89" i="46"/>
  <c r="V89" i="46" s="1"/>
  <c r="P89" i="46"/>
  <c r="T89" i="46" s="1"/>
  <c r="AZ88" i="46"/>
  <c r="AC88" i="46"/>
  <c r="AA88" i="46"/>
  <c r="R88" i="46"/>
  <c r="V88" i="46" s="1"/>
  <c r="AZ87" i="46"/>
  <c r="BB87" i="46" s="1"/>
  <c r="AC87" i="46"/>
  <c r="AA87" i="46"/>
  <c r="R87" i="46"/>
  <c r="V87" i="46" s="1"/>
  <c r="P87" i="46"/>
  <c r="T87" i="46" s="1"/>
  <c r="AZ86" i="46"/>
  <c r="AC86" i="46"/>
  <c r="AA86" i="46"/>
  <c r="R86" i="46"/>
  <c r="V86" i="46" s="1"/>
  <c r="P86" i="46"/>
  <c r="T86" i="46" s="1"/>
  <c r="AZ85" i="46"/>
  <c r="AC85" i="46"/>
  <c r="AA85" i="46"/>
  <c r="R85" i="46"/>
  <c r="V85" i="46" s="1"/>
  <c r="P85" i="46"/>
  <c r="T85" i="46" s="1"/>
  <c r="AZ84" i="46"/>
  <c r="AC84" i="46"/>
  <c r="AA84" i="46"/>
  <c r="R84" i="46"/>
  <c r="V84" i="46" s="1"/>
  <c r="P84" i="46"/>
  <c r="T84" i="46" s="1"/>
  <c r="AZ83" i="46"/>
  <c r="BB83" i="46" s="1"/>
  <c r="AC83" i="46"/>
  <c r="AA83" i="46"/>
  <c r="R83" i="46"/>
  <c r="V83" i="46" s="1"/>
  <c r="P83" i="46"/>
  <c r="T83" i="46" s="1"/>
  <c r="AZ82" i="46"/>
  <c r="AC82" i="46"/>
  <c r="AA82" i="46"/>
  <c r="R82" i="46"/>
  <c r="V82" i="46" s="1"/>
  <c r="P82" i="46"/>
  <c r="T82" i="46" s="1"/>
  <c r="AZ81" i="46"/>
  <c r="BB81" i="46" s="1"/>
  <c r="AC81" i="46"/>
  <c r="AA81" i="46"/>
  <c r="AZ80" i="46"/>
  <c r="AC80" i="46"/>
  <c r="AA80" i="46"/>
  <c r="AZ79" i="46"/>
  <c r="BB79" i="46" s="1"/>
  <c r="AC79" i="46"/>
  <c r="AA79" i="46"/>
  <c r="AZ78" i="46"/>
  <c r="AC78" i="46"/>
  <c r="AA78" i="46"/>
  <c r="AZ77" i="46"/>
  <c r="AC77" i="46"/>
  <c r="AA77" i="46"/>
  <c r="AZ76" i="46"/>
  <c r="AC76" i="46"/>
  <c r="AA76" i="46"/>
  <c r="AZ75" i="46"/>
  <c r="BB75" i="46" s="1"/>
  <c r="AC75" i="46"/>
  <c r="AA75" i="46"/>
  <c r="AZ74" i="46"/>
  <c r="AC74" i="46"/>
  <c r="AA74" i="46"/>
  <c r="AZ73" i="46"/>
  <c r="BB73" i="46" s="1"/>
  <c r="AC73" i="46"/>
  <c r="AA73" i="46"/>
  <c r="AZ72" i="46"/>
  <c r="AC72" i="46"/>
  <c r="AA72" i="46"/>
  <c r="AZ71" i="46"/>
  <c r="AC71" i="46"/>
  <c r="AA71" i="46"/>
  <c r="AZ70" i="46"/>
  <c r="AC70" i="46"/>
  <c r="AA70" i="46"/>
  <c r="AZ69" i="46"/>
  <c r="BB69" i="46" s="1"/>
  <c r="AC69" i="46"/>
  <c r="AA69" i="46"/>
  <c r="AZ68" i="46"/>
  <c r="AC68" i="46"/>
  <c r="AA68" i="46"/>
  <c r="AZ67" i="46"/>
  <c r="AC67" i="46"/>
  <c r="AA67" i="46"/>
  <c r="AZ66" i="46"/>
  <c r="AC66" i="46"/>
  <c r="AA66" i="46"/>
  <c r="AZ65" i="46"/>
  <c r="BB65" i="46" s="1"/>
  <c r="AC65" i="46"/>
  <c r="AA65" i="46"/>
  <c r="AZ64" i="46"/>
  <c r="AC64" i="46"/>
  <c r="AA64" i="46"/>
  <c r="AZ63" i="46"/>
  <c r="AC63" i="46"/>
  <c r="AA63" i="46"/>
  <c r="AZ62" i="46"/>
  <c r="AC62" i="46"/>
  <c r="AA62" i="46"/>
  <c r="AZ61" i="46"/>
  <c r="BB61" i="46" s="1"/>
  <c r="AC61" i="46"/>
  <c r="AA61" i="46"/>
  <c r="AZ60" i="46"/>
  <c r="AC60" i="46"/>
  <c r="AA60" i="46"/>
  <c r="AZ59" i="46"/>
  <c r="AC59" i="46"/>
  <c r="AA59" i="46"/>
  <c r="AZ58" i="46"/>
  <c r="AC58" i="46"/>
  <c r="AA58" i="46"/>
  <c r="AZ57" i="46"/>
  <c r="AC57" i="46"/>
  <c r="AA57" i="46"/>
  <c r="AZ56" i="46"/>
  <c r="AC56" i="46"/>
  <c r="AA56" i="46"/>
  <c r="AZ55" i="46"/>
  <c r="BB55" i="46" s="1"/>
  <c r="AC55" i="46"/>
  <c r="AA55" i="46"/>
  <c r="AZ54" i="46"/>
  <c r="AC54" i="46"/>
  <c r="AA54" i="46"/>
  <c r="AZ53" i="46"/>
  <c r="BB53" i="46" s="1"/>
  <c r="AC53" i="46"/>
  <c r="AA53" i="46"/>
  <c r="AZ52" i="46"/>
  <c r="AC52" i="46"/>
  <c r="AA52" i="46"/>
  <c r="AZ51" i="46"/>
  <c r="BB51" i="46" s="1"/>
  <c r="AC51" i="46"/>
  <c r="AA51" i="46"/>
  <c r="AZ50" i="46"/>
  <c r="AC50" i="46"/>
  <c r="AA50" i="46"/>
  <c r="AZ49" i="46"/>
  <c r="BB49" i="46" s="1"/>
  <c r="AC49" i="46"/>
  <c r="AA49" i="46"/>
  <c r="AZ48" i="46"/>
  <c r="AC48" i="46"/>
  <c r="AA48" i="46"/>
  <c r="AZ47" i="46"/>
  <c r="AC47" i="46"/>
  <c r="AA47" i="46"/>
  <c r="AZ46" i="46"/>
  <c r="AC46" i="46"/>
  <c r="AA46" i="46"/>
  <c r="AZ45" i="46"/>
  <c r="BB45" i="46" s="1"/>
  <c r="AC45" i="46"/>
  <c r="AA45" i="46"/>
  <c r="AZ44" i="46"/>
  <c r="AC44" i="46"/>
  <c r="AA44" i="46"/>
  <c r="AZ43" i="46"/>
  <c r="AC43" i="46"/>
  <c r="AA43" i="46"/>
  <c r="AZ42" i="46"/>
  <c r="AC42" i="46"/>
  <c r="AA42" i="46"/>
  <c r="AZ41" i="46"/>
  <c r="AC41" i="46"/>
  <c r="AA41" i="46"/>
  <c r="AZ40" i="46"/>
  <c r="BB40" i="46" s="1"/>
  <c r="AC40" i="46"/>
  <c r="AA40" i="46"/>
  <c r="AZ39" i="46"/>
  <c r="BB39" i="46" s="1"/>
  <c r="AC39" i="46"/>
  <c r="AA39" i="46"/>
  <c r="AZ38" i="46"/>
  <c r="AC38" i="46"/>
  <c r="AA38" i="46"/>
  <c r="AZ37" i="46"/>
  <c r="AC37" i="46"/>
  <c r="AA37" i="46"/>
  <c r="AZ36" i="46"/>
  <c r="AC36" i="46"/>
  <c r="AA36" i="46"/>
  <c r="AZ35" i="46"/>
  <c r="AC35" i="46"/>
  <c r="AA35" i="46"/>
  <c r="AZ34" i="46"/>
  <c r="AC34" i="46"/>
  <c r="AA34" i="46"/>
  <c r="AZ33" i="46"/>
  <c r="AC33" i="46"/>
  <c r="AA33" i="46"/>
  <c r="AZ32" i="46"/>
  <c r="AC32" i="46"/>
  <c r="AA32" i="46"/>
  <c r="AZ31" i="46"/>
  <c r="BB31" i="46" s="1"/>
  <c r="AC31" i="46"/>
  <c r="AA31" i="46"/>
  <c r="AZ30" i="46"/>
  <c r="AC30" i="46"/>
  <c r="AA30" i="46"/>
  <c r="AZ29" i="46"/>
  <c r="BB29" i="46" s="1"/>
  <c r="AC29" i="46"/>
  <c r="AA29" i="46"/>
  <c r="AZ28" i="46"/>
  <c r="AC28" i="46"/>
  <c r="AA28" i="46"/>
  <c r="AZ27" i="46"/>
  <c r="BB27" i="46" s="1"/>
  <c r="AC27" i="46"/>
  <c r="AA27" i="46"/>
  <c r="AZ26" i="46"/>
  <c r="AC26" i="46"/>
  <c r="AA26" i="46"/>
  <c r="AZ25" i="46"/>
  <c r="AC25" i="46"/>
  <c r="AA25" i="46"/>
  <c r="AZ24" i="46"/>
  <c r="AC24" i="46"/>
  <c r="AA24" i="46"/>
  <c r="AZ23" i="46"/>
  <c r="AC23" i="46"/>
  <c r="AA23" i="46"/>
  <c r="AZ22" i="46"/>
  <c r="AC22" i="46"/>
  <c r="AA22" i="46"/>
  <c r="AZ21" i="46"/>
  <c r="AC21" i="46"/>
  <c r="AA21" i="46"/>
  <c r="AZ20" i="46"/>
  <c r="AC20" i="46"/>
  <c r="AA20" i="46"/>
  <c r="AZ19" i="46"/>
  <c r="AC19" i="46"/>
  <c r="AA19" i="46"/>
  <c r="AC18" i="46"/>
  <c r="AA18" i="46"/>
  <c r="I23" i="44"/>
  <c r="I24" i="44"/>
  <c r="M23" i="44"/>
  <c r="M24" i="44"/>
  <c r="L23" i="44"/>
  <c r="L24" i="44" s="1"/>
  <c r="J23" i="44"/>
  <c r="J24" i="44" s="1"/>
  <c r="O23" i="44"/>
  <c r="O24" i="44"/>
  <c r="P23" i="44"/>
  <c r="P24" i="44"/>
  <c r="U8" i="44"/>
  <c r="U9" i="44"/>
  <c r="U12" i="44"/>
  <c r="U15" i="44"/>
  <c r="U20" i="44"/>
  <c r="U21" i="44"/>
  <c r="U22" i="44"/>
  <c r="T8" i="44"/>
  <c r="T9" i="44"/>
  <c r="T11" i="44"/>
  <c r="T12" i="44"/>
  <c r="T15" i="44"/>
  <c r="T20" i="44"/>
  <c r="T21" i="44"/>
  <c r="T22" i="44"/>
  <c r="U25" i="44"/>
  <c r="T25" i="44"/>
  <c r="T14" i="44"/>
  <c r="U14" i="44"/>
  <c r="T16" i="44"/>
  <c r="U16" i="44"/>
  <c r="T17" i="44"/>
  <c r="U17" i="44"/>
  <c r="T19" i="44"/>
  <c r="U19" i="44"/>
  <c r="S23" i="44"/>
  <c r="S24" i="44" s="1"/>
  <c r="R23" i="44"/>
  <c r="R24" i="44" s="1"/>
  <c r="P110" i="46"/>
  <c r="T110" i="46" s="1"/>
  <c r="P109" i="46"/>
  <c r="T109" i="46" s="1"/>
  <c r="P108" i="46"/>
  <c r="T108" i="46" s="1"/>
  <c r="P106" i="46"/>
  <c r="T106" i="46" s="1"/>
  <c r="P105" i="46"/>
  <c r="T105" i="46" s="1"/>
  <c r="P104" i="46"/>
  <c r="T104" i="46" s="1"/>
  <c r="P103" i="46"/>
  <c r="T103" i="46" s="1"/>
  <c r="P102" i="46"/>
  <c r="T102" i="46" s="1"/>
  <c r="P101" i="46"/>
  <c r="T101" i="46" s="1"/>
  <c r="P100" i="46"/>
  <c r="T100" i="46" s="1"/>
  <c r="P99" i="46"/>
  <c r="T99" i="46" s="1"/>
  <c r="P98" i="46"/>
  <c r="T98" i="46" s="1"/>
  <c r="P97" i="46"/>
  <c r="T97" i="46" s="1"/>
  <c r="P96" i="46"/>
  <c r="T96" i="46" s="1"/>
  <c r="P95" i="46"/>
  <c r="T95" i="46" s="1"/>
  <c r="P94" i="46"/>
  <c r="T94" i="46" s="1"/>
  <c r="P93" i="46"/>
  <c r="T93" i="46" s="1"/>
  <c r="P92" i="46"/>
  <c r="T92" i="46" s="1"/>
  <c r="P90" i="46"/>
  <c r="T90" i="46" s="1"/>
  <c r="P88" i="46"/>
  <c r="T88" i="46" s="1"/>
  <c r="P107" i="46"/>
  <c r="T107" i="46" s="1"/>
  <c r="Q82" i="46"/>
  <c r="U82" i="46" s="1"/>
  <c r="Q83" i="46"/>
  <c r="U83" i="46" s="1"/>
  <c r="Q84" i="46"/>
  <c r="U84" i="46" s="1"/>
  <c r="Q85" i="46"/>
  <c r="U85" i="46" s="1"/>
  <c r="Q86" i="46"/>
  <c r="U86" i="46" s="1"/>
  <c r="Q87" i="46"/>
  <c r="U87" i="46" s="1"/>
  <c r="Q88" i="46"/>
  <c r="U88" i="46" s="1"/>
  <c r="Q89" i="46"/>
  <c r="U89" i="46" s="1"/>
  <c r="Q90" i="46"/>
  <c r="U90" i="46" s="1"/>
  <c r="Q91" i="46"/>
  <c r="U91" i="46" s="1"/>
  <c r="Q92" i="46"/>
  <c r="U92" i="46" s="1"/>
  <c r="Q93" i="46"/>
  <c r="U93" i="46" s="1"/>
  <c r="Q94" i="46"/>
  <c r="U94" i="46" s="1"/>
  <c r="Q95" i="46"/>
  <c r="U95" i="46" s="1"/>
  <c r="Q96" i="46"/>
  <c r="U96" i="46" s="1"/>
  <c r="Q97" i="46"/>
  <c r="U97" i="46" s="1"/>
  <c r="Q98" i="46"/>
  <c r="U98" i="46" s="1"/>
  <c r="Q99" i="46"/>
  <c r="U99" i="46" s="1"/>
  <c r="Q100" i="46"/>
  <c r="U100" i="46" s="1"/>
  <c r="Q101" i="46"/>
  <c r="U101" i="46" s="1"/>
  <c r="Q102" i="46"/>
  <c r="U102" i="46" s="1"/>
  <c r="Q103" i="46"/>
  <c r="U103" i="46" s="1"/>
  <c r="Q104" i="46"/>
  <c r="U104" i="46" s="1"/>
  <c r="Q105" i="46"/>
  <c r="U105" i="46" s="1"/>
  <c r="Q106" i="46"/>
  <c r="U106" i="46" s="1"/>
  <c r="Q107" i="46"/>
  <c r="U107" i="46" s="1"/>
  <c r="Q108" i="46"/>
  <c r="U108" i="46" s="1"/>
  <c r="Q109" i="46"/>
  <c r="U109" i="46" s="1"/>
  <c r="Q110" i="46"/>
  <c r="U110" i="46" s="1"/>
  <c r="Q111" i="46"/>
  <c r="U111" i="46" s="1"/>
  <c r="Q112" i="46"/>
  <c r="U112" i="46" s="1"/>
  <c r="Q113" i="46"/>
  <c r="U113" i="46" s="1"/>
  <c r="Q114" i="46"/>
  <c r="U114" i="46" s="1"/>
  <c r="Q115" i="46"/>
  <c r="U115" i="46" s="1"/>
  <c r="Q116" i="46"/>
  <c r="U116" i="46" s="1"/>
  <c r="Q117" i="46"/>
  <c r="U117" i="46" s="1"/>
  <c r="Q118" i="46"/>
  <c r="U118" i="46" s="1"/>
  <c r="Q119" i="46"/>
  <c r="U119" i="46" s="1"/>
  <c r="Q120" i="46"/>
  <c r="U120" i="46" s="1"/>
  <c r="Q121" i="46"/>
  <c r="U121" i="46" s="1"/>
  <c r="Q122" i="46"/>
  <c r="U122" i="46" s="1"/>
  <c r="Q123" i="46"/>
  <c r="U123" i="46" s="1"/>
  <c r="Q124" i="46"/>
  <c r="U124" i="46" s="1"/>
  <c r="Q125" i="46"/>
  <c r="U125" i="46" s="1"/>
  <c r="Q126" i="46"/>
  <c r="U126" i="46" s="1"/>
  <c r="Q127" i="46"/>
  <c r="U127" i="46" s="1"/>
  <c r="Q128" i="46"/>
  <c r="U128" i="46" s="1"/>
  <c r="Q129" i="46"/>
  <c r="U129" i="46" s="1"/>
  <c r="Q130" i="46"/>
  <c r="U130" i="46" s="1"/>
  <c r="Q131" i="46"/>
  <c r="U131" i="46" s="1"/>
  <c r="Q132" i="46"/>
  <c r="U132" i="46" s="1"/>
  <c r="Q133" i="46"/>
  <c r="U133" i="46" s="1"/>
  <c r="Q134" i="46"/>
  <c r="U134" i="46" s="1"/>
  <c r="Q135" i="46"/>
  <c r="U135" i="46" s="1"/>
  <c r="Q136" i="46"/>
  <c r="U136" i="46" s="1"/>
  <c r="Q137" i="46"/>
  <c r="U137" i="46" s="1"/>
  <c r="Q138" i="46"/>
  <c r="U138" i="46" s="1"/>
  <c r="Q139" i="46"/>
  <c r="U139" i="46" s="1"/>
  <c r="Q140" i="46"/>
  <c r="U140" i="46" s="1"/>
  <c r="Q141" i="46"/>
  <c r="U141" i="46" s="1"/>
  <c r="Q142" i="46"/>
  <c r="U142" i="46" s="1"/>
  <c r="Q143" i="46"/>
  <c r="U143" i="46" s="1"/>
  <c r="Q144" i="46"/>
  <c r="U144" i="46" s="1"/>
  <c r="Q145" i="46"/>
  <c r="U145" i="46" s="1"/>
  <c r="Q146" i="46"/>
  <c r="U146" i="46" s="1"/>
  <c r="Q147" i="46"/>
  <c r="U147" i="46" s="1"/>
  <c r="Q148" i="46"/>
  <c r="U148" i="46" s="1"/>
  <c r="Q149" i="46"/>
  <c r="U149" i="46" s="1"/>
  <c r="Q150" i="46"/>
  <c r="U150" i="46" s="1"/>
  <c r="Q151" i="46"/>
  <c r="U151" i="46" s="1"/>
  <c r="Q152" i="46"/>
  <c r="U152" i="46" s="1"/>
  <c r="Q153" i="46"/>
  <c r="U153" i="46" s="1"/>
  <c r="Q154" i="46"/>
  <c r="U154" i="46" s="1"/>
  <c r="Q155" i="46"/>
  <c r="U155" i="46" s="1"/>
  <c r="Q156" i="46"/>
  <c r="U156" i="46" s="1"/>
  <c r="Q157" i="46"/>
  <c r="U157" i="46" s="1"/>
  <c r="Q158" i="46"/>
  <c r="U158" i="46" s="1"/>
  <c r="Q159" i="46"/>
  <c r="U159" i="46" s="1"/>
  <c r="Q160" i="46"/>
  <c r="U160" i="46" s="1"/>
  <c r="Q161" i="46"/>
  <c r="U161" i="46" s="1"/>
  <c r="Q162" i="46"/>
  <c r="U162" i="46" s="1"/>
  <c r="Q163" i="46"/>
  <c r="U163" i="46" s="1"/>
  <c r="Q164" i="46"/>
  <c r="U164" i="46" s="1"/>
  <c r="Q165" i="46"/>
  <c r="U165" i="46" s="1"/>
  <c r="Q166" i="46"/>
  <c r="U166" i="46" s="1"/>
  <c r="Q167" i="46"/>
  <c r="U167" i="46" s="1"/>
  <c r="G23" i="44"/>
  <c r="G24" i="44" s="1"/>
  <c r="U11" i="44"/>
  <c r="E14" i="57"/>
  <c r="E16" i="57" s="1"/>
  <c r="D17" i="57" s="1"/>
  <c r="B17" i="57"/>
  <c r="E15" i="57"/>
  <c r="AH39" i="46"/>
  <c r="AW39" i="46" s="1"/>
  <c r="AM40" i="46"/>
  <c r="AN40" i="46" s="1"/>
  <c r="AM41" i="46"/>
  <c r="AN41" i="46" s="1"/>
  <c r="AM42" i="46"/>
  <c r="AN42" i="46" s="1"/>
  <c r="AM43" i="46"/>
  <c r="AN43" i="46" s="1"/>
  <c r="AM44" i="46"/>
  <c r="AN44" i="46" s="1"/>
  <c r="AM45" i="46"/>
  <c r="AN45" i="46" s="1"/>
  <c r="AM46" i="46"/>
  <c r="AN46" i="46" s="1"/>
  <c r="AM47" i="46"/>
  <c r="AN47" i="46" s="1"/>
  <c r="AM48" i="46"/>
  <c r="AN48" i="46" s="1"/>
  <c r="AM49" i="46"/>
  <c r="AN49" i="46" s="1"/>
  <c r="AM50" i="46"/>
  <c r="AN50" i="46" s="1"/>
  <c r="AH51" i="46"/>
  <c r="AR51" i="46" s="1"/>
  <c r="AM51" i="46"/>
  <c r="AN51" i="46" s="1"/>
  <c r="AH52" i="46"/>
  <c r="AR52" i="46" s="1"/>
  <c r="AM52" i="46"/>
  <c r="AN52" i="46" s="1"/>
  <c r="AM53" i="46"/>
  <c r="AN53" i="46" s="1"/>
  <c r="AM54" i="46"/>
  <c r="AN54" i="46" s="1"/>
  <c r="AH55" i="46"/>
  <c r="AM55" i="46"/>
  <c r="AN55" i="46" s="1"/>
  <c r="AM56" i="46"/>
  <c r="AN56" i="46" s="1"/>
  <c r="AM57" i="46"/>
  <c r="AN57" i="46" s="1"/>
  <c r="AM58" i="46"/>
  <c r="AN58" i="46" s="1"/>
  <c r="AM59" i="46"/>
  <c r="AN59" i="46" s="1"/>
  <c r="AM60" i="46"/>
  <c r="AN60" i="46" s="1"/>
  <c r="AM61" i="46"/>
  <c r="AN61" i="46" s="1"/>
  <c r="AM62" i="46"/>
  <c r="AN62" i="46" s="1"/>
  <c r="AM63" i="46"/>
  <c r="AN63" i="46" s="1"/>
  <c r="AM64" i="46"/>
  <c r="AN64" i="46" s="1"/>
  <c r="AM65" i="46"/>
  <c r="AN65" i="46" s="1"/>
  <c r="AM66" i="46"/>
  <c r="AN66" i="46" s="1"/>
  <c r="AM67" i="46"/>
  <c r="AN67" i="46" s="1"/>
  <c r="AM68" i="46"/>
  <c r="AN68" i="46" s="1"/>
  <c r="AM69" i="46"/>
  <c r="AN69" i="46" s="1"/>
  <c r="AM70" i="46"/>
  <c r="AN70" i="46" s="1"/>
  <c r="AM71" i="46"/>
  <c r="AN71" i="46" s="1"/>
  <c r="AM72" i="46"/>
  <c r="AN72" i="46" s="1"/>
  <c r="P73" i="46"/>
  <c r="T73" i="46" s="1"/>
  <c r="AM73" i="46"/>
  <c r="AN73" i="46" s="1"/>
  <c r="AM74" i="46"/>
  <c r="AN74" i="46" s="1"/>
  <c r="AM75" i="46"/>
  <c r="AN75" i="46" s="1"/>
  <c r="AM76" i="46"/>
  <c r="AN76" i="46" s="1"/>
  <c r="AM77" i="46"/>
  <c r="AN77" i="46" s="1"/>
  <c r="AM78" i="46"/>
  <c r="AN78" i="46" s="1"/>
  <c r="AM79" i="46"/>
  <c r="AN79" i="46" s="1"/>
  <c r="AM80" i="46"/>
  <c r="AN80" i="46" s="1"/>
  <c r="AH81" i="46"/>
  <c r="AU81" i="46" s="1"/>
  <c r="AM81" i="46"/>
  <c r="AN81" i="46" s="1"/>
  <c r="AH116" i="46"/>
  <c r="AH146" i="46"/>
  <c r="AH138" i="46"/>
  <c r="AU138" i="46" s="1"/>
  <c r="AH134" i="46"/>
  <c r="AU134" i="46" s="1"/>
  <c r="AH137" i="46"/>
  <c r="AH133" i="46"/>
  <c r="AH129" i="46"/>
  <c r="AH127" i="46"/>
  <c r="AR127" i="46" s="1"/>
  <c r="R48" i="46"/>
  <c r="V48" i="46" s="1"/>
  <c r="Q48" i="46"/>
  <c r="U48" i="46" s="1"/>
  <c r="P56" i="46"/>
  <c r="T56" i="46" s="1"/>
  <c r="Q68" i="46"/>
  <c r="U68" i="46" s="1"/>
  <c r="Q41" i="46"/>
  <c r="U41" i="46" s="1"/>
  <c r="P41" i="46"/>
  <c r="T41" i="46" s="1"/>
  <c r="P57" i="46"/>
  <c r="T57" i="46" s="1"/>
  <c r="R52" i="46"/>
  <c r="V52" i="46" s="1"/>
  <c r="Q52" i="46"/>
  <c r="U52" i="46" s="1"/>
  <c r="P60" i="46"/>
  <c r="T60" i="46" s="1"/>
  <c r="Q60" i="46"/>
  <c r="U60" i="46" s="1"/>
  <c r="R68" i="46"/>
  <c r="V68" i="46" s="1"/>
  <c r="R76" i="46"/>
  <c r="V76" i="46" s="1"/>
  <c r="Q76" i="46"/>
  <c r="U76" i="46" s="1"/>
  <c r="R60" i="46"/>
  <c r="V60" i="46" s="1"/>
  <c r="P52" i="46"/>
  <c r="T52" i="46" s="1"/>
  <c r="P76" i="46"/>
  <c r="T76" i="46" s="1"/>
  <c r="R41" i="46"/>
  <c r="V41" i="46" s="1"/>
  <c r="R57" i="46"/>
  <c r="V57" i="46" s="1"/>
  <c r="AV91" i="46"/>
  <c r="AV85" i="46"/>
  <c r="R66" i="46"/>
  <c r="V66" i="46" s="1"/>
  <c r="P81" i="46"/>
  <c r="T81" i="46" s="1"/>
  <c r="R81" i="46"/>
  <c r="V81" i="46" s="1"/>
  <c r="P50" i="46"/>
  <c r="T50" i="46" s="1"/>
  <c r="R50" i="46"/>
  <c r="V50" i="46" s="1"/>
  <c r="P53" i="46"/>
  <c r="T53" i="46" s="1"/>
  <c r="R55" i="46"/>
  <c r="V55" i="46" s="1"/>
  <c r="P55" i="46"/>
  <c r="T55" i="46" s="1"/>
  <c r="R62" i="46"/>
  <c r="V62" i="46" s="1"/>
  <c r="Q66" i="46"/>
  <c r="U66" i="46" s="1"/>
  <c r="P69" i="46"/>
  <c r="T69" i="46" s="1"/>
  <c r="R69" i="46"/>
  <c r="V69" i="46" s="1"/>
  <c r="R75" i="46"/>
  <c r="V75" i="46" s="1"/>
  <c r="P75" i="46"/>
  <c r="T75" i="46" s="1"/>
  <c r="R78" i="46"/>
  <c r="V78" i="46" s="1"/>
  <c r="Q78" i="46"/>
  <c r="U78" i="46" s="1"/>
  <c r="P78" i="46"/>
  <c r="T78" i="46" s="1"/>
  <c r="AJ87" i="46"/>
  <c r="AK87" i="46" s="1"/>
  <c r="R65" i="46"/>
  <c r="V65" i="46" s="1"/>
  <c r="P65" i="46"/>
  <c r="T65" i="46" s="1"/>
  <c r="P42" i="46"/>
  <c r="T42" i="46" s="1"/>
  <c r="R42" i="46"/>
  <c r="V42" i="46" s="1"/>
  <c r="Q42" i="46"/>
  <c r="U42" i="46" s="1"/>
  <c r="Q45" i="46"/>
  <c r="U45" i="46" s="1"/>
  <c r="P45" i="46"/>
  <c r="T45" i="46" s="1"/>
  <c r="R45" i="46"/>
  <c r="V45" i="46" s="1"/>
  <c r="R47" i="46"/>
  <c r="V47" i="46" s="1"/>
  <c r="P47" i="46"/>
  <c r="T47" i="46" s="1"/>
  <c r="R51" i="46"/>
  <c r="V51" i="46" s="1"/>
  <c r="P51" i="46"/>
  <c r="T51" i="46" s="1"/>
  <c r="Q51" i="46"/>
  <c r="U51" i="46" s="1"/>
  <c r="R54" i="46"/>
  <c r="V54" i="46" s="1"/>
  <c r="Q54" i="46"/>
  <c r="U54" i="46" s="1"/>
  <c r="P54" i="46"/>
  <c r="T54" i="46" s="1"/>
  <c r="P58" i="46"/>
  <c r="T58" i="46" s="1"/>
  <c r="R58" i="46"/>
  <c r="V58" i="46" s="1"/>
  <c r="Q58" i="46"/>
  <c r="U58" i="46" s="1"/>
  <c r="P61" i="46"/>
  <c r="T61" i="46" s="1"/>
  <c r="R61" i="46"/>
  <c r="V61" i="46" s="1"/>
  <c r="R63" i="46"/>
  <c r="V63" i="46" s="1"/>
  <c r="P63" i="46"/>
  <c r="T63" i="46" s="1"/>
  <c r="Q63" i="46"/>
  <c r="U63" i="46" s="1"/>
  <c r="R67" i="46"/>
  <c r="V67" i="46" s="1"/>
  <c r="P67" i="46"/>
  <c r="T67" i="46" s="1"/>
  <c r="Q77" i="46"/>
  <c r="U77" i="46" s="1"/>
  <c r="P77" i="46"/>
  <c r="T77" i="46" s="1"/>
  <c r="R77" i="46"/>
  <c r="V77" i="46" s="1"/>
  <c r="R79" i="46"/>
  <c r="V79" i="46" s="1"/>
  <c r="P79" i="46"/>
  <c r="T79" i="46" s="1"/>
  <c r="AH169" i="46"/>
  <c r="AW169" i="46" s="1"/>
  <c r="AH175" i="46"/>
  <c r="AH196" i="46"/>
  <c r="AW175" i="46"/>
  <c r="Q69" i="46"/>
  <c r="U69" i="46" s="1"/>
  <c r="P66" i="46"/>
  <c r="T66" i="46" s="1"/>
  <c r="Q59" i="46"/>
  <c r="U59" i="46" s="1"/>
  <c r="P59" i="46"/>
  <c r="T59" i="46" s="1"/>
  <c r="R59" i="46"/>
  <c r="V59" i="46" s="1"/>
  <c r="R43" i="46"/>
  <c r="V43" i="46" s="1"/>
  <c r="Q43" i="46"/>
  <c r="U43" i="46" s="1"/>
  <c r="P43" i="46"/>
  <c r="T43" i="46" s="1"/>
  <c r="R46" i="46"/>
  <c r="V46" i="46" s="1"/>
  <c r="Q46" i="46"/>
  <c r="U46" i="46" s="1"/>
  <c r="P46" i="46"/>
  <c r="T46" i="46" s="1"/>
  <c r="P71" i="46"/>
  <c r="T71" i="46" s="1"/>
  <c r="R49" i="46"/>
  <c r="V49" i="46" s="1"/>
  <c r="P49" i="46"/>
  <c r="T49" i="46" s="1"/>
  <c r="P48" i="46"/>
  <c r="T48" i="46" s="1"/>
  <c r="Q56" i="46"/>
  <c r="U56" i="46" s="1"/>
  <c r="R56" i="46"/>
  <c r="V56" i="46" s="1"/>
  <c r="R44" i="46"/>
  <c r="V44" i="46" s="1"/>
  <c r="P44" i="46"/>
  <c r="T44" i="46" s="1"/>
  <c r="Q44" i="46"/>
  <c r="U44" i="46" s="1"/>
  <c r="P68" i="46"/>
  <c r="T68" i="46" s="1"/>
  <c r="R72" i="46"/>
  <c r="V72" i="46" s="1"/>
  <c r="Q72" i="46"/>
  <c r="U72" i="46" s="1"/>
  <c r="P72" i="46"/>
  <c r="T72" i="46" s="1"/>
  <c r="Q74" i="46"/>
  <c r="U74" i="46" s="1"/>
  <c r="R73" i="46"/>
  <c r="V73" i="46" s="1"/>
  <c r="Q64" i="46"/>
  <c r="U64" i="46" s="1"/>
  <c r="Q70" i="46"/>
  <c r="U70" i="46" s="1"/>
  <c r="P74" i="46"/>
  <c r="T74" i="46" s="1"/>
  <c r="R74" i="46"/>
  <c r="V74" i="46" s="1"/>
  <c r="R40" i="46"/>
  <c r="V40" i="46" s="1"/>
  <c r="P40" i="46"/>
  <c r="T40" i="46" s="1"/>
  <c r="Q40" i="46"/>
  <c r="U40" i="46" s="1"/>
  <c r="P64" i="46"/>
  <c r="T64" i="46" s="1"/>
  <c r="R64" i="46"/>
  <c r="V64" i="46" s="1"/>
  <c r="R70" i="46"/>
  <c r="V70" i="46" s="1"/>
  <c r="P70" i="46"/>
  <c r="T70" i="46" s="1"/>
  <c r="R71" i="46"/>
  <c r="V71" i="46" s="1"/>
  <c r="Q62" i="46"/>
  <c r="U62" i="46" s="1"/>
  <c r="P62" i="46"/>
  <c r="T62" i="46" s="1"/>
  <c r="R53" i="46"/>
  <c r="V53" i="46" s="1"/>
  <c r="Q50" i="46"/>
  <c r="U50" i="46" s="1"/>
  <c r="AM38" i="46"/>
  <c r="AN38" i="46" s="1"/>
  <c r="P80" i="46"/>
  <c r="T80" i="46" s="1"/>
  <c r="Q80" i="46"/>
  <c r="U80" i="46" s="1"/>
  <c r="R80" i="46"/>
  <c r="V80" i="46" s="1"/>
  <c r="Q39" i="46"/>
  <c r="U39" i="46" s="1"/>
  <c r="R39" i="46"/>
  <c r="V39" i="46" s="1"/>
  <c r="P39" i="46"/>
  <c r="T39" i="46" s="1"/>
  <c r="AH162" i="46"/>
  <c r="BB152" i="46"/>
  <c r="AH156" i="46"/>
  <c r="AU156" i="46" s="1"/>
  <c r="AV220" i="46"/>
  <c r="AR220" i="46"/>
  <c r="AW220" i="46"/>
  <c r="AU220" i="46"/>
  <c r="AU222" i="46"/>
  <c r="AO222" i="46"/>
  <c r="AJ222" i="46" s="1"/>
  <c r="AK222" i="46" s="1"/>
  <c r="AS215" i="46"/>
  <c r="AS199" i="46"/>
  <c r="AS195" i="46"/>
  <c r="AS175" i="46"/>
  <c r="AS159" i="46"/>
  <c r="AS155" i="46"/>
  <c r="AS218" i="46"/>
  <c r="AS220" i="46"/>
  <c r="AS221" i="46"/>
  <c r="AS222" i="46"/>
  <c r="AS223" i="46"/>
  <c r="AS225" i="46"/>
  <c r="AS227" i="46"/>
  <c r="AS229" i="46"/>
  <c r="AS234" i="46"/>
  <c r="AS235" i="46"/>
  <c r="AS237" i="46"/>
  <c r="AH243" i="46"/>
  <c r="AU243" i="46" s="1"/>
  <c r="AH244" i="46"/>
  <c r="AH245" i="46"/>
  <c r="AV245" i="46" s="1"/>
  <c r="AH246" i="46"/>
  <c r="AH247" i="46"/>
  <c r="AH248" i="46"/>
  <c r="AU248" i="46" s="1"/>
  <c r="AH249" i="46"/>
  <c r="AV249" i="46" s="1"/>
  <c r="AH250" i="46"/>
  <c r="AH251" i="46"/>
  <c r="AU251" i="46" s="1"/>
  <c r="AH252" i="46"/>
  <c r="AH253" i="46"/>
  <c r="AV253" i="46" s="1"/>
  <c r="AH254" i="46"/>
  <c r="AH255" i="46"/>
  <c r="AH256" i="46"/>
  <c r="AU256" i="46" s="1"/>
  <c r="AH257" i="46"/>
  <c r="AV257" i="46" s="1"/>
  <c r="AH258" i="46"/>
  <c r="AH259" i="46"/>
  <c r="AH260" i="46"/>
  <c r="AR260" i="46" s="1"/>
  <c r="AH261" i="46"/>
  <c r="AV261" i="46" s="1"/>
  <c r="BB264" i="46"/>
  <c r="AV265" i="46"/>
  <c r="AR265" i="46"/>
  <c r="BB265" i="46"/>
  <c r="BB267" i="46"/>
  <c r="AW162" i="46"/>
  <c r="AQ222" i="46"/>
  <c r="AP222" i="46" s="1"/>
  <c r="AW258" i="46"/>
  <c r="AV258" i="46"/>
  <c r="AW255" i="46"/>
  <c r="AU255" i="46"/>
  <c r="AV255" i="46"/>
  <c r="AR255" i="46"/>
  <c r="AR251" i="46"/>
  <c r="AR248" i="46"/>
  <c r="AW247" i="46"/>
  <c r="AU247" i="46"/>
  <c r="AV247" i="46"/>
  <c r="AR243" i="46"/>
  <c r="AR81" i="46"/>
  <c r="AV81" i="46"/>
  <c r="AR69" i="46"/>
  <c r="AO69" i="46"/>
  <c r="AJ69" i="46" s="1"/>
  <c r="AK69" i="46" s="1"/>
  <c r="AV67" i="46"/>
  <c r="AV52" i="46"/>
  <c r="AG25" i="46"/>
  <c r="AM25" i="46" s="1"/>
  <c r="AN25" i="46" s="1"/>
  <c r="AG33" i="46"/>
  <c r="AM33" i="46" s="1"/>
  <c r="AN33" i="46" s="1"/>
  <c r="AH33" i="46"/>
  <c r="AV33" i="46" s="1"/>
  <c r="AS79" i="46"/>
  <c r="AS75" i="46"/>
  <c r="AS71" i="46"/>
  <c r="AS67" i="46"/>
  <c r="AS63" i="46"/>
  <c r="AS59" i="46"/>
  <c r="AS57" i="46"/>
  <c r="AS55" i="46"/>
  <c r="AS53" i="46"/>
  <c r="AS51" i="46"/>
  <c r="AS47" i="46"/>
  <c r="AS43" i="46"/>
  <c r="AS41" i="46"/>
  <c r="AS39" i="46"/>
  <c r="Q37" i="46"/>
  <c r="U37" i="46" s="1"/>
  <c r="N24" i="54"/>
  <c r="T26" i="55"/>
  <c r="AR25" i="46"/>
  <c r="AG20" i="46"/>
  <c r="AH20" i="46"/>
  <c r="AH30" i="46"/>
  <c r="AU30" i="46" s="1"/>
  <c r="AM30" i="46"/>
  <c r="AN30" i="46" s="1"/>
  <c r="AG23" i="46"/>
  <c r="AM23" i="46" s="1"/>
  <c r="AN23" i="46" s="1"/>
  <c r="AH23" i="46"/>
  <c r="AV23" i="46" s="1"/>
  <c r="AH24" i="46"/>
  <c r="AG24" i="46"/>
  <c r="AM24" i="46" s="1"/>
  <c r="AN24" i="46" s="1"/>
  <c r="AV25" i="46"/>
  <c r="AG37" i="46"/>
  <c r="AH37" i="46"/>
  <c r="AW37" i="46" s="1"/>
  <c r="AG22" i="46"/>
  <c r="AM22" i="46" s="1"/>
  <c r="AN22" i="46" s="1"/>
  <c r="BB23" i="46"/>
  <c r="AH27" i="46"/>
  <c r="AV27" i="46" s="1"/>
  <c r="AG27" i="46"/>
  <c r="AM27" i="46" s="1"/>
  <c r="AN27" i="46" s="1"/>
  <c r="AG29" i="46"/>
  <c r="AM29" i="46" s="1"/>
  <c r="AN29" i="46" s="1"/>
  <c r="AH29" i="46"/>
  <c r="Q38" i="46"/>
  <c r="U38" i="46" s="1"/>
  <c r="BB37" i="46"/>
  <c r="AM37" i="46"/>
  <c r="AN37" i="46" s="1"/>
  <c r="AW22" i="46"/>
  <c r="R38" i="46"/>
  <c r="V38" i="46" s="1"/>
  <c r="P38" i="46"/>
  <c r="T38" i="46" s="1"/>
  <c r="AW27" i="46"/>
  <c r="P37" i="46"/>
  <c r="T37" i="46" s="1"/>
  <c r="R37" i="46"/>
  <c r="V37" i="46" s="1"/>
  <c r="AV29" i="46"/>
  <c r="A1532" i="59" l="1"/>
  <c r="A1535" i="59"/>
  <c r="A1531" i="59"/>
  <c r="A1533" i="59"/>
  <c r="AO246" i="46"/>
  <c r="AV246" i="46"/>
  <c r="AR246" i="46"/>
  <c r="BG209" i="46"/>
  <c r="AS209" i="46"/>
  <c r="BG161" i="46"/>
  <c r="AS161" i="46"/>
  <c r="AH48" i="46"/>
  <c r="AU48" i="46" s="1"/>
  <c r="AG48" i="46"/>
  <c r="AG80" i="46"/>
  <c r="AH80" i="46"/>
  <c r="AH90" i="46"/>
  <c r="AW90" i="46" s="1"/>
  <c r="AG90" i="46"/>
  <c r="AH106" i="46"/>
  <c r="AW106" i="46" s="1"/>
  <c r="AG106" i="46"/>
  <c r="AH110" i="46"/>
  <c r="AR110" i="46" s="1"/>
  <c r="AG110" i="46"/>
  <c r="AG100" i="46"/>
  <c r="AO258" i="46"/>
  <c r="AU258" i="46"/>
  <c r="AR258" i="46"/>
  <c r="AV84" i="46"/>
  <c r="AH153" i="46"/>
  <c r="AU153" i="46" s="1"/>
  <c r="AG98" i="46"/>
  <c r="AG78" i="46"/>
  <c r="AO165" i="46"/>
  <c r="AQ165" i="46" s="1"/>
  <c r="AP165" i="46" s="1"/>
  <c r="AG195" i="46"/>
  <c r="AH195" i="46"/>
  <c r="AV129" i="46"/>
  <c r="AR129" i="46"/>
  <c r="AO259" i="46"/>
  <c r="AW259" i="46"/>
  <c r="AV259" i="46"/>
  <c r="AU259" i="46"/>
  <c r="AO251" i="46"/>
  <c r="AV251" i="46"/>
  <c r="AO243" i="46"/>
  <c r="AV243" i="46"/>
  <c r="AS201" i="46"/>
  <c r="AV28" i="46"/>
  <c r="AW243" i="46"/>
  <c r="AW251" i="46"/>
  <c r="AR259" i="46"/>
  <c r="AV162" i="46"/>
  <c r="AU162" i="46"/>
  <c r="AR162" i="46"/>
  <c r="AH38" i="46"/>
  <c r="AH161" i="46"/>
  <c r="AV161" i="46" s="1"/>
  <c r="AG84" i="46"/>
  <c r="AW222" i="46"/>
  <c r="AV222" i="46"/>
  <c r="AR222" i="46"/>
  <c r="AW254" i="46"/>
  <c r="AO254" i="46"/>
  <c r="AY254" i="46" s="1"/>
  <c r="AV254" i="46"/>
  <c r="AR254" i="46"/>
  <c r="BG217" i="46"/>
  <c r="AS217" i="46"/>
  <c r="BG177" i="46"/>
  <c r="AS177" i="46"/>
  <c r="AG34" i="46"/>
  <c r="AM34" i="46" s="1"/>
  <c r="AN34" i="46" s="1"/>
  <c r="AH34" i="46"/>
  <c r="AG118" i="46"/>
  <c r="AH118" i="46"/>
  <c r="AW118" i="46" s="1"/>
  <c r="AW246" i="46"/>
  <c r="AU254" i="46"/>
  <c r="AG82" i="46"/>
  <c r="BB34" i="46"/>
  <c r="BB66" i="46"/>
  <c r="AH141" i="46"/>
  <c r="AG141" i="46"/>
  <c r="AG143" i="46"/>
  <c r="AH143" i="46"/>
  <c r="AG149" i="46"/>
  <c r="AH149" i="46"/>
  <c r="AW149" i="46" s="1"/>
  <c r="AG151" i="46"/>
  <c r="AH151" i="46"/>
  <c r="AU151" i="46" s="1"/>
  <c r="AG178" i="46"/>
  <c r="AH178" i="46"/>
  <c r="AU178" i="46" s="1"/>
  <c r="BG224" i="46"/>
  <c r="AS224" i="46"/>
  <c r="AV227" i="46"/>
  <c r="AU227" i="46"/>
  <c r="BG193" i="46"/>
  <c r="AS193" i="46"/>
  <c r="AG44" i="46"/>
  <c r="AH44" i="46"/>
  <c r="AW44" i="46" s="1"/>
  <c r="AG50" i="46"/>
  <c r="AH50" i="46"/>
  <c r="AU74" i="46"/>
  <c r="AR74" i="46"/>
  <c r="AW74" i="46"/>
  <c r="AH86" i="46"/>
  <c r="AV86" i="46" s="1"/>
  <c r="AG86" i="46"/>
  <c r="AH92" i="46"/>
  <c r="AG92" i="46"/>
  <c r="AH96" i="46"/>
  <c r="AG96" i="46"/>
  <c r="AH102" i="46"/>
  <c r="AV102" i="46" s="1"/>
  <c r="AG102" i="46"/>
  <c r="AH108" i="46"/>
  <c r="AG108" i="46"/>
  <c r="AH112" i="46"/>
  <c r="AG112" i="46"/>
  <c r="AH26" i="46"/>
  <c r="AW26" i="46" s="1"/>
  <c r="BG81" i="46"/>
  <c r="AS81" i="46"/>
  <c r="BG73" i="46"/>
  <c r="AS73" i="46"/>
  <c r="BG65" i="46"/>
  <c r="AS65" i="46"/>
  <c r="BG49" i="46"/>
  <c r="AS49" i="46"/>
  <c r="AG209" i="46"/>
  <c r="AH209" i="46"/>
  <c r="BG185" i="46"/>
  <c r="AS185" i="46"/>
  <c r="AR116" i="46"/>
  <c r="AW116" i="46"/>
  <c r="AR28" i="46"/>
  <c r="AU28" i="46"/>
  <c r="AG36" i="46"/>
  <c r="AH36" i="46"/>
  <c r="AR46" i="46"/>
  <c r="AU46" i="46"/>
  <c r="AH54" i="46"/>
  <c r="AR54" i="46" s="1"/>
  <c r="AG54" i="46"/>
  <c r="AW60" i="46"/>
  <c r="AR60" i="46"/>
  <c r="AO60" i="46"/>
  <c r="AT60" i="46" s="1"/>
  <c r="AH70" i="46"/>
  <c r="AG70" i="46"/>
  <c r="AH94" i="46"/>
  <c r="AG94" i="46"/>
  <c r="AH104" i="46"/>
  <c r="AO104" i="46" s="1"/>
  <c r="AG104" i="46"/>
  <c r="AG122" i="46"/>
  <c r="AH122" i="46"/>
  <c r="AQ220" i="46"/>
  <c r="AP220" i="46" s="1"/>
  <c r="AY220" i="46"/>
  <c r="AG262" i="46"/>
  <c r="AH262" i="46"/>
  <c r="AW265" i="46"/>
  <c r="AU265" i="46"/>
  <c r="BG265" i="46"/>
  <c r="AS265" i="46"/>
  <c r="AW266" i="46"/>
  <c r="AV266" i="46"/>
  <c r="AR266" i="46"/>
  <c r="AU266" i="46"/>
  <c r="AU24" i="46"/>
  <c r="AR24" i="46"/>
  <c r="AG32" i="46"/>
  <c r="AH32" i="46"/>
  <c r="AG42" i="46"/>
  <c r="AH42" i="46"/>
  <c r="AR42" i="46" s="1"/>
  <c r="AH58" i="46"/>
  <c r="AG58" i="46"/>
  <c r="AR64" i="46"/>
  <c r="AO64" i="46"/>
  <c r="AU78" i="46"/>
  <c r="AO78" i="46"/>
  <c r="AY78" i="46" s="1"/>
  <c r="AH88" i="46"/>
  <c r="AG88" i="46"/>
  <c r="AW100" i="46"/>
  <c r="AV100" i="46"/>
  <c r="AG263" i="46"/>
  <c r="AH263" i="46"/>
  <c r="AO263" i="46" s="1"/>
  <c r="AR22" i="46"/>
  <c r="AU20" i="46"/>
  <c r="AR20" i="46"/>
  <c r="AW20" i="46"/>
  <c r="AU252" i="46"/>
  <c r="AR252" i="46"/>
  <c r="AR244" i="46"/>
  <c r="AU244" i="46"/>
  <c r="AG114" i="46"/>
  <c r="AH131" i="46"/>
  <c r="AW131" i="46" s="1"/>
  <c r="BB60" i="46"/>
  <c r="BB120" i="46"/>
  <c r="AS179" i="46"/>
  <c r="AO206" i="46"/>
  <c r="AJ206" i="46" s="1"/>
  <c r="AK206" i="46" s="1"/>
  <c r="AO250" i="46"/>
  <c r="AQ250" i="46" s="1"/>
  <c r="AP250" i="46" s="1"/>
  <c r="BB50" i="46"/>
  <c r="BB136" i="46"/>
  <c r="BB160" i="46"/>
  <c r="AS264" i="46"/>
  <c r="AH242" i="46"/>
  <c r="BB128" i="46"/>
  <c r="AH241" i="46"/>
  <c r="AV241" i="46" s="1"/>
  <c r="AS232" i="46"/>
  <c r="BB76" i="46"/>
  <c r="AU37" i="46"/>
  <c r="AR256" i="46"/>
  <c r="AO255" i="46"/>
  <c r="AS239" i="46"/>
  <c r="AS231" i="46"/>
  <c r="AR125" i="46"/>
  <c r="BB86" i="46"/>
  <c r="AG172" i="46"/>
  <c r="BB179" i="46"/>
  <c r="AS240" i="46"/>
  <c r="AS242" i="46"/>
  <c r="AS243" i="46"/>
  <c r="AS266" i="46"/>
  <c r="AS233" i="46"/>
  <c r="AU250" i="46"/>
  <c r="AO247" i="46"/>
  <c r="AS238" i="46"/>
  <c r="AS230" i="46"/>
  <c r="BB19" i="46"/>
  <c r="AG125" i="46"/>
  <c r="BB170" i="46"/>
  <c r="BB191" i="46"/>
  <c r="AH201" i="46"/>
  <c r="AO201" i="46" s="1"/>
  <c r="BB222" i="46"/>
  <c r="BB259" i="46"/>
  <c r="BB56" i="46"/>
  <c r="BB64" i="46"/>
  <c r="BB90" i="46"/>
  <c r="BB132" i="46"/>
  <c r="AS152" i="46"/>
  <c r="AU25" i="46"/>
  <c r="AW81" i="46"/>
  <c r="AR247" i="46"/>
  <c r="AS236" i="46"/>
  <c r="AS228" i="46"/>
  <c r="AV101" i="46"/>
  <c r="AH121" i="46"/>
  <c r="BB25" i="46"/>
  <c r="BB46" i="46"/>
  <c r="BB121" i="46"/>
  <c r="BB148" i="46"/>
  <c r="AS167" i="46"/>
  <c r="BB169" i="46"/>
  <c r="BB178" i="46"/>
  <c r="BB182" i="46"/>
  <c r="AG206" i="46"/>
  <c r="AS211" i="46"/>
  <c r="BB227" i="46"/>
  <c r="BB229" i="46"/>
  <c r="BB230" i="46"/>
  <c r="BB231" i="46"/>
  <c r="BB232" i="46"/>
  <c r="BB233" i="46"/>
  <c r="BB234" i="46"/>
  <c r="BB235" i="46"/>
  <c r="BB236" i="46"/>
  <c r="BB237" i="46"/>
  <c r="BB238" i="46"/>
  <c r="BB239" i="46"/>
  <c r="BB241" i="46"/>
  <c r="BB242" i="46"/>
  <c r="AS251" i="46"/>
  <c r="AB2" i="43"/>
  <c r="AG2" i="43"/>
  <c r="AO133" i="46"/>
  <c r="AQ133" i="46" s="1"/>
  <c r="AP133" i="46" s="1"/>
  <c r="AV133" i="46"/>
  <c r="AV22" i="46"/>
  <c r="AV20" i="46"/>
  <c r="AU246" i="46"/>
  <c r="AR250" i="46"/>
  <c r="AJ220" i="46"/>
  <c r="AK220" i="46" s="1"/>
  <c r="BG213" i="46"/>
  <c r="AS213" i="46"/>
  <c r="AU23" i="46"/>
  <c r="AV250" i="46"/>
  <c r="AT220" i="46"/>
  <c r="AW55" i="46"/>
  <c r="AV55" i="46"/>
  <c r="AG170" i="46"/>
  <c r="AH170" i="46"/>
  <c r="AV170" i="46" s="1"/>
  <c r="AW156" i="46"/>
  <c r="AS194" i="46"/>
  <c r="BG194" i="46"/>
  <c r="AR37" i="46"/>
  <c r="AS45" i="46"/>
  <c r="AS61" i="46"/>
  <c r="AS77" i="46"/>
  <c r="AW250" i="46"/>
  <c r="AV156" i="46"/>
  <c r="AS197" i="46"/>
  <c r="AR121" i="46"/>
  <c r="AV121" i="46"/>
  <c r="AR151" i="46"/>
  <c r="AW151" i="46"/>
  <c r="AV151" i="46"/>
  <c r="AG194" i="46"/>
  <c r="AH194" i="46"/>
  <c r="AR194" i="46" s="1"/>
  <c r="BG157" i="46"/>
  <c r="AS157" i="46"/>
  <c r="AS165" i="46"/>
  <c r="AU260" i="46"/>
  <c r="AR156" i="46"/>
  <c r="AR27" i="46"/>
  <c r="AV37" i="46"/>
  <c r="AS173" i="46"/>
  <c r="AS205" i="46"/>
  <c r="AV80" i="46"/>
  <c r="AV172" i="46"/>
  <c r="AR172" i="46"/>
  <c r="AW172" i="46"/>
  <c r="AR133" i="46"/>
  <c r="AU26" i="46"/>
  <c r="AR30" i="46"/>
  <c r="AH41" i="46"/>
  <c r="AW41" i="46" s="1"/>
  <c r="AG41" i="46"/>
  <c r="AH43" i="46"/>
  <c r="AU43" i="46" s="1"/>
  <c r="AG43" i="46"/>
  <c r="AH45" i="46"/>
  <c r="AO45" i="46" s="1"/>
  <c r="AG45" i="46"/>
  <c r="AG49" i="46"/>
  <c r="AH49" i="46"/>
  <c r="AR49" i="46" s="1"/>
  <c r="AG53" i="46"/>
  <c r="AH53" i="46"/>
  <c r="AU53" i="46" s="1"/>
  <c r="AG71" i="46"/>
  <c r="AH71" i="46"/>
  <c r="AR71" i="46" s="1"/>
  <c r="AG79" i="46"/>
  <c r="AH79" i="46"/>
  <c r="AV79" i="46" s="1"/>
  <c r="AO103" i="46"/>
  <c r="AJ103" i="46" s="1"/>
  <c r="AK103" i="46" s="1"/>
  <c r="AU107" i="46"/>
  <c r="AV107" i="46"/>
  <c r="AU113" i="46"/>
  <c r="AV113" i="46"/>
  <c r="AG123" i="46"/>
  <c r="AH123" i="46"/>
  <c r="AU123" i="46" s="1"/>
  <c r="AG166" i="46"/>
  <c r="AH166" i="46"/>
  <c r="BB198" i="46"/>
  <c r="AS212" i="46"/>
  <c r="BG212" i="46"/>
  <c r="AS196" i="46"/>
  <c r="BG196" i="46"/>
  <c r="BG156" i="46"/>
  <c r="AS156" i="46"/>
  <c r="AH148" i="46"/>
  <c r="AO148" i="46" s="1"/>
  <c r="AG148" i="46"/>
  <c r="BB193" i="46"/>
  <c r="BB202" i="46"/>
  <c r="BG187" i="46"/>
  <c r="AS187" i="46"/>
  <c r="BG171" i="46"/>
  <c r="AS171" i="46"/>
  <c r="BG163" i="46"/>
  <c r="AS163" i="46"/>
  <c r="AR137" i="46"/>
  <c r="AV137" i="46"/>
  <c r="BB162" i="46"/>
  <c r="AO98" i="46"/>
  <c r="AY98" i="46" s="1"/>
  <c r="AG135" i="46"/>
  <c r="AH135" i="46"/>
  <c r="AR135" i="46" s="1"/>
  <c r="AG139" i="46"/>
  <c r="AH139" i="46"/>
  <c r="AR139" i="46" s="1"/>
  <c r="AG155" i="46"/>
  <c r="AH155" i="46"/>
  <c r="A1539" i="59"/>
  <c r="AG171" i="46"/>
  <c r="AH171" i="46"/>
  <c r="AR171" i="46" s="1"/>
  <c r="AS203" i="46"/>
  <c r="BG226" i="46"/>
  <c r="AS226" i="46"/>
  <c r="AO227" i="46"/>
  <c r="AY227" i="46" s="1"/>
  <c r="AR227" i="46"/>
  <c r="AW227" i="46"/>
  <c r="AH160" i="46"/>
  <c r="AV160" i="46" s="1"/>
  <c r="AH145" i="46"/>
  <c r="BB129" i="46"/>
  <c r="BB140" i="46"/>
  <c r="BB164" i="46"/>
  <c r="AG184" i="46"/>
  <c r="AH184" i="46"/>
  <c r="AR184" i="46" s="1"/>
  <c r="AO242" i="46"/>
  <c r="AT242" i="46" s="1"/>
  <c r="BB72" i="46"/>
  <c r="BB82" i="46"/>
  <c r="BB116" i="46"/>
  <c r="AS189" i="46"/>
  <c r="AO209" i="46"/>
  <c r="AT209" i="46" s="1"/>
  <c r="AS246" i="46"/>
  <c r="AV138" i="46"/>
  <c r="AO146" i="46"/>
  <c r="AJ146" i="46" s="1"/>
  <c r="AK146" i="46" s="1"/>
  <c r="BB44" i="46"/>
  <c r="BB52" i="46"/>
  <c r="BB62" i="46"/>
  <c r="BB94" i="46"/>
  <c r="BB96" i="46"/>
  <c r="BB98" i="46"/>
  <c r="BB100" i="46"/>
  <c r="BB102" i="46"/>
  <c r="BB104" i="46"/>
  <c r="BB106" i="46"/>
  <c r="BB108" i="46"/>
  <c r="BB110" i="46"/>
  <c r="BB124" i="46"/>
  <c r="A1538" i="59"/>
  <c r="AS154" i="46"/>
  <c r="BB176" i="46"/>
  <c r="BB186" i="46"/>
  <c r="AS206" i="46"/>
  <c r="BG206" i="46"/>
  <c r="AS198" i="46"/>
  <c r="BG198" i="46"/>
  <c r="AS247" i="46"/>
  <c r="BB255" i="46"/>
  <c r="AS261" i="46"/>
  <c r="AS253" i="46"/>
  <c r="AO266" i="46"/>
  <c r="AJ266" i="46" s="1"/>
  <c r="AK266" i="46" s="1"/>
  <c r="AO153" i="46"/>
  <c r="BB74" i="46"/>
  <c r="BB114" i="46"/>
  <c r="A1536" i="59"/>
  <c r="AS181" i="46"/>
  <c r="BB187" i="46"/>
  <c r="BB196" i="46"/>
  <c r="BB201" i="46"/>
  <c r="AS168" i="46"/>
  <c r="BG168" i="46"/>
  <c r="AO27" i="46"/>
  <c r="AY27" i="46" s="1"/>
  <c r="R27" i="46" s="1"/>
  <c r="V27" i="46" s="1"/>
  <c r="BB26" i="46"/>
  <c r="BB30" i="46"/>
  <c r="N26" i="55"/>
  <c r="AH31" i="46"/>
  <c r="AO31" i="46" s="1"/>
  <c r="AG19" i="46"/>
  <c r="AM19" i="46" s="1"/>
  <c r="AN19" i="46" s="1"/>
  <c r="AR34" i="46"/>
  <c r="AO34" i="46"/>
  <c r="BB28" i="46"/>
  <c r="BB32" i="46"/>
  <c r="AG31" i="46"/>
  <c r="AO19" i="46"/>
  <c r="AY19" i="46" s="1"/>
  <c r="R19" i="46" s="1"/>
  <c r="V19" i="46" s="1"/>
  <c r="AR19" i="46"/>
  <c r="AW23" i="46"/>
  <c r="AO23" i="46"/>
  <c r="AQ23" i="46" s="1"/>
  <c r="AP23" i="46" s="1"/>
  <c r="P23" i="46" s="1"/>
  <c r="T23" i="46" s="1"/>
  <c r="BB24" i="46"/>
  <c r="BB18" i="46"/>
  <c r="V24" i="54"/>
  <c r="V26" i="55"/>
  <c r="T24" i="54"/>
  <c r="S2" i="44"/>
  <c r="AM31" i="46"/>
  <c r="AN31" i="46" s="1"/>
  <c r="AU27" i="46"/>
  <c r="AO30" i="46"/>
  <c r="AT30" i="46" s="1"/>
  <c r="AS30" i="46" s="1"/>
  <c r="Q30" i="46" s="1"/>
  <c r="AV30" i="46"/>
  <c r="AW30" i="46"/>
  <c r="BB36" i="46"/>
  <c r="AO125" i="46"/>
  <c r="AJ125" i="46" s="1"/>
  <c r="AK125" i="46" s="1"/>
  <c r="AO141" i="46"/>
  <c r="AT141" i="46" s="1"/>
  <c r="AS153" i="46"/>
  <c r="AS151" i="46"/>
  <c r="AS149" i="46"/>
  <c r="AS147" i="46"/>
  <c r="AW52" i="46"/>
  <c r="N4" i="46"/>
  <c r="BB41" i="46"/>
  <c r="BB42" i="46"/>
  <c r="BB43" i="46"/>
  <c r="BB47" i="46"/>
  <c r="BB48" i="46"/>
  <c r="BB54" i="46"/>
  <c r="BB57" i="46"/>
  <c r="BB58" i="46"/>
  <c r="BB59" i="46"/>
  <c r="BB68" i="46"/>
  <c r="BB70" i="46"/>
  <c r="BB77" i="46"/>
  <c r="BB78" i="46"/>
  <c r="BB80" i="46"/>
  <c r="BB84" i="46"/>
  <c r="BB85" i="46"/>
  <c r="BB88" i="46"/>
  <c r="BB89" i="46"/>
  <c r="BB92" i="46"/>
  <c r="BB105" i="46"/>
  <c r="BB107" i="46"/>
  <c r="BB109" i="46"/>
  <c r="BB112" i="46"/>
  <c r="BB113" i="46"/>
  <c r="BB118" i="46"/>
  <c r="BB119" i="46"/>
  <c r="BB127" i="46"/>
  <c r="BB135" i="46"/>
  <c r="BB143" i="46"/>
  <c r="BB150" i="46"/>
  <c r="BB151" i="46"/>
  <c r="BB158" i="46"/>
  <c r="BB159" i="46"/>
  <c r="BB166" i="46"/>
  <c r="BB167" i="46"/>
  <c r="AO51" i="46"/>
  <c r="AO52" i="46"/>
  <c r="AQ52" i="46" s="1"/>
  <c r="AP52" i="46" s="1"/>
  <c r="AO67" i="46"/>
  <c r="AJ67" i="46" s="1"/>
  <c r="AK67" i="46" s="1"/>
  <c r="AO76" i="46"/>
  <c r="AJ76" i="46" s="1"/>
  <c r="AK76" i="46" s="1"/>
  <c r="AO80" i="46"/>
  <c r="AQ80" i="46" s="1"/>
  <c r="AP80" i="46" s="1"/>
  <c r="AO81" i="46"/>
  <c r="AQ81" i="46" s="1"/>
  <c r="AP81" i="46" s="1"/>
  <c r="AO85" i="46"/>
  <c r="AY85" i="46" s="1"/>
  <c r="AO88" i="46"/>
  <c r="AO91" i="46"/>
  <c r="AY91" i="46" s="1"/>
  <c r="AO101" i="46"/>
  <c r="AQ101" i="46" s="1"/>
  <c r="AP101" i="46" s="1"/>
  <c r="AO107" i="46"/>
  <c r="AQ107" i="46" s="1"/>
  <c r="AP107" i="46" s="1"/>
  <c r="AO113" i="46"/>
  <c r="AQ113" i="46" s="1"/>
  <c r="AP113" i="46" s="1"/>
  <c r="AO121" i="46"/>
  <c r="AT121" i="46" s="1"/>
  <c r="BB122" i="46"/>
  <c r="AO129" i="46"/>
  <c r="AY129" i="46" s="1"/>
  <c r="BB130" i="46"/>
  <c r="AO137" i="46"/>
  <c r="AT137" i="46" s="1"/>
  <c r="BB138" i="46"/>
  <c r="AO145" i="46"/>
  <c r="AY145" i="46" s="1"/>
  <c r="AO161" i="46"/>
  <c r="AQ161" i="46" s="1"/>
  <c r="AP161" i="46" s="1"/>
  <c r="AO172" i="46"/>
  <c r="AQ172" i="46" s="1"/>
  <c r="AP172" i="46" s="1"/>
  <c r="AG191" i="46"/>
  <c r="AH191" i="46"/>
  <c r="AU191" i="46" s="1"/>
  <c r="AG214" i="46"/>
  <c r="AH214" i="46"/>
  <c r="AU214" i="46" s="1"/>
  <c r="AS216" i="46"/>
  <c r="AS204" i="46"/>
  <c r="AS186" i="46"/>
  <c r="AS180" i="46"/>
  <c r="AS174" i="46"/>
  <c r="AS172" i="46"/>
  <c r="AS170" i="46"/>
  <c r="AS166" i="46"/>
  <c r="AS164" i="46"/>
  <c r="AS162" i="46"/>
  <c r="AO156" i="46"/>
  <c r="AY156" i="46" s="1"/>
  <c r="AO28" i="46"/>
  <c r="AT28" i="46" s="1"/>
  <c r="AS28" i="46" s="1"/>
  <c r="Q28" i="46" s="1"/>
  <c r="U28" i="46" s="1"/>
  <c r="AO22" i="46"/>
  <c r="AT22" i="46" s="1"/>
  <c r="AS22" i="46" s="1"/>
  <c r="Q22" i="46" s="1"/>
  <c r="BB171" i="46"/>
  <c r="BB175" i="46"/>
  <c r="BB177" i="46"/>
  <c r="BB180" i="46"/>
  <c r="BB185" i="46"/>
  <c r="BB188" i="46"/>
  <c r="AO191" i="46"/>
  <c r="AQ191" i="46" s="1"/>
  <c r="AP191" i="46" s="1"/>
  <c r="BB192" i="46"/>
  <c r="BB194" i="46"/>
  <c r="BB203" i="46"/>
  <c r="BB204" i="46"/>
  <c r="BB213" i="46"/>
  <c r="AO214" i="46"/>
  <c r="AQ214" i="46" s="1"/>
  <c r="AP214" i="46" s="1"/>
  <c r="BB214" i="46"/>
  <c r="BB215" i="46"/>
  <c r="AH218" i="46"/>
  <c r="AH221" i="46"/>
  <c r="AH224" i="46"/>
  <c r="AS241" i="46"/>
  <c r="AS245" i="46"/>
  <c r="BB247" i="46"/>
  <c r="AS248" i="46"/>
  <c r="BB248" i="46"/>
  <c r="AS249" i="46"/>
  <c r="BB251" i="46"/>
  <c r="BB252" i="46"/>
  <c r="BB253" i="46"/>
  <c r="AS254" i="46"/>
  <c r="BB254" i="46"/>
  <c r="AS255" i="46"/>
  <c r="BB256" i="46"/>
  <c r="BB257" i="46"/>
  <c r="AS259" i="46"/>
  <c r="BB260" i="46"/>
  <c r="BB261" i="46"/>
  <c r="AS263" i="46"/>
  <c r="AW29" i="46"/>
  <c r="AU29" i="46"/>
  <c r="AQ30" i="46"/>
  <c r="AP30" i="46" s="1"/>
  <c r="P30" i="46" s="1"/>
  <c r="T30" i="46" s="1"/>
  <c r="AJ30" i="46"/>
  <c r="AK30" i="46" s="1"/>
  <c r="AY30" i="46"/>
  <c r="R30" i="46" s="1"/>
  <c r="V30" i="46" s="1"/>
  <c r="AV19" i="46"/>
  <c r="AW19" i="46"/>
  <c r="AO24" i="46"/>
  <c r="AW24" i="46"/>
  <c r="AV24" i="46"/>
  <c r="AT34" i="46"/>
  <c r="AS34" i="46" s="1"/>
  <c r="Q34" i="46" s="1"/>
  <c r="U34" i="46" s="1"/>
  <c r="AY34" i="46"/>
  <c r="R34" i="46" s="1"/>
  <c r="V34" i="46" s="1"/>
  <c r="AR26" i="46"/>
  <c r="AO26" i="46"/>
  <c r="AV26" i="46"/>
  <c r="AY60" i="46"/>
  <c r="AQ60" i="46"/>
  <c r="AP60" i="46" s="1"/>
  <c r="AJ60" i="46"/>
  <c r="AK60" i="46" s="1"/>
  <c r="AQ69" i="46"/>
  <c r="AP69" i="46" s="1"/>
  <c r="AT69" i="46"/>
  <c r="AT78" i="46"/>
  <c r="AT254" i="46"/>
  <c r="AO260" i="46"/>
  <c r="AJ260" i="46" s="1"/>
  <c r="AK260" i="46" s="1"/>
  <c r="AW260" i="46"/>
  <c r="AV260" i="46"/>
  <c r="AY258" i="46"/>
  <c r="AT258" i="46"/>
  <c r="AO257" i="46"/>
  <c r="AW257" i="46"/>
  <c r="AO252" i="46"/>
  <c r="AW252" i="46"/>
  <c r="AV252" i="46"/>
  <c r="AO249" i="46"/>
  <c r="AT249" i="46" s="1"/>
  <c r="AW249" i="46"/>
  <c r="AO244" i="46"/>
  <c r="AW244" i="46"/>
  <c r="AV244" i="46"/>
  <c r="AY242" i="46"/>
  <c r="AT222" i="46"/>
  <c r="AY222" i="46"/>
  <c r="AU160" i="46"/>
  <c r="AR160" i="46"/>
  <c r="AQ22" i="46"/>
  <c r="AP22" i="46" s="1"/>
  <c r="P22" i="46" s="1"/>
  <c r="AO261" i="46"/>
  <c r="AW261" i="46"/>
  <c r="AO256" i="46"/>
  <c r="AJ256" i="46" s="1"/>
  <c r="AK256" i="46" s="1"/>
  <c r="AW256" i="46"/>
  <c r="AV256" i="46"/>
  <c r="AQ254" i="46"/>
  <c r="AP254" i="46" s="1"/>
  <c r="AJ254" i="46"/>
  <c r="AK254" i="46" s="1"/>
  <c r="AO253" i="46"/>
  <c r="AT253" i="46" s="1"/>
  <c r="AW253" i="46"/>
  <c r="AO248" i="46"/>
  <c r="AW248" i="46"/>
  <c r="AV248" i="46"/>
  <c r="AQ246" i="46"/>
  <c r="AP246" i="46" s="1"/>
  <c r="AJ246" i="46"/>
  <c r="AK246" i="46" s="1"/>
  <c r="AO245" i="46"/>
  <c r="AT245" i="46" s="1"/>
  <c r="AW245" i="46"/>
  <c r="AT227" i="46"/>
  <c r="AJ52" i="46"/>
  <c r="AK52" i="46" s="1"/>
  <c r="AW70" i="46"/>
  <c r="AV70" i="46"/>
  <c r="AR70" i="46"/>
  <c r="AU70" i="46"/>
  <c r="AJ81" i="46"/>
  <c r="AK81" i="46" s="1"/>
  <c r="AW171" i="46"/>
  <c r="AV171" i="46"/>
  <c r="AV127" i="46"/>
  <c r="AU127" i="46"/>
  <c r="AR131" i="46"/>
  <c r="AU131" i="46"/>
  <c r="AU139" i="46"/>
  <c r="AR143" i="46"/>
  <c r="AU143" i="46"/>
  <c r="AU118" i="46"/>
  <c r="AW71" i="46"/>
  <c r="AU71" i="46"/>
  <c r="AV71" i="46"/>
  <c r="AW51" i="46"/>
  <c r="AV51" i="46"/>
  <c r="AH47" i="46"/>
  <c r="AO47" i="46" s="1"/>
  <c r="AG47" i="46"/>
  <c r="AV58" i="46"/>
  <c r="AR58" i="46"/>
  <c r="AH73" i="46"/>
  <c r="AG73" i="46"/>
  <c r="AR78" i="46"/>
  <c r="AV78" i="46"/>
  <c r="AU93" i="46"/>
  <c r="AR93" i="46"/>
  <c r="AU97" i="46"/>
  <c r="AV97" i="46"/>
  <c r="AU103" i="46"/>
  <c r="AV103" i="46"/>
  <c r="AY107" i="46"/>
  <c r="AT107" i="46"/>
  <c r="AU109" i="46"/>
  <c r="AR109" i="46"/>
  <c r="AG157" i="46"/>
  <c r="AH157" i="46"/>
  <c r="AG158" i="46"/>
  <c r="AH158" i="46"/>
  <c r="AO82" i="46"/>
  <c r="AJ82" i="46" s="1"/>
  <c r="AK82" i="46" s="1"/>
  <c r="AG177" i="46"/>
  <c r="AH177" i="46"/>
  <c r="AW177" i="46" s="1"/>
  <c r="AO36" i="46"/>
  <c r="AJ36" i="46" s="1"/>
  <c r="AK36" i="46" s="1"/>
  <c r="AW46" i="46"/>
  <c r="AV46" i="46"/>
  <c r="AU60" i="46"/>
  <c r="AV60" i="46"/>
  <c r="AU51" i="46"/>
  <c r="AU67" i="46"/>
  <c r="AW67" i="46"/>
  <c r="AU69" i="46"/>
  <c r="AW69" i="46"/>
  <c r="AW78" i="46"/>
  <c r="AW80" i="46"/>
  <c r="AO166" i="46"/>
  <c r="AO162" i="46"/>
  <c r="AO155" i="46"/>
  <c r="AR155" i="46"/>
  <c r="AY165" i="46"/>
  <c r="AJ165" i="46"/>
  <c r="AK165" i="46" s="1"/>
  <c r="AT165" i="46"/>
  <c r="AV153" i="46"/>
  <c r="AU39" i="46"/>
  <c r="AT40" i="46"/>
  <c r="AW62" i="46"/>
  <c r="AV169" i="46"/>
  <c r="AU171" i="46"/>
  <c r="AR43" i="46"/>
  <c r="AR53" i="46"/>
  <c r="AV57" i="46"/>
  <c r="AW64" i="46"/>
  <c r="AR83" i="46"/>
  <c r="AW86" i="46"/>
  <c r="AR89" i="46"/>
  <c r="AR99" i="46"/>
  <c r="AW102" i="46"/>
  <c r="AR105" i="46"/>
  <c r="AR111" i="46"/>
  <c r="AU146" i="46"/>
  <c r="AW143" i="46"/>
  <c r="AW127" i="46"/>
  <c r="AU52" i="46"/>
  <c r="AU62" i="46"/>
  <c r="AV82" i="46"/>
  <c r="AV90" i="46"/>
  <c r="AV98" i="46"/>
  <c r="AV106" i="46"/>
  <c r="AV114" i="46"/>
  <c r="AR146" i="46"/>
  <c r="AR118" i="46"/>
  <c r="AV143" i="46"/>
  <c r="AV131" i="46"/>
  <c r="AH159" i="46"/>
  <c r="AV159" i="46" s="1"/>
  <c r="AO138" i="46"/>
  <c r="AY138" i="46" s="1"/>
  <c r="AH119" i="46"/>
  <c r="AH117" i="46"/>
  <c r="AO117" i="46" s="1"/>
  <c r="AH115" i="46"/>
  <c r="AG113" i="46"/>
  <c r="AG111" i="46"/>
  <c r="AG109" i="46"/>
  <c r="AG107" i="46"/>
  <c r="AG105" i="46"/>
  <c r="AG103" i="46"/>
  <c r="AG101" i="46"/>
  <c r="AG99" i="46"/>
  <c r="AG97" i="46"/>
  <c r="AG95" i="46"/>
  <c r="AG93" i="46"/>
  <c r="AG91" i="46"/>
  <c r="AG89" i="46"/>
  <c r="AG87" i="46"/>
  <c r="AG85" i="46"/>
  <c r="AG83" i="46"/>
  <c r="AG76" i="46"/>
  <c r="AH75" i="46"/>
  <c r="AU75" i="46" s="1"/>
  <c r="AG74" i="46"/>
  <c r="AH72" i="46"/>
  <c r="AG69" i="46"/>
  <c r="AH68" i="46"/>
  <c r="AR68" i="46" s="1"/>
  <c r="AG67" i="46"/>
  <c r="AH66" i="46"/>
  <c r="AH65" i="46"/>
  <c r="AG64" i="46"/>
  <c r="AH63" i="46"/>
  <c r="AV63" i="46" s="1"/>
  <c r="AG62" i="46"/>
  <c r="AH61" i="46"/>
  <c r="AG60" i="46"/>
  <c r="AG57" i="46"/>
  <c r="AH56" i="46"/>
  <c r="AG46" i="46"/>
  <c r="AG40" i="46"/>
  <c r="BB20" i="46"/>
  <c r="AG21" i="46"/>
  <c r="AM21" i="46" s="1"/>
  <c r="AN21" i="46" s="1"/>
  <c r="AH21" i="46"/>
  <c r="AO21" i="46" s="1"/>
  <c r="AG163" i="46"/>
  <c r="AH163" i="46"/>
  <c r="AG180" i="46"/>
  <c r="AH180" i="46"/>
  <c r="AU180" i="46" s="1"/>
  <c r="AG183" i="46"/>
  <c r="AH183" i="46"/>
  <c r="AO183" i="46" s="1"/>
  <c r="AG192" i="46"/>
  <c r="AH192" i="46"/>
  <c r="AV192" i="46" s="1"/>
  <c r="AG193" i="46"/>
  <c r="AH193" i="46"/>
  <c r="AU193" i="46" s="1"/>
  <c r="AG198" i="46"/>
  <c r="AH198" i="46"/>
  <c r="AU198" i="46" s="1"/>
  <c r="AG202" i="46"/>
  <c r="AH202" i="46"/>
  <c r="AR202" i="46" s="1"/>
  <c r="AS160" i="46"/>
  <c r="AR123" i="46"/>
  <c r="AV135" i="46"/>
  <c r="AU135" i="46"/>
  <c r="AU116" i="46"/>
  <c r="AV116" i="46"/>
  <c r="AU55" i="46"/>
  <c r="AR55" i="46"/>
  <c r="AV50" i="46"/>
  <c r="AW50" i="46"/>
  <c r="AU40" i="46"/>
  <c r="AR40" i="46"/>
  <c r="AV40" i="46"/>
  <c r="AW40" i="46"/>
  <c r="AU57" i="46"/>
  <c r="AR57" i="46"/>
  <c r="AH59" i="46"/>
  <c r="AG59" i="46"/>
  <c r="AO71" i="46"/>
  <c r="AT71" i="46" s="1"/>
  <c r="AH77" i="46"/>
  <c r="AO77" i="46" s="1"/>
  <c r="AG77" i="46"/>
  <c r="AU87" i="46"/>
  <c r="AV87" i="46"/>
  <c r="AU95" i="46"/>
  <c r="AR95" i="46"/>
  <c r="AG128" i="46"/>
  <c r="AH128" i="46"/>
  <c r="AR128" i="46" s="1"/>
  <c r="AG150" i="46"/>
  <c r="AH150" i="46"/>
  <c r="AO96" i="46"/>
  <c r="AG179" i="46"/>
  <c r="AH179" i="46"/>
  <c r="AH186" i="46"/>
  <c r="AO186" i="46" s="1"/>
  <c r="AG186" i="46"/>
  <c r="AG205" i="46"/>
  <c r="AH205" i="46"/>
  <c r="AO205" i="46" s="1"/>
  <c r="AG211" i="46"/>
  <c r="AH211" i="46"/>
  <c r="AV214" i="46"/>
  <c r="AG217" i="46"/>
  <c r="AH217" i="46"/>
  <c r="AR217" i="46" s="1"/>
  <c r="AS208" i="46"/>
  <c r="AS202" i="46"/>
  <c r="AS200" i="46"/>
  <c r="AS192" i="46"/>
  <c r="AS190" i="46"/>
  <c r="AS182" i="46"/>
  <c r="AS176" i="46"/>
  <c r="BB21" i="46"/>
  <c r="BB22" i="46"/>
  <c r="BB38" i="46"/>
  <c r="BB123" i="46"/>
  <c r="BB131" i="46"/>
  <c r="BB139" i="46"/>
  <c r="BB142" i="46"/>
  <c r="BB149" i="46"/>
  <c r="BB153" i="46"/>
  <c r="BB156" i="46"/>
  <c r="BB157" i="46"/>
  <c r="BB161" i="46"/>
  <c r="AO46" i="46"/>
  <c r="AO50" i="46"/>
  <c r="AO58" i="46"/>
  <c r="AT58" i="46" s="1"/>
  <c r="BB63" i="46"/>
  <c r="BB67" i="46"/>
  <c r="AO70" i="46"/>
  <c r="BB71" i="46"/>
  <c r="AO123" i="46"/>
  <c r="AT123" i="46" s="1"/>
  <c r="AO127" i="46"/>
  <c r="AO131" i="46"/>
  <c r="AO139" i="46"/>
  <c r="AT139" i="46" s="1"/>
  <c r="AO143" i="46"/>
  <c r="AJ143" i="46" s="1"/>
  <c r="AK143" i="46" s="1"/>
  <c r="AO157" i="46"/>
  <c r="AY157" i="46" s="1"/>
  <c r="AO57" i="46"/>
  <c r="AY57" i="46" s="1"/>
  <c r="AO169" i="46"/>
  <c r="AQ169" i="46" s="1"/>
  <c r="AP169" i="46" s="1"/>
  <c r="AO171" i="46"/>
  <c r="BB172" i="46"/>
  <c r="BB173" i="46"/>
  <c r="BB174" i="46"/>
  <c r="BB181" i="46"/>
  <c r="BB189" i="46"/>
  <c r="BB190" i="46"/>
  <c r="BB199" i="46"/>
  <c r="BB200" i="46"/>
  <c r="AO202" i="46"/>
  <c r="AQ202" i="46" s="1"/>
  <c r="AP202" i="46" s="1"/>
  <c r="BB207" i="46"/>
  <c r="BB208" i="46"/>
  <c r="BB210" i="46"/>
  <c r="BB212" i="46"/>
  <c r="BB216" i="46"/>
  <c r="BB217" i="46"/>
  <c r="BB219" i="46"/>
  <c r="BB223" i="46"/>
  <c r="BB225" i="46"/>
  <c r="BB226" i="46"/>
  <c r="BB228" i="46"/>
  <c r="AH231" i="46"/>
  <c r="AH233" i="46"/>
  <c r="AH234" i="46"/>
  <c r="AH236" i="46"/>
  <c r="AH237" i="46"/>
  <c r="AH238" i="46"/>
  <c r="AH240" i="46"/>
  <c r="BB240" i="46"/>
  <c r="BB244" i="46"/>
  <c r="BB246" i="46"/>
  <c r="BB250" i="46"/>
  <c r="BB258" i="46"/>
  <c r="BB262" i="46"/>
  <c r="AH264" i="46"/>
  <c r="AG265" i="46"/>
  <c r="AH267" i="46"/>
  <c r="H15" i="57"/>
  <c r="H14" i="57"/>
  <c r="J12" i="57"/>
  <c r="AQ209" i="46"/>
  <c r="AP209" i="46" s="1"/>
  <c r="AY209" i="46"/>
  <c r="AQ36" i="46"/>
  <c r="AP36" i="46" s="1"/>
  <c r="P36" i="46" s="1"/>
  <c r="T36" i="46" s="1"/>
  <c r="AT36" i="46"/>
  <c r="AS36" i="46" s="1"/>
  <c r="Q36" i="46" s="1"/>
  <c r="U36" i="46" s="1"/>
  <c r="AY36" i="46"/>
  <c r="R36" i="46" s="1"/>
  <c r="V36" i="46" s="1"/>
  <c r="AR29" i="46"/>
  <c r="AO29" i="46"/>
  <c r="AY28" i="46"/>
  <c r="R28" i="46" s="1"/>
  <c r="V28" i="46" s="1"/>
  <c r="AW36" i="46"/>
  <c r="AV36" i="46"/>
  <c r="U30" i="46"/>
  <c r="AR23" i="46"/>
  <c r="AU19" i="46"/>
  <c r="AO37" i="46"/>
  <c r="AY69" i="46"/>
  <c r="AJ78" i="46"/>
  <c r="AK78" i="46" s="1"/>
  <c r="AU241" i="46"/>
  <c r="AR245" i="46"/>
  <c r="AU245" i="46"/>
  <c r="AR249" i="46"/>
  <c r="AU249" i="46"/>
  <c r="AR253" i="46"/>
  <c r="AU253" i="46"/>
  <c r="AR257" i="46"/>
  <c r="AU257" i="46"/>
  <c r="AR261" i="46"/>
  <c r="AU261" i="46"/>
  <c r="AJ244" i="46"/>
  <c r="AK244" i="46" s="1"/>
  <c r="AJ248" i="46"/>
  <c r="AK248" i="46" s="1"/>
  <c r="AJ252" i="46"/>
  <c r="AK252" i="46" s="1"/>
  <c r="AT257" i="46"/>
  <c r="AJ261" i="46"/>
  <c r="AK261" i="46" s="1"/>
  <c r="AJ80" i="46"/>
  <c r="AK80" i="46" s="1"/>
  <c r="AY80" i="46"/>
  <c r="AT80" i="46"/>
  <c r="AJ64" i="46"/>
  <c r="AK64" i="46" s="1"/>
  <c r="AT64" i="46"/>
  <c r="AQ64" i="46"/>
  <c r="AP64" i="46" s="1"/>
  <c r="AY64" i="46"/>
  <c r="AT172" i="46"/>
  <c r="AY172" i="46"/>
  <c r="AJ172" i="46"/>
  <c r="AK172" i="46" s="1"/>
  <c r="AW196" i="46"/>
  <c r="AV196" i="46"/>
  <c r="AU196" i="46"/>
  <c r="AW195" i="46"/>
  <c r="AV195" i="46"/>
  <c r="AR195" i="46"/>
  <c r="AO193" i="46"/>
  <c r="AY103" i="46"/>
  <c r="AT103" i="46"/>
  <c r="AJ88" i="46"/>
  <c r="AK88" i="46" s="1"/>
  <c r="AQ88" i="46"/>
  <c r="AP88" i="46" s="1"/>
  <c r="AT88" i="46"/>
  <c r="AY88" i="46"/>
  <c r="AY125" i="46"/>
  <c r="AT125" i="46"/>
  <c r="AQ125" i="46"/>
  <c r="AP125" i="46" s="1"/>
  <c r="AY141" i="46"/>
  <c r="AQ141" i="46"/>
  <c r="AP141" i="46" s="1"/>
  <c r="AV149" i="46"/>
  <c r="AR149" i="46"/>
  <c r="AO149" i="46"/>
  <c r="AU149" i="46"/>
  <c r="AW153" i="46"/>
  <c r="AR153" i="46"/>
  <c r="AW165" i="46"/>
  <c r="AR165" i="46"/>
  <c r="AU165" i="46"/>
  <c r="AR122" i="46"/>
  <c r="AW122" i="46"/>
  <c r="AO122" i="46"/>
  <c r="AV122" i="46"/>
  <c r="AO134" i="46"/>
  <c r="AR134" i="46"/>
  <c r="AW134" i="46"/>
  <c r="AV134" i="46"/>
  <c r="AQ67" i="46"/>
  <c r="AP67" i="46" s="1"/>
  <c r="AU63" i="46"/>
  <c r="AO63" i="46"/>
  <c r="AW61" i="46"/>
  <c r="AR61" i="46"/>
  <c r="AV61" i="46"/>
  <c r="T23" i="44"/>
  <c r="T24" i="44" s="1"/>
  <c r="AJ71" i="46"/>
  <c r="AK71" i="46" s="1"/>
  <c r="AY71" i="46"/>
  <c r="AO79" i="46"/>
  <c r="AG120" i="46"/>
  <c r="AH120" i="46"/>
  <c r="AJ121" i="46"/>
  <c r="AK121" i="46" s="1"/>
  <c r="AY121" i="46"/>
  <c r="AG124" i="46"/>
  <c r="AH124" i="46"/>
  <c r="AQ129" i="46"/>
  <c r="AP129" i="46" s="1"/>
  <c r="AT129" i="46"/>
  <c r="AG132" i="46"/>
  <c r="AH132" i="46"/>
  <c r="AG136" i="46"/>
  <c r="AH136" i="46"/>
  <c r="AQ137" i="46"/>
  <c r="AP137" i="46" s="1"/>
  <c r="AG140" i="46"/>
  <c r="AH140" i="46"/>
  <c r="AG144" i="46"/>
  <c r="AH144" i="46"/>
  <c r="AQ145" i="46"/>
  <c r="AP145" i="46" s="1"/>
  <c r="AJ145" i="46"/>
  <c r="AK145" i="46" s="1"/>
  <c r="AG152" i="46"/>
  <c r="AH152" i="46"/>
  <c r="AQ157" i="46"/>
  <c r="AP157" i="46" s="1"/>
  <c r="AG167" i="46"/>
  <c r="AH167" i="46"/>
  <c r="P12" i="57"/>
  <c r="M12" i="57"/>
  <c r="AT57" i="46"/>
  <c r="AO55" i="46"/>
  <c r="AT169" i="46"/>
  <c r="AS169" i="46"/>
  <c r="AQ171" i="46"/>
  <c r="AP171" i="46" s="1"/>
  <c r="AT171" i="46"/>
  <c r="AG173" i="46"/>
  <c r="AH173" i="46"/>
  <c r="AG174" i="46"/>
  <c r="AH174" i="46"/>
  <c r="AG176" i="46"/>
  <c r="AH176" i="46"/>
  <c r="AJ191" i="46"/>
  <c r="AK191" i="46" s="1"/>
  <c r="AW191" i="46"/>
  <c r="AR191" i="46"/>
  <c r="AO195" i="46"/>
  <c r="AG197" i="46"/>
  <c r="AH197" i="46"/>
  <c r="AH199" i="46"/>
  <c r="AG199" i="46"/>
  <c r="AU201" i="46"/>
  <c r="AJ202" i="46"/>
  <c r="AK202" i="46" s="1"/>
  <c r="AT202" i="46"/>
  <c r="AV202" i="46"/>
  <c r="AU202" i="46"/>
  <c r="AW202" i="46"/>
  <c r="AH203" i="46"/>
  <c r="AO203" i="46" s="1"/>
  <c r="AG203" i="46"/>
  <c r="AV205" i="46"/>
  <c r="AR205" i="46"/>
  <c r="AW205" i="46"/>
  <c r="AQ206" i="46"/>
  <c r="AP206" i="46" s="1"/>
  <c r="AV206" i="46"/>
  <c r="AU206" i="46"/>
  <c r="AW206" i="46"/>
  <c r="AH207" i="46"/>
  <c r="AO207" i="46" s="1"/>
  <c r="AG207" i="46"/>
  <c r="AV209" i="46"/>
  <c r="AU209" i="46"/>
  <c r="AR209" i="46"/>
  <c r="AW209" i="46"/>
  <c r="AH212" i="46"/>
  <c r="AO212" i="46" s="1"/>
  <c r="AG212" i="46"/>
  <c r="AH216" i="46"/>
  <c r="AO216" i="46" s="1"/>
  <c r="AG216" i="46"/>
  <c r="AU195" i="46"/>
  <c r="AR196" i="46"/>
  <c r="AU175" i="46"/>
  <c r="AR175" i="46"/>
  <c r="AO175" i="46"/>
  <c r="AV175" i="46"/>
  <c r="AU170" i="46"/>
  <c r="AR170" i="46"/>
  <c r="AW170" i="46"/>
  <c r="AO177" i="46"/>
  <c r="AO61" i="46"/>
  <c r="AQ85" i="46"/>
  <c r="AP85" i="46" s="1"/>
  <c r="AJ85" i="46"/>
  <c r="AK85" i="46" s="1"/>
  <c r="AJ141" i="46"/>
  <c r="AK141" i="46" s="1"/>
  <c r="AU61" i="46"/>
  <c r="AW63" i="46"/>
  <c r="AT133" i="46"/>
  <c r="AJ133" i="46"/>
  <c r="AK133" i="46" s="1"/>
  <c r="AU122" i="46"/>
  <c r="AW128" i="46"/>
  <c r="AU128" i="46"/>
  <c r="AW146" i="46"/>
  <c r="AV146" i="46"/>
  <c r="AW79" i="46"/>
  <c r="AU79" i="46"/>
  <c r="AR79" i="46"/>
  <c r="AU54" i="46"/>
  <c r="AW54" i="46"/>
  <c r="AO54" i="46"/>
  <c r="AU42" i="46"/>
  <c r="AW42" i="46"/>
  <c r="AV42" i="46"/>
  <c r="AO42" i="46"/>
  <c r="AG28" i="46"/>
  <c r="AM28" i="46" s="1"/>
  <c r="AN28" i="46" s="1"/>
  <c r="BB126" i="46"/>
  <c r="AG164" i="46"/>
  <c r="AH164" i="46"/>
  <c r="E2" i="68"/>
  <c r="W2" i="43"/>
  <c r="K2" i="57"/>
  <c r="M2" i="43"/>
  <c r="P2" i="46"/>
  <c r="AL2" i="43"/>
  <c r="R2" i="43"/>
  <c r="AV2" i="43"/>
  <c r="BA2" i="43"/>
  <c r="AO116" i="46"/>
  <c r="AO114" i="46"/>
  <c r="AO100" i="46"/>
  <c r="AQ96" i="46"/>
  <c r="AP96" i="46" s="1"/>
  <c r="AT96" i="46"/>
  <c r="AJ96" i="46"/>
  <c r="AK96" i="46" s="1"/>
  <c r="AY96" i="46"/>
  <c r="AO94" i="46"/>
  <c r="AY82" i="46"/>
  <c r="AV180" i="46"/>
  <c r="AH182" i="46"/>
  <c r="AO182" i="46" s="1"/>
  <c r="AG182" i="46"/>
  <c r="AG185" i="46"/>
  <c r="AH185" i="46"/>
  <c r="AG187" i="46"/>
  <c r="AH187" i="46"/>
  <c r="AG190" i="46"/>
  <c r="AH190" i="46"/>
  <c r="AG200" i="46"/>
  <c r="AH200" i="46"/>
  <c r="AG204" i="46"/>
  <c r="AH204" i="46"/>
  <c r="AG208" i="46"/>
  <c r="AH208" i="46"/>
  <c r="AG213" i="46"/>
  <c r="AH213" i="46"/>
  <c r="AS214" i="46"/>
  <c r="AS210" i="46"/>
  <c r="AS188" i="46"/>
  <c r="AS184" i="46"/>
  <c r="AS178" i="46"/>
  <c r="AS145" i="46"/>
  <c r="AS141" i="46"/>
  <c r="AS137" i="46"/>
  <c r="AS133" i="46"/>
  <c r="AS129" i="46"/>
  <c r="AS125" i="46"/>
  <c r="AS121" i="46"/>
  <c r="AS117" i="46"/>
  <c r="AS113" i="46"/>
  <c r="AS109" i="46"/>
  <c r="AS105" i="46"/>
  <c r="AS101" i="46"/>
  <c r="AS97" i="46"/>
  <c r="AS93" i="46"/>
  <c r="AS89" i="46"/>
  <c r="AS85" i="46"/>
  <c r="AS80" i="46"/>
  <c r="AS76" i="46"/>
  <c r="AS72" i="46"/>
  <c r="AS68" i="46"/>
  <c r="AS64" i="46"/>
  <c r="AS56" i="46"/>
  <c r="AS52" i="46"/>
  <c r="AS40" i="46"/>
  <c r="AG219" i="46"/>
  <c r="AH219" i="46"/>
  <c r="AG225" i="46"/>
  <c r="AH225" i="46"/>
  <c r="AG226" i="46"/>
  <c r="AH226" i="46"/>
  <c r="AG232" i="46"/>
  <c r="AH232" i="46"/>
  <c r="AG239" i="46"/>
  <c r="AH239" i="46"/>
  <c r="AS244" i="46"/>
  <c r="AS258" i="46"/>
  <c r="AS262" i="46"/>
  <c r="AO265" i="46"/>
  <c r="AQ40" i="46"/>
  <c r="AP40" i="46" s="1"/>
  <c r="AJ40" i="46"/>
  <c r="AK40" i="46" s="1"/>
  <c r="AW194" i="46"/>
  <c r="AU169" i="46"/>
  <c r="AR169" i="46"/>
  <c r="AY87" i="46"/>
  <c r="AQ87" i="46"/>
  <c r="AP87" i="46" s="1"/>
  <c r="AT87" i="46"/>
  <c r="AW121" i="46"/>
  <c r="AU121" i="46"/>
  <c r="AW125" i="46"/>
  <c r="AU125" i="46"/>
  <c r="AW129" i="46"/>
  <c r="AU129" i="46"/>
  <c r="AW133" i="46"/>
  <c r="AU133" i="46"/>
  <c r="AW137" i="46"/>
  <c r="AU137" i="46"/>
  <c r="AW141" i="46"/>
  <c r="AU141" i="46"/>
  <c r="AW145" i="46"/>
  <c r="AU145" i="46"/>
  <c r="AR138" i="46"/>
  <c r="AW138" i="46"/>
  <c r="AU114" i="46"/>
  <c r="AW114" i="46"/>
  <c r="AW113" i="46"/>
  <c r="AR113" i="46"/>
  <c r="AU112" i="46"/>
  <c r="AW111" i="46"/>
  <c r="AO111" i="46"/>
  <c r="AV111" i="46"/>
  <c r="AW109" i="46"/>
  <c r="AO109" i="46"/>
  <c r="AV109" i="46"/>
  <c r="AU108" i="46"/>
  <c r="AO108" i="46"/>
  <c r="AW108" i="46"/>
  <c r="AW107" i="46"/>
  <c r="AR107" i="46"/>
  <c r="AU106" i="46"/>
  <c r="AR106" i="46"/>
  <c r="AO106" i="46"/>
  <c r="AO105" i="46"/>
  <c r="AW105" i="46"/>
  <c r="AV105" i="46"/>
  <c r="AW103" i="46"/>
  <c r="AR103" i="46"/>
  <c r="AU102" i="46"/>
  <c r="AR102" i="46"/>
  <c r="AO102" i="46"/>
  <c r="AW101" i="46"/>
  <c r="AR101" i="46"/>
  <c r="AU100" i="46"/>
  <c r="AR100" i="46"/>
  <c r="AW99" i="46"/>
  <c r="AO99" i="46"/>
  <c r="AV99" i="46"/>
  <c r="AU98" i="46"/>
  <c r="AW98" i="46"/>
  <c r="AW97" i="46"/>
  <c r="AR97" i="46"/>
  <c r="AO97" i="46"/>
  <c r="AV96" i="46"/>
  <c r="AR96" i="46"/>
  <c r="AW95" i="46"/>
  <c r="AO95" i="46"/>
  <c r="AV95" i="46"/>
  <c r="AU94" i="46"/>
  <c r="AW94" i="46"/>
  <c r="AW93" i="46"/>
  <c r="AO93" i="46"/>
  <c r="AV93" i="46"/>
  <c r="AW91" i="46"/>
  <c r="AR91" i="46"/>
  <c r="AU90" i="46"/>
  <c r="AR90" i="46"/>
  <c r="AO90" i="46"/>
  <c r="AW89" i="46"/>
  <c r="AV89" i="46"/>
  <c r="AU88" i="46"/>
  <c r="AW88" i="46"/>
  <c r="AW87" i="46"/>
  <c r="AR87" i="46"/>
  <c r="AU86" i="46"/>
  <c r="AR86" i="46"/>
  <c r="AO86" i="46"/>
  <c r="AW85" i="46"/>
  <c r="AR85" i="46"/>
  <c r="AU84" i="46"/>
  <c r="AO84" i="46"/>
  <c r="AR84" i="46"/>
  <c r="AW83" i="46"/>
  <c r="AO83" i="46"/>
  <c r="AV83" i="46"/>
  <c r="AU82" i="46"/>
  <c r="AW82" i="46"/>
  <c r="AU76" i="46"/>
  <c r="AW76" i="46"/>
  <c r="AV76" i="46"/>
  <c r="AV74" i="46"/>
  <c r="AO74" i="46"/>
  <c r="AO72" i="46"/>
  <c r="AV72" i="46"/>
  <c r="AW68" i="46"/>
  <c r="AO66" i="46"/>
  <c r="AV66" i="46"/>
  <c r="AU64" i="46"/>
  <c r="AV64" i="46"/>
  <c r="AO62" i="46"/>
  <c r="AV62" i="46"/>
  <c r="AW53" i="46"/>
  <c r="AO53" i="46"/>
  <c r="AV53" i="46"/>
  <c r="AU45" i="46"/>
  <c r="AR45" i="46"/>
  <c r="AW43" i="46"/>
  <c r="AO43" i="46"/>
  <c r="AO89" i="46"/>
  <c r="AR39" i="46"/>
  <c r="AV39" i="46"/>
  <c r="U23" i="44"/>
  <c r="U24" i="44" s="1"/>
  <c r="BB35" i="46"/>
  <c r="BB134" i="46"/>
  <c r="BB147" i="46"/>
  <c r="AO39" i="46"/>
  <c r="AQ58" i="46"/>
  <c r="AP58" i="46" s="1"/>
  <c r="AJ58" i="46"/>
  <c r="AK58" i="46" s="1"/>
  <c r="AY58" i="46"/>
  <c r="AG126" i="46"/>
  <c r="AH126" i="46"/>
  <c r="AQ127" i="46"/>
  <c r="AP127" i="46" s="1"/>
  <c r="AT127" i="46"/>
  <c r="AG130" i="46"/>
  <c r="AH130" i="46"/>
  <c r="AG142" i="46"/>
  <c r="AH142" i="46"/>
  <c r="AG147" i="46"/>
  <c r="AH147" i="46"/>
  <c r="AO151" i="46"/>
  <c r="AG154" i="46"/>
  <c r="AH154" i="46"/>
  <c r="R4" i="44"/>
  <c r="P4" i="44"/>
  <c r="J4" i="44"/>
  <c r="M4" i="44"/>
  <c r="AG168" i="46"/>
  <c r="AH168" i="46"/>
  <c r="AO170" i="46"/>
  <c r="AG181" i="46"/>
  <c r="AH181" i="46"/>
  <c r="AV183" i="46"/>
  <c r="AU184" i="46"/>
  <c r="AW184" i="46"/>
  <c r="AG188" i="46"/>
  <c r="AH188" i="46"/>
  <c r="AG189" i="46"/>
  <c r="AH189" i="46"/>
  <c r="AU192" i="46"/>
  <c r="AO196" i="46"/>
  <c r="AG210" i="46"/>
  <c r="AH210" i="46"/>
  <c r="AU211" i="46"/>
  <c r="AV211" i="46"/>
  <c r="AW211" i="46"/>
  <c r="AW214" i="46"/>
  <c r="AG215" i="46"/>
  <c r="AH215" i="46"/>
  <c r="AS146" i="46"/>
  <c r="AS144" i="46"/>
  <c r="AS142" i="46"/>
  <c r="AS140" i="46"/>
  <c r="AS138" i="46"/>
  <c r="AS136" i="46"/>
  <c r="AS134" i="46"/>
  <c r="AS132" i="46"/>
  <c r="AS130" i="46"/>
  <c r="AS128" i="46"/>
  <c r="AS126" i="46"/>
  <c r="AS124" i="46"/>
  <c r="AS122" i="46"/>
  <c r="AS120" i="46"/>
  <c r="AS118" i="46"/>
  <c r="AS116" i="46"/>
  <c r="AS114" i="46"/>
  <c r="AS112" i="46"/>
  <c r="AS110" i="46"/>
  <c r="AS108" i="46"/>
  <c r="AS106" i="46"/>
  <c r="AS104" i="46"/>
  <c r="AS102" i="46"/>
  <c r="AS100" i="46"/>
  <c r="AS98" i="46"/>
  <c r="AS96" i="46"/>
  <c r="AS94" i="46"/>
  <c r="AS92" i="46"/>
  <c r="AS90" i="46"/>
  <c r="AS88" i="46"/>
  <c r="AS86" i="46"/>
  <c r="AS84" i="46"/>
  <c r="AS82" i="46"/>
  <c r="AS78" i="46"/>
  <c r="AS74" i="46"/>
  <c r="AS70" i="46"/>
  <c r="AS66" i="46"/>
  <c r="AS62" i="46"/>
  <c r="AS58" i="46"/>
  <c r="AS54" i="46"/>
  <c r="AS50" i="46"/>
  <c r="AS46" i="46"/>
  <c r="AS42" i="46"/>
  <c r="AS143" i="46"/>
  <c r="AS139" i="46"/>
  <c r="AS135" i="46"/>
  <c r="AS131" i="46"/>
  <c r="AS127" i="46"/>
  <c r="AS123" i="46"/>
  <c r="AS119" i="46"/>
  <c r="AS115" i="46"/>
  <c r="AS111" i="46"/>
  <c r="AS107" i="46"/>
  <c r="AS103" i="46"/>
  <c r="AS99" i="46"/>
  <c r="AS95" i="46"/>
  <c r="AS91" i="46"/>
  <c r="AS87" i="46"/>
  <c r="AS83" i="46"/>
  <c r="AS60" i="46"/>
  <c r="AS48" i="46"/>
  <c r="AS44" i="46"/>
  <c r="AG223" i="46"/>
  <c r="AH223" i="46"/>
  <c r="AG228" i="46"/>
  <c r="AH228" i="46"/>
  <c r="AG229" i="46"/>
  <c r="AH229" i="46"/>
  <c r="AG230" i="46"/>
  <c r="AH230" i="46"/>
  <c r="AG235" i="46"/>
  <c r="AH235" i="46"/>
  <c r="AS252" i="46"/>
  <c r="AS256" i="46"/>
  <c r="AS260" i="46"/>
  <c r="N6" i="46"/>
  <c r="BB33" i="46"/>
  <c r="AB25" i="44"/>
  <c r="E25" i="44" s="1"/>
  <c r="AO33" i="46"/>
  <c r="AR33" i="46"/>
  <c r="AW33" i="46"/>
  <c r="AW31" i="46"/>
  <c r="AO25" i="46"/>
  <c r="AO32" i="46"/>
  <c r="AM32" i="46"/>
  <c r="AN32" i="46" s="1"/>
  <c r="AG35" i="46"/>
  <c r="AM35" i="46" s="1"/>
  <c r="AN35" i="46" s="1"/>
  <c r="AH35" i="46"/>
  <c r="AM36" i="46"/>
  <c r="AN36" i="46" s="1"/>
  <c r="AU33" i="46"/>
  <c r="AO20" i="46"/>
  <c r="AM20" i="46"/>
  <c r="AN20" i="46" s="1"/>
  <c r="AG18" i="46"/>
  <c r="AM18" i="46" s="1"/>
  <c r="AN18" i="46" s="1"/>
  <c r="AH18" i="46"/>
  <c r="AT201" i="46" l="1"/>
  <c r="AJ201" i="46"/>
  <c r="AK201" i="46" s="1"/>
  <c r="AQ201" i="46"/>
  <c r="AP201" i="46" s="1"/>
  <c r="AY201" i="46"/>
  <c r="AQ45" i="46"/>
  <c r="AP45" i="46" s="1"/>
  <c r="AT45" i="46"/>
  <c r="AY45" i="46"/>
  <c r="AJ45" i="46"/>
  <c r="AK45" i="46" s="1"/>
  <c r="AO262" i="46"/>
  <c r="AU262" i="46"/>
  <c r="AR262" i="46"/>
  <c r="AW262" i="46"/>
  <c r="AV262" i="46"/>
  <c r="AU38" i="46"/>
  <c r="AR38" i="46"/>
  <c r="AV38" i="46"/>
  <c r="AW38" i="46"/>
  <c r="AO38" i="46"/>
  <c r="AT259" i="46"/>
  <c r="AY259" i="46"/>
  <c r="AQ259" i="46"/>
  <c r="AP259" i="46" s="1"/>
  <c r="AJ259" i="46"/>
  <c r="AK259" i="46" s="1"/>
  <c r="AU183" i="46"/>
  <c r="AT143" i="46"/>
  <c r="AV68" i="46"/>
  <c r="AW104" i="46"/>
  <c r="AW110" i="46"/>
  <c r="AR178" i="46"/>
  <c r="AT82" i="46"/>
  <c r="AT161" i="46"/>
  <c r="AV44" i="46"/>
  <c r="AR63" i="46"/>
  <c r="AU205" i="46"/>
  <c r="AY202" i="46"/>
  <c r="AT191" i="46"/>
  <c r="AO49" i="46"/>
  <c r="AQ121" i="46"/>
  <c r="AP121" i="46" s="1"/>
  <c r="AY113" i="46"/>
  <c r="AO135" i="46"/>
  <c r="AR214" i="46"/>
  <c r="AV48" i="46"/>
  <c r="AJ107" i="46"/>
  <c r="AK107" i="46" s="1"/>
  <c r="AO178" i="46"/>
  <c r="AU58" i="46"/>
  <c r="AW58" i="46"/>
  <c r="AV94" i="46"/>
  <c r="AR94" i="46"/>
  <c r="AR108" i="46"/>
  <c r="AV108" i="46"/>
  <c r="AO110" i="46"/>
  <c r="AV141" i="46"/>
  <c r="AR141" i="46"/>
  <c r="AU34" i="46"/>
  <c r="AW34" i="46"/>
  <c r="AV34" i="46"/>
  <c r="AR104" i="46"/>
  <c r="AV104" i="46"/>
  <c r="AW112" i="46"/>
  <c r="AV112" i="46"/>
  <c r="AU161" i="46"/>
  <c r="AR161" i="46"/>
  <c r="AU104" i="46"/>
  <c r="AR44" i="46"/>
  <c r="AQ76" i="46"/>
  <c r="AP76" i="46" s="1"/>
  <c r="AJ113" i="46"/>
  <c r="AK113" i="46" s="1"/>
  <c r="AV110" i="46"/>
  <c r="AW161" i="46"/>
  <c r="AJ250" i="46"/>
  <c r="AK250" i="46" s="1"/>
  <c r="AT206" i="46"/>
  <c r="AW242" i="46"/>
  <c r="AU242" i="46"/>
  <c r="AV242" i="46"/>
  <c r="AR242" i="46"/>
  <c r="AY243" i="46"/>
  <c r="AQ243" i="46"/>
  <c r="AP243" i="46" s="1"/>
  <c r="AT243" i="46"/>
  <c r="AJ243" i="46"/>
  <c r="AK243" i="46" s="1"/>
  <c r="AR92" i="46"/>
  <c r="AV92" i="46"/>
  <c r="AV201" i="46"/>
  <c r="AT214" i="46"/>
  <c r="AU110" i="46"/>
  <c r="AQ82" i="46"/>
  <c r="AP82" i="46" s="1"/>
  <c r="AY161" i="46"/>
  <c r="AW135" i="46"/>
  <c r="AV43" i="46"/>
  <c r="AU68" i="46"/>
  <c r="AW92" i="46"/>
  <c r="AV194" i="46"/>
  <c r="AO44" i="46"/>
  <c r="AY133" i="46"/>
  <c r="AY76" i="46"/>
  <c r="AY191" i="46"/>
  <c r="AJ129" i="46"/>
  <c r="AK129" i="46" s="1"/>
  <c r="AT113" i="46"/>
  <c r="AJ209" i="46"/>
  <c r="AK209" i="46" s="1"/>
  <c r="AQ146" i="46"/>
  <c r="AP146" i="46" s="1"/>
  <c r="AJ161" i="46"/>
  <c r="AK161" i="46" s="1"/>
  <c r="AQ78" i="46"/>
  <c r="AP78" i="46" s="1"/>
  <c r="AY206" i="46"/>
  <c r="AQ255" i="46"/>
  <c r="AP255" i="46" s="1"/>
  <c r="AT255" i="46"/>
  <c r="AY255" i="46"/>
  <c r="AJ255" i="46"/>
  <c r="AK255" i="46" s="1"/>
  <c r="AR88" i="46"/>
  <c r="AV88" i="46"/>
  <c r="AR36" i="46"/>
  <c r="AU36" i="46"/>
  <c r="AU49" i="46"/>
  <c r="AU44" i="46"/>
  <c r="AT76" i="46"/>
  <c r="AR193" i="46"/>
  <c r="AT23" i="46"/>
  <c r="AS23" i="46" s="1"/>
  <c r="Q23" i="46" s="1"/>
  <c r="U23" i="46" s="1"/>
  <c r="AW241" i="46"/>
  <c r="AO112" i="46"/>
  <c r="AV32" i="46"/>
  <c r="AR32" i="46"/>
  <c r="AW32" i="46"/>
  <c r="AU32" i="46"/>
  <c r="AY251" i="46"/>
  <c r="AQ251" i="46"/>
  <c r="AP251" i="46" s="1"/>
  <c r="AJ251" i="46"/>
  <c r="AK251" i="46" s="1"/>
  <c r="AT251" i="46"/>
  <c r="AQ258" i="46"/>
  <c r="AP258" i="46" s="1"/>
  <c r="AJ258" i="46"/>
  <c r="AK258" i="46" s="1"/>
  <c r="AU80" i="46"/>
  <c r="AR80" i="46"/>
  <c r="AW96" i="46"/>
  <c r="AU96" i="46"/>
  <c r="AR50" i="46"/>
  <c r="AU50" i="46"/>
  <c r="AV178" i="46"/>
  <c r="AW178" i="46"/>
  <c r="AW48" i="46"/>
  <c r="AR48" i="46"/>
  <c r="AO48" i="46"/>
  <c r="AO92" i="46"/>
  <c r="AQ139" i="46"/>
  <c r="AP139" i="46" s="1"/>
  <c r="AU92" i="46"/>
  <c r="AO118" i="46"/>
  <c r="AQ103" i="46"/>
  <c r="AP103" i="46" s="1"/>
  <c r="AW201" i="46"/>
  <c r="AV193" i="46"/>
  <c r="AO241" i="46"/>
  <c r="AT241" i="46" s="1"/>
  <c r="AT250" i="46"/>
  <c r="AR112" i="46"/>
  <c r="AV54" i="46"/>
  <c r="AT85" i="46"/>
  <c r="AR201" i="46"/>
  <c r="AV191" i="46"/>
  <c r="AT145" i="46"/>
  <c r="AW193" i="46"/>
  <c r="AR241" i="46"/>
  <c r="AV118" i="46"/>
  <c r="AJ156" i="46"/>
  <c r="AK156" i="46" s="1"/>
  <c r="AY250" i="46"/>
  <c r="AQ27" i="46"/>
  <c r="AP27" i="46" s="1"/>
  <c r="P27" i="46" s="1"/>
  <c r="T27" i="46" s="1"/>
  <c r="N5" i="46"/>
  <c r="AQ247" i="46"/>
  <c r="AP247" i="46" s="1"/>
  <c r="AT247" i="46"/>
  <c r="AY247" i="46"/>
  <c r="AJ247" i="46"/>
  <c r="AK247" i="46" s="1"/>
  <c r="AV263" i="46"/>
  <c r="AW263" i="46"/>
  <c r="AU263" i="46"/>
  <c r="AR263" i="46"/>
  <c r="AY246" i="46"/>
  <c r="AT246" i="46"/>
  <c r="AT183" i="46"/>
  <c r="AY183" i="46"/>
  <c r="AT77" i="46"/>
  <c r="AJ77" i="46"/>
  <c r="AK77" i="46" s="1"/>
  <c r="AY146" i="46"/>
  <c r="AV184" i="46"/>
  <c r="AW217" i="46"/>
  <c r="AY214" i="46"/>
  <c r="AQ71" i="46"/>
  <c r="AP71" i="46" s="1"/>
  <c r="AO159" i="46"/>
  <c r="AV177" i="46"/>
  <c r="K15" i="57"/>
  <c r="N15" i="57" s="1"/>
  <c r="Q15" i="57" s="1"/>
  <c r="AU194" i="46"/>
  <c r="AJ27" i="46"/>
  <c r="AK27" i="46" s="1"/>
  <c r="AO184" i="46"/>
  <c r="AW166" i="46"/>
  <c r="AR166" i="46"/>
  <c r="AV166" i="46"/>
  <c r="AU166" i="46"/>
  <c r="AJ153" i="46"/>
  <c r="AK153" i="46" s="1"/>
  <c r="AQ153" i="46"/>
  <c r="AP153" i="46" s="1"/>
  <c r="AY153" i="46"/>
  <c r="AT266" i="46"/>
  <c r="AY266" i="46"/>
  <c r="AJ101" i="46"/>
  <c r="AK101" i="46" s="1"/>
  <c r="AV217" i="46"/>
  <c r="AR198" i="46"/>
  <c r="AJ214" i="46"/>
  <c r="AK214" i="46" s="1"/>
  <c r="AU159" i="46"/>
  <c r="AR177" i="46"/>
  <c r="AO194" i="46"/>
  <c r="AW160" i="46"/>
  <c r="AO160" i="46"/>
  <c r="AO198" i="46"/>
  <c r="AY198" i="46" s="1"/>
  <c r="AW159" i="46"/>
  <c r="AT98" i="46"/>
  <c r="AU177" i="46"/>
  <c r="AW155" i="46"/>
  <c r="AV155" i="46"/>
  <c r="AU155" i="46"/>
  <c r="AW123" i="46"/>
  <c r="AV123" i="46"/>
  <c r="AW45" i="46"/>
  <c r="AV45" i="46"/>
  <c r="AV186" i="46"/>
  <c r="AJ123" i="46"/>
  <c r="AK123" i="46" s="1"/>
  <c r="AR41" i="46"/>
  <c r="AW180" i="46"/>
  <c r="AV75" i="46"/>
  <c r="AJ138" i="46"/>
  <c r="AK138" i="46" s="1"/>
  <c r="AW198" i="46"/>
  <c r="AQ138" i="46"/>
  <c r="AP138" i="46" s="1"/>
  <c r="AR159" i="46"/>
  <c r="AQ98" i="46"/>
  <c r="AP98" i="46" s="1"/>
  <c r="AT19" i="46"/>
  <c r="AS19" i="46" s="1"/>
  <c r="Q19" i="46" s="1"/>
  <c r="U19" i="46" s="1"/>
  <c r="AO180" i="46"/>
  <c r="AV49" i="46"/>
  <c r="AQ19" i="46"/>
  <c r="AP19" i="46" s="1"/>
  <c r="P19" i="46" s="1"/>
  <c r="T19" i="46" s="1"/>
  <c r="AV139" i="46"/>
  <c r="AW139" i="46"/>
  <c r="AU217" i="46"/>
  <c r="AW186" i="46"/>
  <c r="AR180" i="46"/>
  <c r="AV128" i="46"/>
  <c r="AQ91" i="46"/>
  <c r="AP91" i="46" s="1"/>
  <c r="AV198" i="46"/>
  <c r="AY137" i="46"/>
  <c r="AT138" i="46"/>
  <c r="AJ98" i="46"/>
  <c r="AK98" i="46" s="1"/>
  <c r="AJ19" i="46"/>
  <c r="AK19" i="46" s="1"/>
  <c r="AT146" i="46"/>
  <c r="AW49" i="46"/>
  <c r="AT153" i="46"/>
  <c r="AJ242" i="46"/>
  <c r="AK242" i="46" s="1"/>
  <c r="AQ242" i="46"/>
  <c r="AP242" i="46" s="1"/>
  <c r="AJ227" i="46"/>
  <c r="AK227" i="46" s="1"/>
  <c r="AQ227" i="46"/>
  <c r="AP227" i="46" s="1"/>
  <c r="AU41" i="46"/>
  <c r="AV41" i="46"/>
  <c r="AO41" i="46"/>
  <c r="AV31" i="46"/>
  <c r="AQ266" i="46"/>
  <c r="AP266" i="46" s="1"/>
  <c r="AO128" i="46"/>
  <c r="AJ91" i="46"/>
  <c r="AK91" i="46" s="1"/>
  <c r="AJ137" i="46"/>
  <c r="AK137" i="46" s="1"/>
  <c r="AT91" i="46"/>
  <c r="AT27" i="46"/>
  <c r="AS27" i="46" s="1"/>
  <c r="Q27" i="46" s="1"/>
  <c r="U27" i="46" s="1"/>
  <c r="AY263" i="46"/>
  <c r="AJ263" i="46"/>
  <c r="AK263" i="46" s="1"/>
  <c r="AT263" i="46"/>
  <c r="AQ263" i="46"/>
  <c r="AP263" i="46" s="1"/>
  <c r="AR145" i="46"/>
  <c r="AV145" i="46"/>
  <c r="AV148" i="46"/>
  <c r="AR148" i="46"/>
  <c r="AU148" i="46"/>
  <c r="AW148" i="46"/>
  <c r="AU31" i="46"/>
  <c r="AY31" i="46"/>
  <c r="R31" i="46" s="1"/>
  <c r="V31" i="46" s="1"/>
  <c r="AQ31" i="46"/>
  <c r="AP31" i="46" s="1"/>
  <c r="P31" i="46" s="1"/>
  <c r="T31" i="46" s="1"/>
  <c r="AJ31" i="46"/>
  <c r="AK31" i="46" s="1"/>
  <c r="AT31" i="46"/>
  <c r="AS31" i="46" s="1"/>
  <c r="Q31" i="46" s="1"/>
  <c r="U31" i="46" s="1"/>
  <c r="AR31" i="46"/>
  <c r="U22" i="46"/>
  <c r="AS29" i="46"/>
  <c r="Q29" i="46" s="1"/>
  <c r="U29" i="46" s="1"/>
  <c r="AJ34" i="46"/>
  <c r="AK34" i="46" s="1"/>
  <c r="AQ34" i="46"/>
  <c r="AP34" i="46" s="1"/>
  <c r="P34" i="46" s="1"/>
  <c r="T34" i="46" s="1"/>
  <c r="AY23" i="46"/>
  <c r="R23" i="46" s="1"/>
  <c r="V23" i="46" s="1"/>
  <c r="AY22" i="46"/>
  <c r="R22" i="46" s="1"/>
  <c r="AJ22" i="46"/>
  <c r="AK22" i="46" s="1"/>
  <c r="AJ23" i="46"/>
  <c r="AK23" i="46" s="1"/>
  <c r="K14" i="57"/>
  <c r="N14" i="57" s="1"/>
  <c r="Q14" i="57" s="1"/>
  <c r="AT205" i="46"/>
  <c r="AY205" i="46"/>
  <c r="AJ205" i="46"/>
  <c r="AK205" i="46" s="1"/>
  <c r="AQ205" i="46"/>
  <c r="AP205" i="46" s="1"/>
  <c r="AT117" i="46"/>
  <c r="AY117" i="46"/>
  <c r="AO217" i="46"/>
  <c r="AT217" i="46" s="1"/>
  <c r="AV224" i="46"/>
  <c r="AW224" i="46"/>
  <c r="AO224" i="46"/>
  <c r="AR224" i="46"/>
  <c r="AU224" i="46"/>
  <c r="AR218" i="46"/>
  <c r="AU218" i="46"/>
  <c r="AV218" i="46"/>
  <c r="AW218" i="46"/>
  <c r="AO218" i="46"/>
  <c r="AQ28" i="46"/>
  <c r="AP28" i="46" s="1"/>
  <c r="P28" i="46" s="1"/>
  <c r="T28" i="46" s="1"/>
  <c r="AJ28" i="46"/>
  <c r="AK28" i="46" s="1"/>
  <c r="AY67" i="46"/>
  <c r="AT67" i="46"/>
  <c r="AT51" i="46"/>
  <c r="AJ51" i="46"/>
  <c r="AK51" i="46" s="1"/>
  <c r="AQ51" i="46"/>
  <c r="AP51" i="46" s="1"/>
  <c r="AY51" i="46"/>
  <c r="AR221" i="46"/>
  <c r="AU221" i="46"/>
  <c r="AV221" i="46"/>
  <c r="AW221" i="46"/>
  <c r="AO221" i="46"/>
  <c r="AT156" i="46"/>
  <c r="AQ156" i="46"/>
  <c r="AP156" i="46" s="1"/>
  <c r="AY101" i="46"/>
  <c r="AT101" i="46"/>
  <c r="AT81" i="46"/>
  <c r="AY81" i="46"/>
  <c r="AY52" i="46"/>
  <c r="AT52" i="46"/>
  <c r="AW267" i="46"/>
  <c r="AR267" i="46"/>
  <c r="AV267" i="46"/>
  <c r="AU267" i="46"/>
  <c r="AW264" i="46"/>
  <c r="AV264" i="46"/>
  <c r="AU264" i="46"/>
  <c r="AR264" i="46"/>
  <c r="AW240" i="46"/>
  <c r="AV240" i="46"/>
  <c r="AO240" i="46"/>
  <c r="AR240" i="46"/>
  <c r="AU240" i="46"/>
  <c r="AR238" i="46"/>
  <c r="AU238" i="46"/>
  <c r="AV238" i="46"/>
  <c r="AO238" i="46"/>
  <c r="AW238" i="46"/>
  <c r="AV237" i="46"/>
  <c r="AW237" i="46"/>
  <c r="AO237" i="46"/>
  <c r="AR237" i="46"/>
  <c r="AU237" i="46"/>
  <c r="AY217" i="46"/>
  <c r="AQ183" i="46"/>
  <c r="AP183" i="46" s="1"/>
  <c r="AJ183" i="46"/>
  <c r="AK183" i="46" s="1"/>
  <c r="AJ171" i="46"/>
  <c r="AK171" i="46" s="1"/>
  <c r="AY171" i="46"/>
  <c r="AQ57" i="46"/>
  <c r="AP57" i="46" s="1"/>
  <c r="AJ57" i="46"/>
  <c r="AK57" i="46" s="1"/>
  <c r="AQ143" i="46"/>
  <c r="AP143" i="46" s="1"/>
  <c r="AY143" i="46"/>
  <c r="AY127" i="46"/>
  <c r="AJ127" i="46"/>
  <c r="AK127" i="46" s="1"/>
  <c r="AQ117" i="46"/>
  <c r="AP117" i="46" s="1"/>
  <c r="AJ117" i="46"/>
  <c r="AK117" i="46" s="1"/>
  <c r="AY46" i="46"/>
  <c r="AJ46" i="46"/>
  <c r="AK46" i="46" s="1"/>
  <c r="AQ46" i="46"/>
  <c r="AP46" i="46" s="1"/>
  <c r="AT46" i="46"/>
  <c r="AR211" i="46"/>
  <c r="AO211" i="46"/>
  <c r="AV179" i="46"/>
  <c r="AW179" i="46"/>
  <c r="AO179" i="46"/>
  <c r="AR179" i="46"/>
  <c r="AU179" i="46"/>
  <c r="AU77" i="46"/>
  <c r="AR77" i="46"/>
  <c r="AV77" i="46"/>
  <c r="AW77" i="46"/>
  <c r="AO192" i="46"/>
  <c r="AW192" i="46"/>
  <c r="AR192" i="46"/>
  <c r="AR183" i="46"/>
  <c r="AW183" i="46"/>
  <c r="AV163" i="46"/>
  <c r="AR163" i="46"/>
  <c r="AO163" i="46"/>
  <c r="AW163" i="46"/>
  <c r="AU163" i="46"/>
  <c r="AY148" i="46"/>
  <c r="AQ148" i="46"/>
  <c r="AP148" i="46" s="1"/>
  <c r="AJ148" i="46"/>
  <c r="AK148" i="46" s="1"/>
  <c r="AT148" i="46"/>
  <c r="AW56" i="46"/>
  <c r="AV56" i="46"/>
  <c r="AU56" i="46"/>
  <c r="AR56" i="46"/>
  <c r="AW66" i="46"/>
  <c r="AR66" i="46"/>
  <c r="AU66" i="46"/>
  <c r="AR72" i="46"/>
  <c r="AU72" i="46"/>
  <c r="AW72" i="46"/>
  <c r="AO75" i="46"/>
  <c r="AR75" i="46"/>
  <c r="AW75" i="46"/>
  <c r="AW115" i="46"/>
  <c r="AU115" i="46"/>
  <c r="AV115" i="46"/>
  <c r="AR115" i="46"/>
  <c r="AW119" i="46"/>
  <c r="AU119" i="46"/>
  <c r="AR119" i="46"/>
  <c r="AV119" i="46"/>
  <c r="AJ166" i="46"/>
  <c r="AK166" i="46" s="1"/>
  <c r="AQ166" i="46"/>
  <c r="AP166" i="46" s="1"/>
  <c r="AT166" i="46"/>
  <c r="AY166" i="46"/>
  <c r="AU73" i="46"/>
  <c r="AR73" i="46"/>
  <c r="AW73" i="46"/>
  <c r="AV73" i="46"/>
  <c r="AO73" i="46"/>
  <c r="AO56" i="46"/>
  <c r="AQ248" i="46"/>
  <c r="AP248" i="46" s="1"/>
  <c r="AT248" i="46"/>
  <c r="AY248" i="46"/>
  <c r="AY253" i="46"/>
  <c r="AQ253" i="46"/>
  <c r="AP253" i="46" s="1"/>
  <c r="AJ253" i="46"/>
  <c r="AK253" i="46" s="1"/>
  <c r="V22" i="46"/>
  <c r="AQ244" i="46"/>
  <c r="AP244" i="46" s="1"/>
  <c r="AY244" i="46"/>
  <c r="AT244" i="46"/>
  <c r="AY249" i="46"/>
  <c r="AJ249" i="46"/>
  <c r="AK249" i="46" s="1"/>
  <c r="AQ249" i="46"/>
  <c r="AP249" i="46" s="1"/>
  <c r="AQ260" i="46"/>
  <c r="AP260" i="46" s="1"/>
  <c r="AT260" i="46"/>
  <c r="AY260" i="46"/>
  <c r="AO267" i="46"/>
  <c r="AO264" i="46"/>
  <c r="AV236" i="46"/>
  <c r="AW236" i="46"/>
  <c r="AO236" i="46"/>
  <c r="AR236" i="46"/>
  <c r="AU236" i="46"/>
  <c r="AR234" i="46"/>
  <c r="AU234" i="46"/>
  <c r="AW234" i="46"/>
  <c r="AV234" i="46"/>
  <c r="AO234" i="46"/>
  <c r="AR233" i="46"/>
  <c r="AU233" i="46"/>
  <c r="AW233" i="46"/>
  <c r="AV233" i="46"/>
  <c r="AO233" i="46"/>
  <c r="AV231" i="46"/>
  <c r="AW231" i="46"/>
  <c r="AO231" i="46"/>
  <c r="AU231" i="46"/>
  <c r="AR231" i="46"/>
  <c r="AY169" i="46"/>
  <c r="AJ169" i="46"/>
  <c r="AK169" i="46" s="1"/>
  <c r="AJ157" i="46"/>
  <c r="AK157" i="46" s="1"/>
  <c r="AT157" i="46"/>
  <c r="AJ139" i="46"/>
  <c r="AK139" i="46" s="1"/>
  <c r="AY139" i="46"/>
  <c r="AT131" i="46"/>
  <c r="AQ131" i="46"/>
  <c r="AP131" i="46" s="1"/>
  <c r="AY131" i="46"/>
  <c r="AJ131" i="46"/>
  <c r="AK131" i="46" s="1"/>
  <c r="AQ123" i="46"/>
  <c r="AP123" i="46" s="1"/>
  <c r="AY123" i="46"/>
  <c r="AQ77" i="46"/>
  <c r="AP77" i="46" s="1"/>
  <c r="AY77" i="46"/>
  <c r="AY70" i="46"/>
  <c r="AT70" i="46"/>
  <c r="AQ70" i="46"/>
  <c r="AP70" i="46" s="1"/>
  <c r="AJ70" i="46"/>
  <c r="AK70" i="46" s="1"/>
  <c r="AT50" i="46"/>
  <c r="AQ50" i="46"/>
  <c r="AP50" i="46" s="1"/>
  <c r="AY50" i="46"/>
  <c r="AJ50" i="46"/>
  <c r="AK50" i="46" s="1"/>
  <c r="AU186" i="46"/>
  <c r="AR186" i="46"/>
  <c r="AR150" i="46"/>
  <c r="AW150" i="46"/>
  <c r="AV150" i="46"/>
  <c r="AO150" i="46"/>
  <c r="AU150" i="46"/>
  <c r="AW59" i="46"/>
  <c r="AR59" i="46"/>
  <c r="AU59" i="46"/>
  <c r="AV59" i="46"/>
  <c r="AO59" i="46"/>
  <c r="AV21" i="46"/>
  <c r="AW21" i="46"/>
  <c r="AU21" i="46"/>
  <c r="AR21" i="46"/>
  <c r="AW65" i="46"/>
  <c r="AU65" i="46"/>
  <c r="AV65" i="46"/>
  <c r="AR65" i="46"/>
  <c r="AW117" i="46"/>
  <c r="AU117" i="46"/>
  <c r="AR117" i="46"/>
  <c r="AV117" i="46"/>
  <c r="AQ155" i="46"/>
  <c r="AP155" i="46" s="1"/>
  <c r="AY155" i="46"/>
  <c r="AT155" i="46"/>
  <c r="AJ155" i="46"/>
  <c r="AK155" i="46" s="1"/>
  <c r="AT162" i="46"/>
  <c r="AQ162" i="46"/>
  <c r="AP162" i="46" s="1"/>
  <c r="AJ162" i="46"/>
  <c r="AK162" i="46" s="1"/>
  <c r="AY162" i="46"/>
  <c r="AV158" i="46"/>
  <c r="AW158" i="46"/>
  <c r="AU158" i="46"/>
  <c r="AO158" i="46"/>
  <c r="AR158" i="46"/>
  <c r="AW157" i="46"/>
  <c r="AV157" i="46"/>
  <c r="AR157" i="46"/>
  <c r="AU157" i="46"/>
  <c r="AO119" i="46"/>
  <c r="AO68" i="46"/>
  <c r="AV47" i="46"/>
  <c r="AR47" i="46"/>
  <c r="AU47" i="46"/>
  <c r="AW47" i="46"/>
  <c r="AO115" i="46"/>
  <c r="AO65" i="46"/>
  <c r="AY245" i="46"/>
  <c r="AQ245" i="46"/>
  <c r="AP245" i="46" s="1"/>
  <c r="AJ245" i="46"/>
  <c r="AK245" i="46" s="1"/>
  <c r="AQ256" i="46"/>
  <c r="AP256" i="46" s="1"/>
  <c r="AT256" i="46"/>
  <c r="AY256" i="46"/>
  <c r="AQ261" i="46"/>
  <c r="AP261" i="46" s="1"/>
  <c r="AY261" i="46"/>
  <c r="AT261" i="46"/>
  <c r="T22" i="46"/>
  <c r="AJ241" i="46"/>
  <c r="AK241" i="46" s="1"/>
  <c r="AQ252" i="46"/>
  <c r="AP252" i="46" s="1"/>
  <c r="AY252" i="46"/>
  <c r="AT252" i="46"/>
  <c r="AY257" i="46"/>
  <c r="AJ257" i="46"/>
  <c r="AK257" i="46" s="1"/>
  <c r="AQ257" i="46"/>
  <c r="AP257" i="46" s="1"/>
  <c r="AJ26" i="46"/>
  <c r="AK26" i="46" s="1"/>
  <c r="AY26" i="46"/>
  <c r="R26" i="46" s="1"/>
  <c r="V26" i="46" s="1"/>
  <c r="AQ26" i="46"/>
  <c r="AP26" i="46" s="1"/>
  <c r="P26" i="46" s="1"/>
  <c r="T26" i="46" s="1"/>
  <c r="AT26" i="46"/>
  <c r="AS26" i="46" s="1"/>
  <c r="Q26" i="46" s="1"/>
  <c r="U26" i="46" s="1"/>
  <c r="AJ24" i="46"/>
  <c r="AK24" i="46" s="1"/>
  <c r="AQ24" i="46"/>
  <c r="AP24" i="46" s="1"/>
  <c r="P24" i="46" s="1"/>
  <c r="T24" i="46" s="1"/>
  <c r="AT24" i="46"/>
  <c r="AS24" i="46" s="1"/>
  <c r="Q24" i="46" s="1"/>
  <c r="U24" i="46" s="1"/>
  <c r="AY24" i="46"/>
  <c r="R24" i="46" s="1"/>
  <c r="V24" i="46" s="1"/>
  <c r="H16" i="57"/>
  <c r="G17" i="57" s="1"/>
  <c r="Z25" i="44"/>
  <c r="AV235" i="46"/>
  <c r="AW235" i="46"/>
  <c r="AO235" i="46"/>
  <c r="AU235" i="46"/>
  <c r="AR235" i="46"/>
  <c r="AV230" i="46"/>
  <c r="AW230" i="46"/>
  <c r="AO230" i="46"/>
  <c r="AR230" i="46"/>
  <c r="AU230" i="46"/>
  <c r="AR229" i="46"/>
  <c r="AU229" i="46"/>
  <c r="AV229" i="46"/>
  <c r="AO229" i="46"/>
  <c r="AW229" i="46"/>
  <c r="AR228" i="46"/>
  <c r="AU228" i="46"/>
  <c r="AW228" i="46"/>
  <c r="AV228" i="46"/>
  <c r="AO228" i="46"/>
  <c r="AV223" i="46"/>
  <c r="AW223" i="46"/>
  <c r="AO223" i="46"/>
  <c r="AR223" i="46"/>
  <c r="AU223" i="46"/>
  <c r="AY196" i="46"/>
  <c r="AJ196" i="46"/>
  <c r="AK196" i="46" s="1"/>
  <c r="AT196" i="46"/>
  <c r="AQ196" i="46"/>
  <c r="AP196" i="46" s="1"/>
  <c r="AW189" i="46"/>
  <c r="AO189" i="46"/>
  <c r="AR189" i="46"/>
  <c r="AU189" i="46"/>
  <c r="AV189" i="46"/>
  <c r="AU188" i="46"/>
  <c r="AV188" i="46"/>
  <c r="AO188" i="46"/>
  <c r="AW188" i="46"/>
  <c r="AR188" i="46"/>
  <c r="AQ170" i="46"/>
  <c r="AP170" i="46" s="1"/>
  <c r="AT170" i="46"/>
  <c r="AY170" i="46"/>
  <c r="AJ170" i="46"/>
  <c r="AK170" i="46" s="1"/>
  <c r="AO147" i="46"/>
  <c r="AU147" i="46"/>
  <c r="AV147" i="46"/>
  <c r="AW147" i="46"/>
  <c r="AR147" i="46"/>
  <c r="AR142" i="46"/>
  <c r="AW142" i="46"/>
  <c r="AV142" i="46"/>
  <c r="AU142" i="46"/>
  <c r="AO142" i="46"/>
  <c r="AY39" i="46"/>
  <c r="AT39" i="46"/>
  <c r="AQ39" i="46"/>
  <c r="AP39" i="46" s="1"/>
  <c r="AJ39" i="46"/>
  <c r="AK39" i="46" s="1"/>
  <c r="AJ89" i="46"/>
  <c r="AK89" i="46" s="1"/>
  <c r="AT89" i="46"/>
  <c r="AY89" i="46"/>
  <c r="AQ89" i="46"/>
  <c r="AP89" i="46" s="1"/>
  <c r="AY43" i="46"/>
  <c r="AQ43" i="46"/>
  <c r="AP43" i="46" s="1"/>
  <c r="AJ43" i="46"/>
  <c r="AK43" i="46" s="1"/>
  <c r="AT43" i="46"/>
  <c r="AQ62" i="46"/>
  <c r="AP62" i="46" s="1"/>
  <c r="AT62" i="46"/>
  <c r="AJ62" i="46"/>
  <c r="AK62" i="46" s="1"/>
  <c r="AY62" i="46"/>
  <c r="AQ66" i="46"/>
  <c r="AP66" i="46" s="1"/>
  <c r="AY66" i="46"/>
  <c r="AJ66" i="46"/>
  <c r="AK66" i="46" s="1"/>
  <c r="AT66" i="46"/>
  <c r="AQ74" i="46"/>
  <c r="AP74" i="46" s="1"/>
  <c r="AY74" i="46"/>
  <c r="AT74" i="46"/>
  <c r="AJ74" i="46"/>
  <c r="AK74" i="46" s="1"/>
  <c r="AJ83" i="46"/>
  <c r="AK83" i="46" s="1"/>
  <c r="AQ83" i="46"/>
  <c r="AP83" i="46" s="1"/>
  <c r="AT83" i="46"/>
  <c r="AY83" i="46"/>
  <c r="AQ90" i="46"/>
  <c r="AP90" i="46" s="1"/>
  <c r="AT90" i="46"/>
  <c r="AJ90" i="46"/>
  <c r="AK90" i="46" s="1"/>
  <c r="AY90" i="46"/>
  <c r="AJ92" i="46"/>
  <c r="AK92" i="46" s="1"/>
  <c r="AQ92" i="46"/>
  <c r="AP92" i="46" s="1"/>
  <c r="AT92" i="46"/>
  <c r="AY92" i="46"/>
  <c r="AY95" i="46"/>
  <c r="AQ95" i="46"/>
  <c r="AP95" i="46" s="1"/>
  <c r="AT95" i="46"/>
  <c r="AJ95" i="46"/>
  <c r="AK95" i="46" s="1"/>
  <c r="AQ97" i="46"/>
  <c r="AP97" i="46" s="1"/>
  <c r="AY97" i="46"/>
  <c r="AT97" i="46"/>
  <c r="AJ97" i="46"/>
  <c r="AK97" i="46" s="1"/>
  <c r="AJ99" i="46"/>
  <c r="AK99" i="46" s="1"/>
  <c r="AQ99" i="46"/>
  <c r="AP99" i="46" s="1"/>
  <c r="AY99" i="46"/>
  <c r="AT99" i="46"/>
  <c r="AY102" i="46"/>
  <c r="AJ102" i="46"/>
  <c r="AK102" i="46" s="1"/>
  <c r="AQ102" i="46"/>
  <c r="AP102" i="46" s="1"/>
  <c r="AT102" i="46"/>
  <c r="AY106" i="46"/>
  <c r="AT106" i="46"/>
  <c r="AQ106" i="46"/>
  <c r="AP106" i="46" s="1"/>
  <c r="AJ106" i="46"/>
  <c r="AK106" i="46" s="1"/>
  <c r="AQ108" i="46"/>
  <c r="AP108" i="46" s="1"/>
  <c r="AT108" i="46"/>
  <c r="AJ108" i="46"/>
  <c r="AK108" i="46" s="1"/>
  <c r="AY108" i="46"/>
  <c r="AQ111" i="46"/>
  <c r="AP111" i="46" s="1"/>
  <c r="AT111" i="46"/>
  <c r="AY111" i="46"/>
  <c r="AJ111" i="46"/>
  <c r="AK111" i="46" s="1"/>
  <c r="AV239" i="46"/>
  <c r="AW239" i="46"/>
  <c r="AO239" i="46"/>
  <c r="AR239" i="46"/>
  <c r="AU239" i="46"/>
  <c r="AR232" i="46"/>
  <c r="AU232" i="46"/>
  <c r="AV232" i="46"/>
  <c r="AO232" i="46"/>
  <c r="AW232" i="46"/>
  <c r="AV226" i="46"/>
  <c r="AW226" i="46"/>
  <c r="AO226" i="46"/>
  <c r="AU226" i="46"/>
  <c r="AR226" i="46"/>
  <c r="AR225" i="46"/>
  <c r="AU225" i="46"/>
  <c r="AV225" i="46"/>
  <c r="AO225" i="46"/>
  <c r="AW225" i="46"/>
  <c r="AR208" i="46"/>
  <c r="AO208" i="46"/>
  <c r="AV208" i="46"/>
  <c r="AU208" i="46"/>
  <c r="AW208" i="46"/>
  <c r="AR200" i="46"/>
  <c r="AO200" i="46"/>
  <c r="AV200" i="46"/>
  <c r="AW200" i="46"/>
  <c r="AU200" i="46"/>
  <c r="AW187" i="46"/>
  <c r="AO187" i="46"/>
  <c r="AR187" i="46"/>
  <c r="AV187" i="46"/>
  <c r="AU187" i="46"/>
  <c r="AR185" i="46"/>
  <c r="AO185" i="46"/>
  <c r="AU185" i="46"/>
  <c r="AW185" i="46"/>
  <c r="AV185" i="46"/>
  <c r="AT182" i="46"/>
  <c r="AQ182" i="46"/>
  <c r="AP182" i="46" s="1"/>
  <c r="AY182" i="46"/>
  <c r="AJ182" i="46"/>
  <c r="AK182" i="46" s="1"/>
  <c r="AJ100" i="46"/>
  <c r="AK100" i="46" s="1"/>
  <c r="AY100" i="46"/>
  <c r="AT100" i="46"/>
  <c r="AQ100" i="46"/>
  <c r="AP100" i="46" s="1"/>
  <c r="AT116" i="46"/>
  <c r="AQ116" i="46"/>
  <c r="AP116" i="46" s="1"/>
  <c r="AY116" i="46"/>
  <c r="AJ116" i="46"/>
  <c r="AK116" i="46" s="1"/>
  <c r="AJ42" i="46"/>
  <c r="AK42" i="46" s="1"/>
  <c r="AQ42" i="46"/>
  <c r="AP42" i="46" s="1"/>
  <c r="AY42" i="46"/>
  <c r="AT42" i="46"/>
  <c r="AQ44" i="46"/>
  <c r="AP44" i="46" s="1"/>
  <c r="AT44" i="46"/>
  <c r="AJ44" i="46"/>
  <c r="AK44" i="46" s="1"/>
  <c r="AY44" i="46"/>
  <c r="AJ54" i="46"/>
  <c r="AK54" i="46" s="1"/>
  <c r="AQ54" i="46"/>
  <c r="AP54" i="46" s="1"/>
  <c r="AT54" i="46"/>
  <c r="AY54" i="46"/>
  <c r="AQ128" i="46"/>
  <c r="AP128" i="46" s="1"/>
  <c r="AJ128" i="46"/>
  <c r="AK128" i="46" s="1"/>
  <c r="AT128" i="46"/>
  <c r="AY128" i="46"/>
  <c r="AQ61" i="46"/>
  <c r="AP61" i="46" s="1"/>
  <c r="AT61" i="46"/>
  <c r="AJ61" i="46"/>
  <c r="AK61" i="46" s="1"/>
  <c r="AY61" i="46"/>
  <c r="AQ177" i="46"/>
  <c r="AP177" i="46" s="1"/>
  <c r="AT177" i="46"/>
  <c r="AY177" i="46"/>
  <c r="AJ177" i="46"/>
  <c r="AK177" i="46" s="1"/>
  <c r="AT198" i="46"/>
  <c r="AJ198" i="46"/>
  <c r="AK198" i="46" s="1"/>
  <c r="AJ216" i="46"/>
  <c r="AK216" i="46" s="1"/>
  <c r="AQ216" i="46"/>
  <c r="AP216" i="46" s="1"/>
  <c r="AY216" i="46"/>
  <c r="AT216" i="46"/>
  <c r="AJ212" i="46"/>
  <c r="AK212" i="46" s="1"/>
  <c r="AY212" i="46"/>
  <c r="AT212" i="46"/>
  <c r="AQ212" i="46"/>
  <c r="AP212" i="46" s="1"/>
  <c r="AT207" i="46"/>
  <c r="AQ207" i="46"/>
  <c r="AP207" i="46" s="1"/>
  <c r="AY207" i="46"/>
  <c r="AJ207" i="46"/>
  <c r="AK207" i="46" s="1"/>
  <c r="AJ203" i="46"/>
  <c r="AK203" i="46" s="1"/>
  <c r="AT203" i="46"/>
  <c r="AQ203" i="46"/>
  <c r="AP203" i="46" s="1"/>
  <c r="AY203" i="46"/>
  <c r="AW199" i="46"/>
  <c r="AV199" i="46"/>
  <c r="AU199" i="46"/>
  <c r="AR199" i="46"/>
  <c r="AU197" i="46"/>
  <c r="AR197" i="46"/>
  <c r="AO197" i="46"/>
  <c r="AV197" i="46"/>
  <c r="AW197" i="46"/>
  <c r="AQ195" i="46"/>
  <c r="AP195" i="46" s="1"/>
  <c r="AT195" i="46"/>
  <c r="AY195" i="46"/>
  <c r="AJ195" i="46"/>
  <c r="AK195" i="46" s="1"/>
  <c r="AU176" i="46"/>
  <c r="AR176" i="46"/>
  <c r="AO176" i="46"/>
  <c r="AW176" i="46"/>
  <c r="AV176" i="46"/>
  <c r="AU174" i="46"/>
  <c r="AR174" i="46"/>
  <c r="AO174" i="46"/>
  <c r="AW174" i="46"/>
  <c r="AV174" i="46"/>
  <c r="AO173" i="46"/>
  <c r="AU173" i="46"/>
  <c r="AR173" i="46"/>
  <c r="AV173" i="46"/>
  <c r="AW173" i="46"/>
  <c r="AT55" i="46"/>
  <c r="AQ55" i="46"/>
  <c r="AP55" i="46" s="1"/>
  <c r="AY55" i="46"/>
  <c r="AJ55" i="46"/>
  <c r="AK55" i="46" s="1"/>
  <c r="AW167" i="46"/>
  <c r="AR167" i="46"/>
  <c r="AO167" i="46"/>
  <c r="AU167" i="46"/>
  <c r="AV167" i="46"/>
  <c r="AU152" i="46"/>
  <c r="AO152" i="46"/>
  <c r="AR152" i="46"/>
  <c r="AV152" i="46"/>
  <c r="AW152" i="46"/>
  <c r="AW136" i="46"/>
  <c r="AV136" i="46"/>
  <c r="AR136" i="46"/>
  <c r="AU136" i="46"/>
  <c r="AO136" i="46"/>
  <c r="AW132" i="46"/>
  <c r="AO132" i="46"/>
  <c r="AV132" i="46"/>
  <c r="AR132" i="46"/>
  <c r="AU132" i="46"/>
  <c r="AW120" i="46"/>
  <c r="AO120" i="46"/>
  <c r="AU120" i="46"/>
  <c r="AR120" i="46"/>
  <c r="AV120" i="46"/>
  <c r="AY79" i="46"/>
  <c r="AJ79" i="46"/>
  <c r="AK79" i="46" s="1"/>
  <c r="AQ79" i="46"/>
  <c r="AP79" i="46" s="1"/>
  <c r="AT79" i="46"/>
  <c r="AQ63" i="46"/>
  <c r="AP63" i="46" s="1"/>
  <c r="AJ63" i="46"/>
  <c r="AK63" i="46" s="1"/>
  <c r="AY63" i="46"/>
  <c r="AT63" i="46"/>
  <c r="AJ37" i="46"/>
  <c r="AK37" i="46" s="1"/>
  <c r="AQ37" i="46"/>
  <c r="AP37" i="46" s="1"/>
  <c r="AT37" i="46"/>
  <c r="AY37" i="46"/>
  <c r="AR215" i="46"/>
  <c r="AO215" i="46"/>
  <c r="AU215" i="46"/>
  <c r="AW215" i="46"/>
  <c r="AV215" i="46"/>
  <c r="AV210" i="46"/>
  <c r="AU210" i="46"/>
  <c r="AO210" i="46"/>
  <c r="AR210" i="46"/>
  <c r="AW210" i="46"/>
  <c r="AT186" i="46"/>
  <c r="AQ186" i="46"/>
  <c r="AP186" i="46" s="1"/>
  <c r="AJ186" i="46"/>
  <c r="AK186" i="46" s="1"/>
  <c r="AY186" i="46"/>
  <c r="AR181" i="46"/>
  <c r="AO181" i="46"/>
  <c r="AV181" i="46"/>
  <c r="AW181" i="46"/>
  <c r="AU181" i="46"/>
  <c r="AU168" i="46"/>
  <c r="AR168" i="46"/>
  <c r="AW168" i="46"/>
  <c r="AO168" i="46"/>
  <c r="AV168" i="46"/>
  <c r="AU154" i="46"/>
  <c r="AO154" i="46"/>
  <c r="AV154" i="46"/>
  <c r="AW154" i="46"/>
  <c r="AR154" i="46"/>
  <c r="AJ151" i="46"/>
  <c r="AK151" i="46" s="1"/>
  <c r="AQ151" i="46"/>
  <c r="AP151" i="46" s="1"/>
  <c r="AT151" i="46"/>
  <c r="AY151" i="46"/>
  <c r="AO130" i="46"/>
  <c r="AR130" i="46"/>
  <c r="AW130" i="46"/>
  <c r="AV130" i="46"/>
  <c r="AU130" i="46"/>
  <c r="AR126" i="46"/>
  <c r="AW126" i="46"/>
  <c r="AO126" i="46"/>
  <c r="AV126" i="46"/>
  <c r="AU126" i="46"/>
  <c r="AT53" i="46"/>
  <c r="AY53" i="46"/>
  <c r="AJ53" i="46"/>
  <c r="AK53" i="46" s="1"/>
  <c r="AQ53" i="46"/>
  <c r="AP53" i="46" s="1"/>
  <c r="AQ72" i="46"/>
  <c r="AP72" i="46" s="1"/>
  <c r="AY72" i="46"/>
  <c r="AJ72" i="46"/>
  <c r="AK72" i="46" s="1"/>
  <c r="AT72" i="46"/>
  <c r="AY84" i="46"/>
  <c r="AQ84" i="46"/>
  <c r="AP84" i="46" s="1"/>
  <c r="AT84" i="46"/>
  <c r="AJ84" i="46"/>
  <c r="AK84" i="46" s="1"/>
  <c r="AY86" i="46"/>
  <c r="AJ86" i="46"/>
  <c r="AK86" i="46" s="1"/>
  <c r="AT86" i="46"/>
  <c r="AQ86" i="46"/>
  <c r="AP86" i="46" s="1"/>
  <c r="AQ93" i="46"/>
  <c r="AP93" i="46" s="1"/>
  <c r="AJ93" i="46"/>
  <c r="AK93" i="46" s="1"/>
  <c r="AY93" i="46"/>
  <c r="AT93" i="46"/>
  <c r="AY105" i="46"/>
  <c r="AT105" i="46"/>
  <c r="AQ105" i="46"/>
  <c r="AP105" i="46" s="1"/>
  <c r="AJ105" i="46"/>
  <c r="AK105" i="46" s="1"/>
  <c r="AQ109" i="46"/>
  <c r="AP109" i="46" s="1"/>
  <c r="AT109" i="46"/>
  <c r="AJ109" i="46"/>
  <c r="AK109" i="46" s="1"/>
  <c r="AY109" i="46"/>
  <c r="AJ265" i="46"/>
  <c r="AK265" i="46" s="1"/>
  <c r="AQ265" i="46"/>
  <c r="AP265" i="46" s="1"/>
  <c r="AT265" i="46"/>
  <c r="AY265" i="46"/>
  <c r="AV219" i="46"/>
  <c r="AW219" i="46"/>
  <c r="AO219" i="46"/>
  <c r="AU219" i="46"/>
  <c r="AR219" i="46"/>
  <c r="AR213" i="46"/>
  <c r="AO213" i="46"/>
  <c r="AU213" i="46"/>
  <c r="AW213" i="46"/>
  <c r="AV213" i="46"/>
  <c r="AR204" i="46"/>
  <c r="AO204" i="46"/>
  <c r="AU204" i="46"/>
  <c r="AV204" i="46"/>
  <c r="AW204" i="46"/>
  <c r="AU190" i="46"/>
  <c r="AV190" i="46"/>
  <c r="AW190" i="46"/>
  <c r="AR190" i="46"/>
  <c r="AO190" i="46"/>
  <c r="AW182" i="46"/>
  <c r="AV182" i="46"/>
  <c r="AU182" i="46"/>
  <c r="AR182" i="46"/>
  <c r="AY94" i="46"/>
  <c r="AJ94" i="46"/>
  <c r="AK94" i="46" s="1"/>
  <c r="AT94" i="46"/>
  <c r="AQ94" i="46"/>
  <c r="AP94" i="46" s="1"/>
  <c r="AJ104" i="46"/>
  <c r="AK104" i="46" s="1"/>
  <c r="AY104" i="46"/>
  <c r="AQ104" i="46"/>
  <c r="AP104" i="46" s="1"/>
  <c r="AT104" i="46"/>
  <c r="AY114" i="46"/>
  <c r="AJ114" i="46"/>
  <c r="AK114" i="46" s="1"/>
  <c r="AT114" i="46"/>
  <c r="AQ114" i="46"/>
  <c r="AP114" i="46" s="1"/>
  <c r="AY118" i="46"/>
  <c r="AT118" i="46"/>
  <c r="AJ118" i="46"/>
  <c r="AK118" i="46" s="1"/>
  <c r="AQ118" i="46"/>
  <c r="AP118" i="46" s="1"/>
  <c r="AV164" i="46"/>
  <c r="AW164" i="46"/>
  <c r="AR164" i="46"/>
  <c r="AO164" i="46"/>
  <c r="AU164" i="46"/>
  <c r="AQ175" i="46"/>
  <c r="AP175" i="46" s="1"/>
  <c r="AT175" i="46"/>
  <c r="AY175" i="46"/>
  <c r="AJ175" i="46"/>
  <c r="AK175" i="46" s="1"/>
  <c r="AW216" i="46"/>
  <c r="AR216" i="46"/>
  <c r="AU216" i="46"/>
  <c r="AV216" i="46"/>
  <c r="AW212" i="46"/>
  <c r="AV212" i="46"/>
  <c r="AU212" i="46"/>
  <c r="AR212" i="46"/>
  <c r="AW207" i="46"/>
  <c r="AV207" i="46"/>
  <c r="AU207" i="46"/>
  <c r="AR207" i="46"/>
  <c r="AW203" i="46"/>
  <c r="AV203" i="46"/>
  <c r="AU203" i="46"/>
  <c r="AR203" i="46"/>
  <c r="AO199" i="46"/>
  <c r="AY47" i="46"/>
  <c r="AT47" i="46"/>
  <c r="AQ47" i="46"/>
  <c r="AP47" i="46" s="1"/>
  <c r="AJ47" i="46"/>
  <c r="AK47" i="46" s="1"/>
  <c r="AQ49" i="46"/>
  <c r="AP49" i="46" s="1"/>
  <c r="AT49" i="46"/>
  <c r="AY49" i="46"/>
  <c r="AJ49" i="46"/>
  <c r="AK49" i="46" s="1"/>
  <c r="AR144" i="46"/>
  <c r="AW144" i="46"/>
  <c r="AO144" i="46"/>
  <c r="AV144" i="46"/>
  <c r="AU144" i="46"/>
  <c r="AW140" i="46"/>
  <c r="AO140" i="46"/>
  <c r="AU140" i="46"/>
  <c r="AR140" i="46"/>
  <c r="AV140" i="46"/>
  <c r="AW124" i="46"/>
  <c r="AO124" i="46"/>
  <c r="AU124" i="46"/>
  <c r="AR124" i="46"/>
  <c r="AV124" i="46"/>
  <c r="AQ134" i="46"/>
  <c r="AP134" i="46" s="1"/>
  <c r="AJ134" i="46"/>
  <c r="AK134" i="46" s="1"/>
  <c r="AY134" i="46"/>
  <c r="AT134" i="46"/>
  <c r="AY122" i="46"/>
  <c r="AQ122" i="46"/>
  <c r="AP122" i="46" s="1"/>
  <c r="AJ122" i="46"/>
  <c r="AK122" i="46" s="1"/>
  <c r="AT122" i="46"/>
  <c r="AY159" i="46"/>
  <c r="AT159" i="46"/>
  <c r="AJ159" i="46"/>
  <c r="AK159" i="46" s="1"/>
  <c r="AQ159" i="46"/>
  <c r="AP159" i="46" s="1"/>
  <c r="AQ149" i="46"/>
  <c r="AP149" i="46" s="1"/>
  <c r="AT149" i="46"/>
  <c r="AJ149" i="46"/>
  <c r="AK149" i="46" s="1"/>
  <c r="AY149" i="46"/>
  <c r="AQ193" i="46"/>
  <c r="AP193" i="46" s="1"/>
  <c r="AT193" i="46"/>
  <c r="AY193" i="46"/>
  <c r="AJ193" i="46"/>
  <c r="AK193" i="46" s="1"/>
  <c r="AQ29" i="46"/>
  <c r="AP29" i="46" s="1"/>
  <c r="P29" i="46" s="1"/>
  <c r="T29" i="46" s="1"/>
  <c r="AJ29" i="46"/>
  <c r="AK29" i="46" s="1"/>
  <c r="AY29" i="46"/>
  <c r="R29" i="46" s="1"/>
  <c r="V29" i="46" s="1"/>
  <c r="AT29" i="46"/>
  <c r="V14" i="57"/>
  <c r="T14" i="57" s="1"/>
  <c r="N53" i="43"/>
  <c r="F87" i="43"/>
  <c r="E85" i="43"/>
  <c r="T83" i="43"/>
  <c r="D44" i="43"/>
  <c r="K71" i="43"/>
  <c r="B46" i="43"/>
  <c r="I68" i="43"/>
  <c r="M77" i="43"/>
  <c r="D85" i="43"/>
  <c r="D86" i="43"/>
  <c r="C83" i="43"/>
  <c r="P51" i="43"/>
  <c r="P77" i="43"/>
  <c r="K55" i="43"/>
  <c r="C40" i="43"/>
  <c r="V47" i="43"/>
  <c r="P61" i="43"/>
  <c r="G55" i="43"/>
  <c r="D68" i="43"/>
  <c r="L72" i="43"/>
  <c r="N51" i="43"/>
  <c r="N61" i="43"/>
  <c r="K86" i="43"/>
  <c r="J84" i="43"/>
  <c r="D65" i="43"/>
  <c r="R82" i="43"/>
  <c r="B66" i="43"/>
  <c r="Q42" i="43"/>
  <c r="F48" i="43"/>
  <c r="V64" i="43"/>
  <c r="R49" i="43"/>
  <c r="Q68" i="43"/>
  <c r="H85" i="43"/>
  <c r="G56" i="43"/>
  <c r="P85" i="43"/>
  <c r="O83" i="43"/>
  <c r="V54" i="43"/>
  <c r="G60" i="43"/>
  <c r="O86" i="43"/>
  <c r="N84" i="43"/>
  <c r="I48" i="43"/>
  <c r="T80" i="43"/>
  <c r="S81" i="43"/>
  <c r="I52" i="43"/>
  <c r="T59" i="43"/>
  <c r="D83" i="43"/>
  <c r="H72" i="43"/>
  <c r="P59" i="43"/>
  <c r="R77" i="43"/>
  <c r="J61" i="43"/>
  <c r="S86" i="43"/>
  <c r="H86" i="43"/>
  <c r="G83" i="43"/>
  <c r="L45" i="43"/>
  <c r="K73" i="43"/>
  <c r="B50" i="43"/>
  <c r="F70" i="43"/>
  <c r="I72" i="43"/>
  <c r="J52" i="43"/>
  <c r="I79" i="43"/>
  <c r="U48" i="43"/>
  <c r="J60" i="43"/>
  <c r="P46" i="43"/>
  <c r="E63" i="43"/>
  <c r="B48" i="43"/>
  <c r="H45" i="43"/>
  <c r="Q84" i="43"/>
  <c r="F71" i="43"/>
  <c r="Q76" i="43"/>
  <c r="F60" i="43"/>
  <c r="G65" i="43"/>
  <c r="J62" i="43"/>
  <c r="K50" i="43"/>
  <c r="H62" i="43"/>
  <c r="E49" i="43"/>
  <c r="K72" i="43"/>
  <c r="K74" i="43"/>
  <c r="C75" i="43"/>
  <c r="Q57" i="43"/>
  <c r="I40" i="43"/>
  <c r="T73" i="43"/>
  <c r="I83" i="43"/>
  <c r="K67" i="43"/>
  <c r="V63" i="43"/>
  <c r="V43" i="43"/>
  <c r="O40" i="43"/>
  <c r="R69" i="43"/>
  <c r="L81" i="43"/>
  <c r="K58" i="43"/>
  <c r="Q53" i="43"/>
  <c r="N47" i="43"/>
  <c r="E47" i="43"/>
  <c r="N38" i="43"/>
  <c r="V77" i="43"/>
  <c r="H82" i="43"/>
  <c r="Q55" i="43"/>
  <c r="T78" i="43"/>
  <c r="M63" i="43"/>
  <c r="U40" i="43"/>
  <c r="S43" i="43"/>
  <c r="C58" i="43"/>
  <c r="S44" i="43"/>
  <c r="B55" i="43"/>
  <c r="F78" i="43"/>
  <c r="H81" i="43"/>
  <c r="T44" i="43"/>
  <c r="M48" i="43"/>
  <c r="E80" i="43"/>
  <c r="J67" i="43"/>
  <c r="Q51" i="43"/>
  <c r="N64" i="43"/>
  <c r="C41" i="43"/>
  <c r="N60" i="43"/>
  <c r="R68" i="43"/>
  <c r="R64" i="43"/>
  <c r="T85" i="43"/>
  <c r="T86" i="43"/>
  <c r="S83" i="43"/>
  <c r="I41" i="43"/>
  <c r="N72" i="43"/>
  <c r="D49" i="43"/>
  <c r="I44" i="43"/>
  <c r="Q64" i="43"/>
  <c r="H42" i="43"/>
  <c r="Q62" i="43"/>
  <c r="H73" i="43"/>
  <c r="S49" i="43"/>
  <c r="U51" i="43"/>
  <c r="E62" i="43"/>
  <c r="L55" i="43"/>
  <c r="G69" i="43"/>
  <c r="V87" i="43"/>
  <c r="U85" i="43"/>
  <c r="I57" i="43"/>
  <c r="P57" i="43"/>
  <c r="P38" i="43"/>
  <c r="Q71" i="43"/>
  <c r="D47" i="43"/>
  <c r="J43" i="43"/>
  <c r="G74" i="43"/>
  <c r="V50" i="43"/>
  <c r="H38" i="43"/>
  <c r="T55" i="43"/>
  <c r="G84" i="43"/>
  <c r="I62" i="43"/>
  <c r="G66" i="43"/>
  <c r="K40" i="43"/>
  <c r="P76" i="43"/>
  <c r="B61" i="43"/>
  <c r="L73" i="43"/>
  <c r="F83" i="43"/>
  <c r="L41" i="43"/>
  <c r="S79" i="43"/>
  <c r="L78" i="43"/>
  <c r="V73" i="43"/>
  <c r="C60" i="43"/>
  <c r="M82" i="43"/>
  <c r="D67" i="43"/>
  <c r="D58" i="43"/>
  <c r="U58" i="43"/>
  <c r="U87" i="43"/>
  <c r="O76" i="43"/>
  <c r="H61" i="43"/>
  <c r="U43" i="43"/>
  <c r="F49" i="43"/>
  <c r="D64" i="43"/>
  <c r="D77" i="43"/>
  <c r="C50" i="43"/>
  <c r="M54" i="43"/>
  <c r="C68" i="43"/>
  <c r="M57" i="43"/>
  <c r="R61" i="43"/>
  <c r="T75" i="43"/>
  <c r="K61" i="43"/>
  <c r="M56" i="43"/>
  <c r="T38" i="43"/>
  <c r="C81" i="43"/>
  <c r="U54" i="43"/>
  <c r="K70" i="43"/>
  <c r="P68" i="43"/>
  <c r="E83" i="43"/>
  <c r="P86" i="43"/>
  <c r="V51" i="43"/>
  <c r="H47" i="43"/>
  <c r="S70" i="43"/>
  <c r="V79" i="43"/>
  <c r="O87" i="43"/>
  <c r="H83" i="43"/>
  <c r="P45" i="43"/>
  <c r="P42" i="43"/>
  <c r="N71" i="43"/>
  <c r="N67" i="43"/>
  <c r="M46" i="43"/>
  <c r="P44" i="43"/>
  <c r="K87" i="43"/>
  <c r="J38" i="43"/>
  <c r="R62" i="43"/>
  <c r="T56" i="43"/>
  <c r="E46" i="43"/>
  <c r="K46" i="43"/>
  <c r="S87" i="43"/>
  <c r="R84" i="43"/>
  <c r="L83" i="43"/>
  <c r="C42" i="43"/>
  <c r="F75" i="43"/>
  <c r="N42" i="43"/>
  <c r="C56" i="43"/>
  <c r="F50" i="43"/>
  <c r="J45" i="43"/>
  <c r="K60" i="43"/>
  <c r="F40" i="43"/>
  <c r="E44" i="43"/>
  <c r="P74" i="43"/>
  <c r="Q67" i="43"/>
  <c r="M47" i="43"/>
  <c r="P87" i="43"/>
  <c r="H87" i="43"/>
  <c r="B86" i="43"/>
  <c r="K39" i="43"/>
  <c r="C65" i="43"/>
  <c r="D53" i="43"/>
  <c r="R44" i="43"/>
  <c r="H71" i="43"/>
  <c r="O38" i="43"/>
  <c r="R74" i="43"/>
  <c r="T49" i="43"/>
  <c r="C74" i="43"/>
  <c r="Q46" i="43"/>
  <c r="M41" i="43"/>
  <c r="B52" i="43"/>
  <c r="M66" i="43"/>
  <c r="M53" i="43"/>
  <c r="V62" i="43"/>
  <c r="U76" i="43"/>
  <c r="J86" i="43"/>
  <c r="N40" i="43"/>
  <c r="F80" i="43"/>
  <c r="T58" i="43"/>
  <c r="T71" i="43"/>
  <c r="G80" i="43"/>
  <c r="K41" i="43"/>
  <c r="H43" i="43"/>
  <c r="F59" i="43"/>
  <c r="J69" i="43"/>
  <c r="R70" i="43"/>
  <c r="T52" i="43"/>
  <c r="F73" i="43"/>
  <c r="V61" i="43"/>
  <c r="C39" i="43"/>
  <c r="I66" i="43"/>
  <c r="Q38" i="43"/>
  <c r="D42" i="43"/>
  <c r="B44" i="43"/>
  <c r="O60" i="43"/>
  <c r="O51" i="43"/>
  <c r="T79" i="43"/>
  <c r="T53" i="43"/>
  <c r="O57" i="43"/>
  <c r="C61" i="43"/>
  <c r="F63" i="43"/>
  <c r="C67" i="43"/>
  <c r="K75" i="43"/>
  <c r="Q58" i="43"/>
  <c r="R59" i="43"/>
  <c r="U86" i="43"/>
  <c r="C84" i="43"/>
  <c r="U66" i="43"/>
  <c r="P67" i="43"/>
  <c r="O74" i="43"/>
  <c r="D54" i="43"/>
  <c r="E66" i="43"/>
  <c r="B80" i="43"/>
  <c r="N79" i="43"/>
  <c r="U84" i="43"/>
  <c r="Q81" i="43"/>
  <c r="G61" i="43"/>
  <c r="I73" i="43"/>
  <c r="M85" i="43"/>
  <c r="P78" i="43"/>
  <c r="V68" i="43"/>
  <c r="H68" i="43"/>
  <c r="M87" i="43"/>
  <c r="O72" i="43"/>
  <c r="L79" i="43"/>
  <c r="K80" i="43"/>
  <c r="O55" i="43"/>
  <c r="F64" i="43"/>
  <c r="I50" i="43"/>
  <c r="J54" i="43"/>
  <c r="I65" i="43"/>
  <c r="I78" i="43"/>
  <c r="L48" i="43"/>
  <c r="U45" i="43"/>
  <c r="B85" i="43"/>
  <c r="Q83" i="43"/>
  <c r="K42" i="43"/>
  <c r="N66" i="43"/>
  <c r="V59" i="43"/>
  <c r="M45" i="43"/>
  <c r="G54" i="43"/>
  <c r="L62" i="43"/>
  <c r="O78" i="43"/>
  <c r="K82" i="43"/>
  <c r="O79" i="43"/>
  <c r="O58" i="43"/>
  <c r="L68" i="43"/>
  <c r="F44" i="43"/>
  <c r="S69" i="43"/>
  <c r="K69" i="43"/>
  <c r="R55" i="43"/>
  <c r="Q73" i="43"/>
  <c r="D84" i="43"/>
  <c r="V65" i="43"/>
  <c r="G77" i="43"/>
  <c r="P60" i="43"/>
  <c r="C72" i="43"/>
  <c r="D39" i="43"/>
  <c r="E72" i="43"/>
  <c r="G72" i="43"/>
  <c r="Q69" i="43"/>
  <c r="C79" i="43"/>
  <c r="K64" i="43"/>
  <c r="J41" i="43"/>
  <c r="H58" i="43"/>
  <c r="K49" i="43"/>
  <c r="J65" i="43"/>
  <c r="U81" i="43"/>
  <c r="F41" i="43"/>
  <c r="E57" i="43"/>
  <c r="T62" i="43"/>
  <c r="C54" i="43"/>
  <c r="G79" i="43"/>
  <c r="C45" i="43"/>
  <c r="I64" i="43"/>
  <c r="T54" i="43"/>
  <c r="N44" i="43"/>
  <c r="G40" i="43"/>
  <c r="B65" i="43"/>
  <c r="M38" i="43"/>
  <c r="D79" i="43"/>
  <c r="N68" i="43"/>
  <c r="N56" i="43"/>
  <c r="N75" i="43"/>
  <c r="B41" i="43"/>
  <c r="Q80" i="43"/>
  <c r="D69" i="43"/>
  <c r="D48" i="43"/>
  <c r="U62" i="43"/>
  <c r="I47" i="43"/>
  <c r="P56" i="43"/>
  <c r="V74" i="43"/>
  <c r="D51" i="43"/>
  <c r="O50" i="43"/>
  <c r="S39" i="43"/>
  <c r="P48" i="43"/>
  <c r="Q39" i="43"/>
  <c r="Q77" i="43"/>
  <c r="B63" i="43"/>
  <c r="U55" i="43"/>
  <c r="G41" i="43"/>
  <c r="R79" i="43"/>
  <c r="J48" i="43"/>
  <c r="Q49" i="43"/>
  <c r="S63" i="43"/>
  <c r="G43" i="43"/>
  <c r="G71" i="43"/>
  <c r="S65" i="43"/>
  <c r="V55" i="43"/>
  <c r="F52" i="43"/>
  <c r="V72" i="43"/>
  <c r="N62" i="43"/>
  <c r="V38" i="43"/>
  <c r="M78" i="43"/>
  <c r="D59" i="43"/>
  <c r="H55" i="43"/>
  <c r="F53" i="43"/>
  <c r="H65" i="43"/>
  <c r="B51" i="43"/>
  <c r="C86" i="43"/>
  <c r="B84" i="43"/>
  <c r="S68" i="43"/>
  <c r="O70" i="43"/>
  <c r="J77" i="43"/>
  <c r="F55" i="43"/>
  <c r="U67" i="43"/>
  <c r="P52" i="43"/>
  <c r="L84" i="43"/>
  <c r="O62" i="43"/>
  <c r="T77" i="43"/>
  <c r="G73" i="43"/>
  <c r="P49" i="43"/>
  <c r="I58" i="43"/>
  <c r="I80" i="43"/>
  <c r="G82" i="43"/>
  <c r="N52" i="43"/>
  <c r="O80" i="43"/>
  <c r="O63" i="43"/>
  <c r="J40" i="43"/>
  <c r="M76" i="43"/>
  <c r="H64" i="43"/>
  <c r="B76" i="43"/>
  <c r="F66" i="43"/>
  <c r="V76" i="43"/>
  <c r="T81" i="43"/>
  <c r="P47" i="43"/>
  <c r="N43" i="43"/>
  <c r="T74" i="43"/>
  <c r="U73" i="43"/>
  <c r="S54" i="43"/>
  <c r="L70" i="43"/>
  <c r="D45" i="43"/>
  <c r="S72" i="43"/>
  <c r="J85" i="43"/>
  <c r="V83" i="43"/>
  <c r="I55" i="43"/>
  <c r="P82" i="43"/>
  <c r="B39" i="43"/>
  <c r="T63" i="43"/>
  <c r="L53" i="43"/>
  <c r="G39" i="43"/>
  <c r="L63" i="43"/>
  <c r="P70" i="43"/>
  <c r="L67" i="43"/>
  <c r="B71" i="43"/>
  <c r="R58" i="43"/>
  <c r="K81" i="43"/>
  <c r="B77" i="43"/>
  <c r="H66" i="43"/>
  <c r="J73" i="43"/>
  <c r="H39" i="43"/>
  <c r="S62" i="43"/>
  <c r="I84" i="43"/>
  <c r="E73" i="43"/>
  <c r="S50" i="43"/>
  <c r="B58" i="43"/>
  <c r="B54" i="43"/>
  <c r="B43" i="43"/>
  <c r="C80" i="43"/>
  <c r="K78" i="43"/>
  <c r="F74" i="43"/>
  <c r="P40" i="43"/>
  <c r="Q74" i="43"/>
  <c r="U46" i="43"/>
  <c r="G51" i="43"/>
  <c r="V71" i="43"/>
  <c r="F56" i="43"/>
  <c r="U78" i="43"/>
  <c r="E43" i="43"/>
  <c r="G59" i="43"/>
  <c r="U39" i="43"/>
  <c r="S66" i="43"/>
  <c r="B42" i="43"/>
  <c r="V49" i="43"/>
  <c r="R51" i="43"/>
  <c r="G62" i="43"/>
  <c r="F65" i="43"/>
  <c r="B74" i="43"/>
  <c r="P66" i="43"/>
  <c r="M50" i="43"/>
  <c r="O46" i="43"/>
  <c r="P64" i="43"/>
  <c r="R54" i="43"/>
  <c r="S53" i="43"/>
  <c r="M58" i="43"/>
  <c r="H75" i="43"/>
  <c r="K43" i="43"/>
  <c r="D60" i="43"/>
  <c r="V53" i="43"/>
  <c r="E56" i="43"/>
  <c r="F51" i="43"/>
  <c r="J70" i="43"/>
  <c r="E64" i="43"/>
  <c r="F38" i="43"/>
  <c r="K51" i="43"/>
  <c r="P75" i="43"/>
  <c r="V66" i="43"/>
  <c r="G53" i="43"/>
  <c r="H48" i="43"/>
  <c r="M39" i="43"/>
  <c r="S78" i="43"/>
  <c r="B69" i="43"/>
  <c r="B40" i="43"/>
  <c r="Q66" i="43"/>
  <c r="T69" i="43"/>
  <c r="O42" i="43"/>
  <c r="U64" i="43"/>
  <c r="M52" i="43"/>
  <c r="K62" i="43"/>
  <c r="J87" i="43"/>
  <c r="I85" i="43"/>
  <c r="O44" i="43"/>
  <c r="O64" i="43"/>
  <c r="P50" i="43"/>
  <c r="M49" i="43"/>
  <c r="M44" i="43"/>
  <c r="O84" i="43"/>
  <c r="I70" i="43"/>
  <c r="M79" i="43"/>
  <c r="P72" i="43"/>
  <c r="B72" i="43"/>
  <c r="N87" i="43"/>
  <c r="N50" i="43"/>
  <c r="N48" i="43"/>
  <c r="R46" i="43"/>
  <c r="C66" i="43"/>
  <c r="J82" i="43"/>
  <c r="E42" i="43"/>
  <c r="N83" i="43"/>
  <c r="L80" i="43"/>
  <c r="J64" i="43"/>
  <c r="T51" i="43"/>
  <c r="Q54" i="43"/>
  <c r="G49" i="43"/>
  <c r="R63" i="43"/>
  <c r="G67" i="43"/>
  <c r="B59" i="43"/>
  <c r="Q79" i="43"/>
  <c r="R86" i="43"/>
  <c r="L57" i="43"/>
  <c r="I61" i="43"/>
  <c r="J76" i="43"/>
  <c r="I76" i="43"/>
  <c r="J56" i="43"/>
  <c r="K56" i="43"/>
  <c r="U75" i="43"/>
  <c r="I63" i="43"/>
  <c r="B64" i="43"/>
  <c r="E79" i="43"/>
  <c r="S38" i="43"/>
  <c r="B62" i="43"/>
  <c r="F42" i="43"/>
  <c r="U65" i="43"/>
  <c r="U42" i="43"/>
  <c r="E74" i="43"/>
  <c r="M72" i="43"/>
  <c r="E87" i="43"/>
  <c r="R42" i="43"/>
  <c r="N49" i="43"/>
  <c r="O67" i="43"/>
  <c r="R43" i="43"/>
  <c r="V78" i="43"/>
  <c r="J80" i="43"/>
  <c r="T48" i="43"/>
  <c r="R81" i="43"/>
  <c r="H50" i="43"/>
  <c r="O45" i="43"/>
  <c r="N63" i="43"/>
  <c r="S51" i="43"/>
  <c r="L56" i="43"/>
  <c r="S77" i="43"/>
  <c r="F45" i="43"/>
  <c r="O71" i="43"/>
  <c r="K44" i="43"/>
  <c r="S57" i="43"/>
  <c r="S73" i="43"/>
  <c r="B68" i="43"/>
  <c r="M59" i="43"/>
  <c r="N46" i="43"/>
  <c r="S76" i="43"/>
  <c r="K65" i="43"/>
  <c r="F72" i="43"/>
  <c r="S59" i="43"/>
  <c r="F82" i="43"/>
  <c r="S55" i="43"/>
  <c r="G44" i="43"/>
  <c r="D62" i="43"/>
  <c r="N39" i="43"/>
  <c r="S80" i="43"/>
  <c r="I54" i="43"/>
  <c r="L43" i="43"/>
  <c r="M42" i="43"/>
  <c r="M51" i="43"/>
  <c r="Q47" i="43"/>
  <c r="U61" i="43"/>
  <c r="H54" i="43"/>
  <c r="G63" i="43"/>
  <c r="I74" i="43"/>
  <c r="C49" i="43"/>
  <c r="H52" i="43"/>
  <c r="N41" i="43"/>
  <c r="N54" i="43"/>
  <c r="H56" i="43"/>
  <c r="C43" i="43"/>
  <c r="H63" i="43"/>
  <c r="P79" i="43"/>
  <c r="D61" i="43"/>
  <c r="F39" i="43"/>
  <c r="P71" i="43"/>
  <c r="I82" i="43"/>
  <c r="L74" i="43"/>
  <c r="R65" i="43"/>
  <c r="C78" i="43"/>
  <c r="T46" i="43"/>
  <c r="Q82" i="43"/>
  <c r="E52" i="43"/>
  <c r="R66" i="43"/>
  <c r="E53" i="43"/>
  <c r="G76" i="43"/>
  <c r="J57" i="43"/>
  <c r="B82" i="43"/>
  <c r="U82" i="43"/>
  <c r="J72" i="43"/>
  <c r="F67" i="43"/>
  <c r="L42" i="43"/>
  <c r="H80" i="43"/>
  <c r="M71" i="43"/>
  <c r="U68" i="43"/>
  <c r="T50" i="43"/>
  <c r="N80" i="43"/>
  <c r="P53" i="43"/>
  <c r="C87" i="43"/>
  <c r="N57" i="43"/>
  <c r="C51" i="43"/>
  <c r="S46" i="43"/>
  <c r="N69" i="43"/>
  <c r="B60" i="43"/>
  <c r="P43" i="43"/>
  <c r="E84" i="43"/>
  <c r="E86" i="43"/>
  <c r="R85" i="43"/>
  <c r="S41" i="43"/>
  <c r="I39" i="43"/>
  <c r="H46" i="43"/>
  <c r="O65" i="43"/>
  <c r="K45" i="43"/>
  <c r="K53" i="43"/>
  <c r="Q40" i="43"/>
  <c r="V67" i="43"/>
  <c r="E40" i="43"/>
  <c r="U80" i="43"/>
  <c r="T84" i="43"/>
  <c r="O81" i="43"/>
  <c r="G75" i="43"/>
  <c r="C57" i="43"/>
  <c r="S52" i="43"/>
  <c r="E78" i="43"/>
  <c r="C70" i="43"/>
  <c r="T65" i="43"/>
  <c r="Q50" i="43"/>
  <c r="V44" i="43"/>
  <c r="I43" i="43"/>
  <c r="L58" i="43"/>
  <c r="H70" i="43"/>
  <c r="E71" i="43"/>
  <c r="R60" i="43"/>
  <c r="M69" i="43"/>
  <c r="Q52" i="43"/>
  <c r="R75" i="43"/>
  <c r="M86" i="43"/>
  <c r="G85" i="43"/>
  <c r="I56" i="43"/>
  <c r="B81" i="43"/>
  <c r="N55" i="43"/>
  <c r="F68" i="43"/>
  <c r="T67" i="43"/>
  <c r="O48" i="43"/>
  <c r="F81" i="43"/>
  <c r="S42" i="43"/>
  <c r="E69" i="43"/>
  <c r="G64" i="43"/>
  <c r="Q59" i="43"/>
  <c r="L47" i="43"/>
  <c r="I49" i="43"/>
  <c r="D66" i="43"/>
  <c r="U60" i="43"/>
  <c r="E48" i="43"/>
  <c r="O85" i="43"/>
  <c r="G47" i="43"/>
  <c r="D80" i="43"/>
  <c r="S47" i="43"/>
  <c r="M65" i="43"/>
  <c r="B73" i="43"/>
  <c r="L46" i="43"/>
  <c r="I46" i="43"/>
  <c r="N78" i="43"/>
  <c r="B67" i="43"/>
  <c r="V81" i="43"/>
  <c r="E59" i="43"/>
  <c r="I71" i="43"/>
  <c r="C59" i="43"/>
  <c r="S56" i="43"/>
  <c r="M55" i="43"/>
  <c r="D75" i="43"/>
  <c r="V80" i="43"/>
  <c r="B57" i="43"/>
  <c r="J81" i="43"/>
  <c r="C69" i="43"/>
  <c r="C44" i="43"/>
  <c r="P54" i="43"/>
  <c r="V41" i="43"/>
  <c r="M68" i="43"/>
  <c r="R52" i="43"/>
  <c r="F76" i="43"/>
  <c r="V52" i="43"/>
  <c r="Q56" i="43"/>
  <c r="S74" i="43"/>
  <c r="V70" i="43"/>
  <c r="K59" i="43"/>
  <c r="R76" i="43"/>
  <c r="T66" i="43"/>
  <c r="O73" i="43"/>
  <c r="Q63" i="43"/>
  <c r="I59" i="43"/>
  <c r="M74" i="43"/>
  <c r="Q43" i="43"/>
  <c r="C46" i="43"/>
  <c r="T82" i="43"/>
  <c r="U74" i="43"/>
  <c r="D43" i="43"/>
  <c r="C76" i="43"/>
  <c r="R39" i="43"/>
  <c r="T61" i="43"/>
  <c r="D73" i="43"/>
  <c r="J49" i="43"/>
  <c r="N73" i="43"/>
  <c r="V56" i="43"/>
  <c r="U56" i="43"/>
  <c r="O52" i="43"/>
  <c r="Q65" i="43"/>
  <c r="N82" i="43"/>
  <c r="P41" i="43"/>
  <c r="U50" i="43"/>
  <c r="E70" i="43"/>
  <c r="E58" i="43"/>
  <c r="R71" i="43"/>
  <c r="E50" i="43"/>
  <c r="H44" i="43"/>
  <c r="T42" i="43"/>
  <c r="S58" i="43"/>
  <c r="R57" i="43"/>
  <c r="J46" i="43"/>
  <c r="D70" i="43"/>
  <c r="L61" i="43"/>
  <c r="T47" i="43"/>
  <c r="L54" i="43"/>
  <c r="J53" i="43"/>
  <c r="K48" i="43"/>
  <c r="Q72" i="43"/>
  <c r="D76" i="43"/>
  <c r="C48" i="43"/>
  <c r="F46" i="43"/>
  <c r="L60" i="43"/>
  <c r="R40" i="43"/>
  <c r="Q60" i="43"/>
  <c r="P55" i="43"/>
  <c r="Q45" i="43"/>
  <c r="R78" i="43"/>
  <c r="O53" i="43"/>
  <c r="M40" i="43"/>
  <c r="L50" i="43"/>
  <c r="I77" i="43"/>
  <c r="H77" i="43"/>
  <c r="S45" i="43"/>
  <c r="O82" i="43"/>
  <c r="E54" i="43"/>
  <c r="P63" i="43"/>
  <c r="U41" i="43"/>
  <c r="D81" i="43"/>
  <c r="F69" i="43"/>
  <c r="U72" i="43"/>
  <c r="E68" i="43"/>
  <c r="M61" i="43"/>
  <c r="N45" i="43"/>
  <c r="B79" i="43"/>
  <c r="J58" i="43"/>
  <c r="Q44" i="43"/>
  <c r="D38" i="43"/>
  <c r="E41" i="43"/>
  <c r="M80" i="43"/>
  <c r="J59" i="43"/>
  <c r="L75" i="43"/>
  <c r="M60" i="43"/>
  <c r="F54" i="43"/>
  <c r="N65" i="43"/>
  <c r="N81" i="43"/>
  <c r="B53" i="43"/>
  <c r="H40" i="43"/>
  <c r="Q61" i="43"/>
  <c r="L66" i="43"/>
  <c r="Q70" i="43"/>
  <c r="E81" i="43"/>
  <c r="B78" i="43"/>
  <c r="M67" i="43"/>
  <c r="O66" i="43"/>
  <c r="D56" i="43"/>
  <c r="N77" i="43"/>
  <c r="F43" i="43"/>
  <c r="H57" i="43"/>
  <c r="F86" i="43"/>
  <c r="H84" i="43"/>
  <c r="V86" i="43"/>
  <c r="C85" i="43"/>
  <c r="T76" i="43"/>
  <c r="P39" i="43"/>
  <c r="T39" i="43"/>
  <c r="J74" i="43"/>
  <c r="M81" i="43"/>
  <c r="M43" i="43"/>
  <c r="D71" i="43"/>
  <c r="T72" i="43"/>
  <c r="G50" i="43"/>
  <c r="J42" i="43"/>
  <c r="I53" i="43"/>
  <c r="E60" i="43"/>
  <c r="C82" i="43"/>
  <c r="J79" i="43"/>
  <c r="T45" i="43"/>
  <c r="S64" i="43"/>
  <c r="P80" i="43"/>
  <c r="K57" i="43"/>
  <c r="C64" i="43"/>
  <c r="D55" i="43"/>
  <c r="E45" i="43"/>
  <c r="T40" i="43"/>
  <c r="S82" i="43"/>
  <c r="G42" i="43"/>
  <c r="G68" i="43"/>
  <c r="V46" i="43"/>
  <c r="L39" i="43"/>
  <c r="S48" i="43"/>
  <c r="L69" i="43"/>
  <c r="L38" i="43"/>
  <c r="E61" i="43"/>
  <c r="M62" i="43"/>
  <c r="H74" i="43"/>
  <c r="D78" i="43"/>
  <c r="F47" i="43"/>
  <c r="G38" i="43"/>
  <c r="H53" i="43"/>
  <c r="V42" i="43"/>
  <c r="N74" i="43"/>
  <c r="S60" i="43"/>
  <c r="K63" i="43"/>
  <c r="E75" i="43"/>
  <c r="L77" i="43"/>
  <c r="U63" i="43"/>
  <c r="V60" i="43"/>
  <c r="C47" i="43"/>
  <c r="C73" i="43"/>
  <c r="J39" i="43"/>
  <c r="J51" i="43"/>
  <c r="Q87" i="43"/>
  <c r="S85" i="43"/>
  <c r="L87" i="43"/>
  <c r="K85" i="43"/>
  <c r="M83" i="43"/>
  <c r="I86" i="43"/>
  <c r="R87" i="43"/>
  <c r="Q85" i="43"/>
  <c r="K84" i="43"/>
  <c r="D46" i="43"/>
  <c r="D74" i="43"/>
  <c r="B75" i="43"/>
  <c r="F61" i="43"/>
  <c r="B56" i="43"/>
  <c r="G52" i="43"/>
  <c r="K66" i="43"/>
  <c r="U53" i="43"/>
  <c r="H59" i="43"/>
  <c r="C55" i="43"/>
  <c r="G81" i="43"/>
  <c r="V48" i="43"/>
  <c r="T87" i="43"/>
  <c r="N85" i="43"/>
  <c r="V84" i="43"/>
  <c r="P83" i="43"/>
  <c r="V39" i="43"/>
  <c r="O43" i="43"/>
  <c r="P69" i="43"/>
  <c r="E67" i="43"/>
  <c r="O68" i="43"/>
  <c r="V82" i="43"/>
  <c r="J63" i="43"/>
  <c r="F62" i="43"/>
  <c r="K47" i="43"/>
  <c r="U69" i="43"/>
  <c r="H79" i="43"/>
  <c r="D57" i="43"/>
  <c r="O75" i="43"/>
  <c r="R80" i="43"/>
  <c r="S40" i="43"/>
  <c r="S71" i="43"/>
  <c r="C62" i="43"/>
  <c r="T60" i="43"/>
  <c r="T70" i="43"/>
  <c r="L76" i="43"/>
  <c r="R67" i="43"/>
  <c r="I45" i="43"/>
  <c r="E38" i="43"/>
  <c r="P73" i="43"/>
  <c r="U79" i="43"/>
  <c r="I38" i="43"/>
  <c r="T41" i="43"/>
  <c r="G70" i="43"/>
  <c r="U44" i="43"/>
  <c r="U70" i="43"/>
  <c r="O56" i="43"/>
  <c r="E55" i="43"/>
  <c r="C63" i="43"/>
  <c r="D50" i="43"/>
  <c r="L51" i="43"/>
  <c r="B45" i="43"/>
  <c r="L82" i="43"/>
  <c r="N58" i="43"/>
  <c r="E82" i="43"/>
  <c r="V58" i="43"/>
  <c r="U52" i="43"/>
  <c r="N70" i="43"/>
  <c r="R45" i="43"/>
  <c r="Q75" i="43"/>
  <c r="S61" i="43"/>
  <c r="I69" i="43"/>
  <c r="O54" i="43"/>
  <c r="F57" i="43"/>
  <c r="V40" i="43"/>
  <c r="O41" i="43"/>
  <c r="D41" i="43"/>
  <c r="J75" i="43"/>
  <c r="H67" i="43"/>
  <c r="D52" i="43"/>
  <c r="G78" i="43"/>
  <c r="M75" i="43"/>
  <c r="T64" i="43"/>
  <c r="F79" i="43"/>
  <c r="R41" i="43"/>
  <c r="G48" i="43"/>
  <c r="R72" i="43"/>
  <c r="U59" i="43"/>
  <c r="U77" i="43"/>
  <c r="T43" i="43"/>
  <c r="U38" i="43"/>
  <c r="J68" i="43"/>
  <c r="J78" i="43"/>
  <c r="R56" i="43"/>
  <c r="O69" i="43"/>
  <c r="L49" i="43"/>
  <c r="O61" i="43"/>
  <c r="K77" i="43"/>
  <c r="H41" i="43"/>
  <c r="J55" i="43"/>
  <c r="L52" i="43"/>
  <c r="J66" i="43"/>
  <c r="I42" i="43"/>
  <c r="I67" i="43"/>
  <c r="E77" i="43"/>
  <c r="F58" i="43"/>
  <c r="H49" i="43"/>
  <c r="O77" i="43"/>
  <c r="I60" i="43"/>
  <c r="E51" i="43"/>
  <c r="H78" i="43"/>
  <c r="T57" i="43"/>
  <c r="D40" i="43"/>
  <c r="F85" i="43"/>
  <c r="M84" i="43"/>
  <c r="I87" i="43"/>
  <c r="V85" i="43"/>
  <c r="U83" i="43"/>
  <c r="J83" i="43"/>
  <c r="V45" i="43"/>
  <c r="R38" i="43"/>
  <c r="K68" i="43"/>
  <c r="J44" i="43"/>
  <c r="R73" i="43"/>
  <c r="D82" i="43"/>
  <c r="F77" i="43"/>
  <c r="O47" i="43"/>
  <c r="G58" i="43"/>
  <c r="J50" i="43"/>
  <c r="C53" i="43"/>
  <c r="H51" i="43"/>
  <c r="R47" i="43"/>
  <c r="E39" i="43"/>
  <c r="H69" i="43"/>
  <c r="D63" i="43"/>
  <c r="L40" i="43"/>
  <c r="C52" i="43"/>
  <c r="V69" i="43"/>
  <c r="M70" i="43"/>
  <c r="R53" i="43"/>
  <c r="P81" i="43"/>
  <c r="L44" i="43"/>
  <c r="P62" i="43"/>
  <c r="M64" i="43"/>
  <c r="U71" i="43"/>
  <c r="O59" i="43"/>
  <c r="I51" i="43"/>
  <c r="S67" i="43"/>
  <c r="O49" i="43"/>
  <c r="R48" i="43"/>
  <c r="S75" i="43"/>
  <c r="P65" i="43"/>
  <c r="J47" i="43"/>
  <c r="M73" i="43"/>
  <c r="E65" i="43"/>
  <c r="B38" i="43"/>
  <c r="L65" i="43"/>
  <c r="K54" i="43"/>
  <c r="E76" i="43"/>
  <c r="D72" i="43"/>
  <c r="N59" i="43"/>
  <c r="Q41" i="43"/>
  <c r="P58" i="43"/>
  <c r="H76" i="43"/>
  <c r="Q78" i="43"/>
  <c r="N76" i="43"/>
  <c r="U47" i="43"/>
  <c r="G45" i="43"/>
  <c r="B47" i="43"/>
  <c r="I81" i="43"/>
  <c r="Q86" i="43"/>
  <c r="P84" i="43"/>
  <c r="R83" i="43"/>
  <c r="B83" i="43"/>
  <c r="N86" i="43"/>
  <c r="D87" i="43"/>
  <c r="G86" i="43"/>
  <c r="G87" i="43"/>
  <c r="F84" i="43"/>
  <c r="O39" i="43"/>
  <c r="T68" i="43"/>
  <c r="R50" i="43"/>
  <c r="H60" i="43"/>
  <c r="U57" i="43"/>
  <c r="K52" i="43"/>
  <c r="K79" i="43"/>
  <c r="V75" i="43"/>
  <c r="B70" i="43"/>
  <c r="L71" i="43"/>
  <c r="L59" i="43"/>
  <c r="C77" i="43"/>
  <c r="S84" i="43"/>
  <c r="L85" i="43"/>
  <c r="K83" i="43"/>
  <c r="G57" i="43"/>
  <c r="G46" i="43"/>
  <c r="K38" i="43"/>
  <c r="C71" i="43"/>
  <c r="L64" i="43"/>
  <c r="K76" i="43"/>
  <c r="I75" i="43"/>
  <c r="B87" i="43"/>
  <c r="L86" i="43"/>
  <c r="B49" i="43"/>
  <c r="Q48" i="43"/>
  <c r="J71" i="43"/>
  <c r="V57" i="43"/>
  <c r="C38" i="43"/>
  <c r="U49" i="43"/>
  <c r="AW18" i="46"/>
  <c r="AR18" i="46"/>
  <c r="AU18" i="46"/>
  <c r="AV18" i="46"/>
  <c r="AR35" i="46"/>
  <c r="AO35" i="46"/>
  <c r="AV35" i="46"/>
  <c r="AW35" i="46"/>
  <c r="AU35" i="46"/>
  <c r="AY32" i="46"/>
  <c r="R32" i="46" s="1"/>
  <c r="V32" i="46" s="1"/>
  <c r="AT32" i="46"/>
  <c r="AS32" i="46" s="1"/>
  <c r="Q32" i="46" s="1"/>
  <c r="U32" i="46" s="1"/>
  <c r="AQ32" i="46"/>
  <c r="AP32" i="46" s="1"/>
  <c r="P32" i="46" s="1"/>
  <c r="T32" i="46" s="1"/>
  <c r="AJ32" i="46"/>
  <c r="AK32" i="46" s="1"/>
  <c r="H25" i="44"/>
  <c r="K25" i="44" s="1"/>
  <c r="N25" i="44" s="1"/>
  <c r="Q25" i="44" s="1"/>
  <c r="V25" i="44"/>
  <c r="AO18" i="46"/>
  <c r="AQ21" i="46"/>
  <c r="AP21" i="46" s="1"/>
  <c r="P21" i="46" s="1"/>
  <c r="T21" i="46" s="1"/>
  <c r="AJ21" i="46"/>
  <c r="AK21" i="46" s="1"/>
  <c r="AT21" i="46"/>
  <c r="AS21" i="46" s="1"/>
  <c r="Q21" i="46" s="1"/>
  <c r="U21" i="46" s="1"/>
  <c r="AY21" i="46"/>
  <c r="R21" i="46" s="1"/>
  <c r="V21" i="46" s="1"/>
  <c r="AJ20" i="46"/>
  <c r="AK20" i="46" s="1"/>
  <c r="AT20" i="46"/>
  <c r="AS20" i="46" s="1"/>
  <c r="Q20" i="46" s="1"/>
  <c r="U20" i="46" s="1"/>
  <c r="AQ20" i="46"/>
  <c r="AP20" i="46" s="1"/>
  <c r="P20" i="46" s="1"/>
  <c r="T20" i="46" s="1"/>
  <c r="AY20" i="46"/>
  <c r="R20" i="46" s="1"/>
  <c r="V20" i="46" s="1"/>
  <c r="AJ25" i="46"/>
  <c r="AK25" i="46" s="1"/>
  <c r="AY25" i="46"/>
  <c r="R25" i="46" s="1"/>
  <c r="V25" i="46" s="1"/>
  <c r="AT25" i="46"/>
  <c r="AS25" i="46" s="1"/>
  <c r="Q25" i="46" s="1"/>
  <c r="U25" i="46" s="1"/>
  <c r="AQ25" i="46"/>
  <c r="AP25" i="46" s="1"/>
  <c r="P25" i="46" s="1"/>
  <c r="T25" i="46" s="1"/>
  <c r="AQ33" i="46"/>
  <c r="AP33" i="46" s="1"/>
  <c r="P33" i="46" s="1"/>
  <c r="T33" i="46" s="1"/>
  <c r="AY33" i="46"/>
  <c r="R33" i="46" s="1"/>
  <c r="V33" i="46" s="1"/>
  <c r="AT33" i="46"/>
  <c r="AS33" i="46" s="1"/>
  <c r="Q33" i="46" s="1"/>
  <c r="U33" i="46" s="1"/>
  <c r="AJ33" i="46"/>
  <c r="AK33" i="46" s="1"/>
  <c r="K16" i="57" l="1"/>
  <c r="J17" i="57" s="1"/>
  <c r="AY48" i="46"/>
  <c r="AQ48" i="46"/>
  <c r="AP48" i="46" s="1"/>
  <c r="AJ48" i="46"/>
  <c r="AK48" i="46" s="1"/>
  <c r="AT48" i="46"/>
  <c r="AY241" i="46"/>
  <c r="AT135" i="46"/>
  <c r="AQ135" i="46"/>
  <c r="AP135" i="46" s="1"/>
  <c r="AJ135" i="46"/>
  <c r="AK135" i="46" s="1"/>
  <c r="AY135" i="46"/>
  <c r="AQ198" i="46"/>
  <c r="AP198" i="46" s="1"/>
  <c r="AY112" i="46"/>
  <c r="AQ112" i="46"/>
  <c r="AP112" i="46" s="1"/>
  <c r="AT112" i="46"/>
  <c r="AJ112" i="46"/>
  <c r="AK112" i="46" s="1"/>
  <c r="AY178" i="46"/>
  <c r="AT178" i="46"/>
  <c r="AJ178" i="46"/>
  <c r="AK178" i="46" s="1"/>
  <c r="AQ178" i="46"/>
  <c r="AP178" i="46" s="1"/>
  <c r="AT110" i="46"/>
  <c r="AY110" i="46"/>
  <c r="AJ110" i="46"/>
  <c r="AK110" i="46" s="1"/>
  <c r="AQ110" i="46"/>
  <c r="AP110" i="46" s="1"/>
  <c r="AT38" i="46"/>
  <c r="AQ38" i="46"/>
  <c r="AP38" i="46" s="1"/>
  <c r="AY38" i="46"/>
  <c r="AJ38" i="46"/>
  <c r="AK38" i="46" s="1"/>
  <c r="AQ241" i="46"/>
  <c r="AP241" i="46" s="1"/>
  <c r="AT262" i="46"/>
  <c r="AQ262" i="46"/>
  <c r="AP262" i="46" s="1"/>
  <c r="AY262" i="46"/>
  <c r="AJ262" i="46"/>
  <c r="AK262" i="46" s="1"/>
  <c r="AT41" i="46"/>
  <c r="AY41" i="46"/>
  <c r="AQ41" i="46"/>
  <c r="AP41" i="46" s="1"/>
  <c r="AJ41" i="46"/>
  <c r="AK41" i="46" s="1"/>
  <c r="AJ160" i="46"/>
  <c r="AK160" i="46" s="1"/>
  <c r="AY160" i="46"/>
  <c r="AT160" i="46"/>
  <c r="AQ160" i="46"/>
  <c r="AP160" i="46" s="1"/>
  <c r="W87" i="43"/>
  <c r="AT194" i="46"/>
  <c r="AJ194" i="46"/>
  <c r="AK194" i="46" s="1"/>
  <c r="AY194" i="46"/>
  <c r="AQ194" i="46"/>
  <c r="AP194" i="46" s="1"/>
  <c r="W70" i="43"/>
  <c r="AT180" i="46"/>
  <c r="AQ180" i="46"/>
  <c r="AP180" i="46" s="1"/>
  <c r="AJ180" i="46"/>
  <c r="AK180" i="46" s="1"/>
  <c r="AY180" i="46"/>
  <c r="AJ184" i="46"/>
  <c r="AK184" i="46" s="1"/>
  <c r="AQ184" i="46"/>
  <c r="AP184" i="46" s="1"/>
  <c r="AY184" i="46"/>
  <c r="AT184" i="46"/>
  <c r="AT218" i="46"/>
  <c r="AY218" i="46"/>
  <c r="AQ218" i="46"/>
  <c r="AP218" i="46" s="1"/>
  <c r="AJ218" i="46"/>
  <c r="AK218" i="46" s="1"/>
  <c r="AJ221" i="46"/>
  <c r="AK221" i="46" s="1"/>
  <c r="AQ221" i="46"/>
  <c r="AP221" i="46" s="1"/>
  <c r="AT221" i="46"/>
  <c r="AY221" i="46"/>
  <c r="AJ224" i="46"/>
  <c r="AK224" i="46" s="1"/>
  <c r="AQ224" i="46"/>
  <c r="AP224" i="46" s="1"/>
  <c r="AT224" i="46"/>
  <c r="AY224" i="46"/>
  <c r="AQ217" i="46"/>
  <c r="AP217" i="46" s="1"/>
  <c r="AJ217" i="46"/>
  <c r="AK217" i="46" s="1"/>
  <c r="AJ115" i="46"/>
  <c r="AK115" i="46" s="1"/>
  <c r="AQ115" i="46"/>
  <c r="AP115" i="46" s="1"/>
  <c r="AT115" i="46"/>
  <c r="AY115" i="46"/>
  <c r="AQ68" i="46"/>
  <c r="AP68" i="46" s="1"/>
  <c r="AJ68" i="46"/>
  <c r="AK68" i="46" s="1"/>
  <c r="AT68" i="46"/>
  <c r="AY68" i="46"/>
  <c r="AJ233" i="46"/>
  <c r="AK233" i="46" s="1"/>
  <c r="AQ233" i="46"/>
  <c r="AP233" i="46" s="1"/>
  <c r="AY233" i="46"/>
  <c r="AT233" i="46"/>
  <c r="AT236" i="46"/>
  <c r="AY236" i="46"/>
  <c r="AQ236" i="46"/>
  <c r="AP236" i="46" s="1"/>
  <c r="AJ236" i="46"/>
  <c r="AK236" i="46" s="1"/>
  <c r="AJ267" i="46"/>
  <c r="AK267" i="46" s="1"/>
  <c r="AY267" i="46"/>
  <c r="AT267" i="46"/>
  <c r="AQ267" i="46"/>
  <c r="AP267" i="46" s="1"/>
  <c r="AT73" i="46"/>
  <c r="AQ73" i="46"/>
  <c r="AP73" i="46" s="1"/>
  <c r="AJ73" i="46"/>
  <c r="AK73" i="46" s="1"/>
  <c r="AY73" i="46"/>
  <c r="AQ75" i="46"/>
  <c r="AP75" i="46" s="1"/>
  <c r="AY75" i="46"/>
  <c r="AJ75" i="46"/>
  <c r="AK75" i="46" s="1"/>
  <c r="AT75" i="46"/>
  <c r="AT192" i="46"/>
  <c r="AQ192" i="46"/>
  <c r="AP192" i="46" s="1"/>
  <c r="AY192" i="46"/>
  <c r="AJ192" i="46"/>
  <c r="AK192" i="46" s="1"/>
  <c r="AT211" i="46"/>
  <c r="AY211" i="46"/>
  <c r="AJ211" i="46"/>
  <c r="AK211" i="46" s="1"/>
  <c r="AQ211" i="46"/>
  <c r="AP211" i="46" s="1"/>
  <c r="AT65" i="46"/>
  <c r="AQ65" i="46"/>
  <c r="AP65" i="46" s="1"/>
  <c r="AY65" i="46"/>
  <c r="AJ65" i="46"/>
  <c r="AK65" i="46" s="1"/>
  <c r="AT119" i="46"/>
  <c r="AQ119" i="46"/>
  <c r="AP119" i="46" s="1"/>
  <c r="AY119" i="46"/>
  <c r="AJ119" i="46"/>
  <c r="AK119" i="46" s="1"/>
  <c r="AJ158" i="46"/>
  <c r="AK158" i="46" s="1"/>
  <c r="AY158" i="46"/>
  <c r="AT158" i="46"/>
  <c r="AQ158" i="46"/>
  <c r="AP158" i="46" s="1"/>
  <c r="AJ59" i="46"/>
  <c r="AK59" i="46" s="1"/>
  <c r="AY59" i="46"/>
  <c r="AT59" i="46"/>
  <c r="AQ59" i="46"/>
  <c r="AP59" i="46" s="1"/>
  <c r="AJ150" i="46"/>
  <c r="AK150" i="46" s="1"/>
  <c r="AQ150" i="46"/>
  <c r="AP150" i="46" s="1"/>
  <c r="AT150" i="46"/>
  <c r="AY150" i="46"/>
  <c r="AT231" i="46"/>
  <c r="AY231" i="46"/>
  <c r="AJ231" i="46"/>
  <c r="AK231" i="46" s="1"/>
  <c r="AQ231" i="46"/>
  <c r="AP231" i="46" s="1"/>
  <c r="AJ234" i="46"/>
  <c r="AK234" i="46" s="1"/>
  <c r="AQ234" i="46"/>
  <c r="AP234" i="46" s="1"/>
  <c r="AT234" i="46"/>
  <c r="AY234" i="46"/>
  <c r="AQ264" i="46"/>
  <c r="AP264" i="46" s="1"/>
  <c r="AT264" i="46"/>
  <c r="AY264" i="46"/>
  <c r="AJ264" i="46"/>
  <c r="AK264" i="46" s="1"/>
  <c r="AQ56" i="46"/>
  <c r="AP56" i="46" s="1"/>
  <c r="AJ56" i="46"/>
  <c r="AK56" i="46" s="1"/>
  <c r="AT56" i="46"/>
  <c r="AY56" i="46"/>
  <c r="AQ163" i="46"/>
  <c r="AP163" i="46" s="1"/>
  <c r="AY163" i="46"/>
  <c r="AT163" i="46"/>
  <c r="AJ163" i="46"/>
  <c r="AK163" i="46" s="1"/>
  <c r="AY179" i="46"/>
  <c r="AT179" i="46"/>
  <c r="AJ179" i="46"/>
  <c r="AK179" i="46" s="1"/>
  <c r="AQ179" i="46"/>
  <c r="AP179" i="46" s="1"/>
  <c r="AT237" i="46"/>
  <c r="AY237" i="46"/>
  <c r="AJ237" i="46"/>
  <c r="AK237" i="46" s="1"/>
  <c r="AQ237" i="46"/>
  <c r="AP237" i="46" s="1"/>
  <c r="AT238" i="46"/>
  <c r="AY238" i="46"/>
  <c r="AJ238" i="46"/>
  <c r="AK238" i="46" s="1"/>
  <c r="AQ238" i="46"/>
  <c r="AP238" i="46" s="1"/>
  <c r="AQ240" i="46"/>
  <c r="AP240" i="46" s="1"/>
  <c r="AY240" i="46"/>
  <c r="AT240" i="46"/>
  <c r="AJ240" i="46"/>
  <c r="AK240" i="46" s="1"/>
  <c r="N16" i="57"/>
  <c r="M17" i="57" s="1"/>
  <c r="Q16" i="57"/>
  <c r="P17" i="57" s="1"/>
  <c r="C88" i="43"/>
  <c r="AY140" i="46"/>
  <c r="AT140" i="46"/>
  <c r="AQ140" i="46"/>
  <c r="AP140" i="46" s="1"/>
  <c r="AJ140" i="46"/>
  <c r="AK140" i="46" s="1"/>
  <c r="AY144" i="46"/>
  <c r="AQ144" i="46"/>
  <c r="AP144" i="46" s="1"/>
  <c r="AJ144" i="46"/>
  <c r="AK144" i="46" s="1"/>
  <c r="AT144" i="46"/>
  <c r="AQ190" i="46"/>
  <c r="AP190" i="46" s="1"/>
  <c r="AT190" i="46"/>
  <c r="AY190" i="46"/>
  <c r="AJ190" i="46"/>
  <c r="AK190" i="46" s="1"/>
  <c r="AT204" i="46"/>
  <c r="AY204" i="46"/>
  <c r="AJ204" i="46"/>
  <c r="AK204" i="46" s="1"/>
  <c r="AQ204" i="46"/>
  <c r="AP204" i="46" s="1"/>
  <c r="AQ130" i="46"/>
  <c r="AP130" i="46" s="1"/>
  <c r="AJ130" i="46"/>
  <c r="AK130" i="46" s="1"/>
  <c r="AY130" i="46"/>
  <c r="AT130" i="46"/>
  <c r="AT154" i="46"/>
  <c r="AY154" i="46"/>
  <c r="AJ154" i="46"/>
  <c r="AK154" i="46" s="1"/>
  <c r="AQ154" i="46"/>
  <c r="AP154" i="46" s="1"/>
  <c r="AY168" i="46"/>
  <c r="AJ168" i="46"/>
  <c r="AK168" i="46" s="1"/>
  <c r="AQ168" i="46"/>
  <c r="AP168" i="46" s="1"/>
  <c r="AT168" i="46"/>
  <c r="AQ120" i="46"/>
  <c r="AP120" i="46" s="1"/>
  <c r="AJ120" i="46"/>
  <c r="AK120" i="46" s="1"/>
  <c r="AY120" i="46"/>
  <c r="AT120" i="46"/>
  <c r="AY174" i="46"/>
  <c r="AJ174" i="46"/>
  <c r="AK174" i="46" s="1"/>
  <c r="AT174" i="46"/>
  <c r="AQ174" i="46"/>
  <c r="AP174" i="46" s="1"/>
  <c r="AY197" i="46"/>
  <c r="AJ197" i="46"/>
  <c r="AK197" i="46" s="1"/>
  <c r="AQ197" i="46"/>
  <c r="AP197" i="46" s="1"/>
  <c r="AT197" i="46"/>
  <c r="AJ185" i="46"/>
  <c r="AK185" i="46" s="1"/>
  <c r="AQ185" i="46"/>
  <c r="AP185" i="46" s="1"/>
  <c r="AT185" i="46"/>
  <c r="AY185" i="46"/>
  <c r="AT200" i="46"/>
  <c r="AY200" i="46"/>
  <c r="AJ200" i="46"/>
  <c r="AK200" i="46" s="1"/>
  <c r="AQ200" i="46"/>
  <c r="AP200" i="46" s="1"/>
  <c r="AT225" i="46"/>
  <c r="AY225" i="46"/>
  <c r="AJ225" i="46"/>
  <c r="AK225" i="46" s="1"/>
  <c r="AQ225" i="46"/>
  <c r="AP225" i="46" s="1"/>
  <c r="AJ226" i="46"/>
  <c r="AK226" i="46" s="1"/>
  <c r="AQ226" i="46"/>
  <c r="AP226" i="46" s="1"/>
  <c r="AT226" i="46"/>
  <c r="AY226" i="46"/>
  <c r="AT232" i="46"/>
  <c r="AY232" i="46"/>
  <c r="AJ232" i="46"/>
  <c r="AK232" i="46" s="1"/>
  <c r="AQ232" i="46"/>
  <c r="AP232" i="46" s="1"/>
  <c r="AJ239" i="46"/>
  <c r="AK239" i="46" s="1"/>
  <c r="AQ239" i="46"/>
  <c r="AP239" i="46" s="1"/>
  <c r="AT239" i="46"/>
  <c r="AY239" i="46"/>
  <c r="AJ147" i="46"/>
  <c r="AK147" i="46" s="1"/>
  <c r="AT147" i="46"/>
  <c r="AY147" i="46"/>
  <c r="AQ147" i="46"/>
  <c r="AP147" i="46" s="1"/>
  <c r="AY188" i="46"/>
  <c r="AJ188" i="46"/>
  <c r="AK188" i="46" s="1"/>
  <c r="AT188" i="46"/>
  <c r="AQ188" i="46"/>
  <c r="AP188" i="46" s="1"/>
  <c r="AQ189" i="46"/>
  <c r="AP189" i="46" s="1"/>
  <c r="AT189" i="46"/>
  <c r="AY189" i="46"/>
  <c r="AJ189" i="46"/>
  <c r="AK189" i="46" s="1"/>
  <c r="AJ223" i="46"/>
  <c r="AK223" i="46" s="1"/>
  <c r="AQ223" i="46"/>
  <c r="AP223" i="46" s="1"/>
  <c r="AT223" i="46"/>
  <c r="AY223" i="46"/>
  <c r="AJ235" i="46"/>
  <c r="AK235" i="46" s="1"/>
  <c r="AQ235" i="46"/>
  <c r="AP235" i="46" s="1"/>
  <c r="AT235" i="46"/>
  <c r="AY235" i="46"/>
  <c r="AQ124" i="46"/>
  <c r="AP124" i="46" s="1"/>
  <c r="AJ124" i="46"/>
  <c r="AK124" i="46" s="1"/>
  <c r="AY124" i="46"/>
  <c r="AT124" i="46"/>
  <c r="AT199" i="46"/>
  <c r="AQ199" i="46"/>
  <c r="AP199" i="46" s="1"/>
  <c r="AY199" i="46"/>
  <c r="AJ199" i="46"/>
  <c r="AK199" i="46" s="1"/>
  <c r="AY164" i="46"/>
  <c r="AJ164" i="46"/>
  <c r="AK164" i="46" s="1"/>
  <c r="AT164" i="46"/>
  <c r="AQ164" i="46"/>
  <c r="AP164" i="46" s="1"/>
  <c r="AJ213" i="46"/>
  <c r="AK213" i="46" s="1"/>
  <c r="AQ213" i="46"/>
  <c r="AP213" i="46" s="1"/>
  <c r="AT213" i="46"/>
  <c r="AY213" i="46"/>
  <c r="AJ219" i="46"/>
  <c r="AK219" i="46" s="1"/>
  <c r="AQ219" i="46"/>
  <c r="AP219" i="46" s="1"/>
  <c r="AT219" i="46"/>
  <c r="AY219" i="46"/>
  <c r="AQ126" i="46"/>
  <c r="AP126" i="46" s="1"/>
  <c r="AJ126" i="46"/>
  <c r="AK126" i="46" s="1"/>
  <c r="AT126" i="46"/>
  <c r="AY126" i="46"/>
  <c r="AJ181" i="46"/>
  <c r="AK181" i="46" s="1"/>
  <c r="AQ181" i="46"/>
  <c r="AP181" i="46" s="1"/>
  <c r="AT181" i="46"/>
  <c r="AY181" i="46"/>
  <c r="AT210" i="46"/>
  <c r="AY210" i="46"/>
  <c r="AQ210" i="46"/>
  <c r="AP210" i="46" s="1"/>
  <c r="AJ210" i="46"/>
  <c r="AK210" i="46" s="1"/>
  <c r="AT215" i="46"/>
  <c r="AQ215" i="46"/>
  <c r="AP215" i="46" s="1"/>
  <c r="AY215" i="46"/>
  <c r="AJ215" i="46"/>
  <c r="AK215" i="46" s="1"/>
  <c r="AY132" i="46"/>
  <c r="AQ132" i="46"/>
  <c r="AP132" i="46" s="1"/>
  <c r="AT132" i="46"/>
  <c r="AJ132" i="46"/>
  <c r="AK132" i="46" s="1"/>
  <c r="AY136" i="46"/>
  <c r="AJ136" i="46"/>
  <c r="AK136" i="46" s="1"/>
  <c r="AT136" i="46"/>
  <c r="AQ136" i="46"/>
  <c r="AP136" i="46" s="1"/>
  <c r="AY152" i="46"/>
  <c r="AQ152" i="46"/>
  <c r="AP152" i="46" s="1"/>
  <c r="AJ152" i="46"/>
  <c r="AK152" i="46" s="1"/>
  <c r="AT152" i="46"/>
  <c r="AQ167" i="46"/>
  <c r="AP167" i="46" s="1"/>
  <c r="AT167" i="46"/>
  <c r="AY167" i="46"/>
  <c r="AJ167" i="46"/>
  <c r="AK167" i="46" s="1"/>
  <c r="AY173" i="46"/>
  <c r="AJ173" i="46"/>
  <c r="AK173" i="46" s="1"/>
  <c r="AQ173" i="46"/>
  <c r="AP173" i="46" s="1"/>
  <c r="AT173" i="46"/>
  <c r="AY176" i="46"/>
  <c r="AJ176" i="46"/>
  <c r="AK176" i="46" s="1"/>
  <c r="AQ176" i="46"/>
  <c r="AP176" i="46" s="1"/>
  <c r="AT176" i="46"/>
  <c r="AY187" i="46"/>
  <c r="AJ187" i="46"/>
  <c r="AK187" i="46" s="1"/>
  <c r="AQ187" i="46"/>
  <c r="AP187" i="46" s="1"/>
  <c r="AT187" i="46"/>
  <c r="AT208" i="46"/>
  <c r="AY208" i="46"/>
  <c r="AQ208" i="46"/>
  <c r="AP208" i="46" s="1"/>
  <c r="AJ208" i="46"/>
  <c r="AK208" i="46" s="1"/>
  <c r="AY142" i="46"/>
  <c r="AT142" i="46"/>
  <c r="AQ142" i="46"/>
  <c r="AP142" i="46" s="1"/>
  <c r="AJ142" i="46"/>
  <c r="AK142" i="46" s="1"/>
  <c r="AT228" i="46"/>
  <c r="AY228" i="46"/>
  <c r="AJ228" i="46"/>
  <c r="AK228" i="46" s="1"/>
  <c r="AQ228" i="46"/>
  <c r="AP228" i="46" s="1"/>
  <c r="AT229" i="46"/>
  <c r="AY229" i="46"/>
  <c r="AJ229" i="46"/>
  <c r="AK229" i="46" s="1"/>
  <c r="AQ229" i="46"/>
  <c r="AP229" i="46" s="1"/>
  <c r="AJ230" i="46"/>
  <c r="AK230" i="46" s="1"/>
  <c r="AQ230" i="46"/>
  <c r="AP230" i="46" s="1"/>
  <c r="AT230" i="46"/>
  <c r="AY230" i="46"/>
  <c r="W47" i="43"/>
  <c r="AA12" i="43"/>
  <c r="AG12" i="43"/>
  <c r="F12" i="43"/>
  <c r="BB12" i="43"/>
  <c r="AL12" i="43"/>
  <c r="AQ18" i="46"/>
  <c r="AP18" i="46" s="1"/>
  <c r="P18" i="46" s="1"/>
  <c r="T18" i="46" s="1"/>
  <c r="AY18" i="46"/>
  <c r="R18" i="46" s="1"/>
  <c r="V18" i="46" s="1"/>
  <c r="AT18" i="46"/>
  <c r="AS18" i="46" s="1"/>
  <c r="Q18" i="46" s="1"/>
  <c r="U18" i="46" s="1"/>
  <c r="AJ18" i="46"/>
  <c r="AK18" i="46" s="1"/>
  <c r="AY35" i="46"/>
  <c r="R35" i="46" s="1"/>
  <c r="V35" i="46" s="1"/>
  <c r="AQ35" i="46"/>
  <c r="AP35" i="46" s="1"/>
  <c r="P35" i="46" s="1"/>
  <c r="T35" i="46" s="1"/>
  <c r="AT35" i="46"/>
  <c r="AS35" i="46" s="1"/>
  <c r="Q35" i="46" s="1"/>
  <c r="U35" i="46" s="1"/>
  <c r="AJ35" i="46"/>
  <c r="AK35" i="46" s="1"/>
  <c r="W49" i="43"/>
  <c r="W83" i="43"/>
  <c r="R88" i="43"/>
  <c r="I88" i="43"/>
  <c r="G88" i="43"/>
  <c r="D88" i="43"/>
  <c r="W57" i="43"/>
  <c r="W82" i="43"/>
  <c r="W68" i="43"/>
  <c r="S88" i="43"/>
  <c r="W64" i="43"/>
  <c r="W72" i="43"/>
  <c r="W69" i="43"/>
  <c r="F88" i="43"/>
  <c r="W74" i="43"/>
  <c r="W42" i="43"/>
  <c r="W54" i="43"/>
  <c r="W77" i="43"/>
  <c r="W71" i="43"/>
  <c r="W84" i="43"/>
  <c r="W51" i="43"/>
  <c r="V88" i="43"/>
  <c r="W63" i="43"/>
  <c r="M88" i="43"/>
  <c r="W80" i="43"/>
  <c r="W44" i="43"/>
  <c r="Q88" i="43"/>
  <c r="W52" i="43"/>
  <c r="O88" i="43"/>
  <c r="J88" i="43"/>
  <c r="W61" i="43"/>
  <c r="W55" i="43"/>
  <c r="W66" i="43"/>
  <c r="W46" i="43"/>
  <c r="K88" i="43"/>
  <c r="W38" i="43"/>
  <c r="B88" i="43"/>
  <c r="U88" i="43"/>
  <c r="W45" i="43"/>
  <c r="E88" i="43"/>
  <c r="W56" i="43"/>
  <c r="W75" i="43"/>
  <c r="L88" i="43"/>
  <c r="W78" i="43"/>
  <c r="W53" i="43"/>
  <c r="W79" i="43"/>
  <c r="W67" i="43"/>
  <c r="W73" i="43"/>
  <c r="W81" i="43"/>
  <c r="W60" i="43"/>
  <c r="W62" i="43"/>
  <c r="W59" i="43"/>
  <c r="W40" i="43"/>
  <c r="W43" i="43"/>
  <c r="W58" i="43"/>
  <c r="W39" i="43"/>
  <c r="W76" i="43"/>
  <c r="W41" i="43"/>
  <c r="W65" i="43"/>
  <c r="W85" i="43"/>
  <c r="W86" i="43"/>
  <c r="T88" i="43"/>
  <c r="H88" i="43"/>
  <c r="P88" i="43"/>
  <c r="N88" i="43"/>
  <c r="W48" i="43"/>
  <c r="W50" i="43"/>
  <c r="AR12" i="43" l="1"/>
  <c r="P12" i="43"/>
  <c r="BA12" i="43"/>
  <c r="Z12" i="43"/>
  <c r="G12" i="43"/>
  <c r="I12" i="43"/>
  <c r="Y12" i="43"/>
  <c r="AU12" i="43"/>
  <c r="AN12" i="43"/>
  <c r="AZ12" i="43"/>
  <c r="R12" i="43"/>
  <c r="H12" i="43"/>
  <c r="AO12" i="43"/>
  <c r="AM12" i="43"/>
  <c r="Q12" i="43"/>
  <c r="AQ12" i="43"/>
  <c r="AF12" i="43"/>
  <c r="AT12" i="43"/>
  <c r="AD12" i="43"/>
  <c r="AW12" i="43"/>
  <c r="AB12" i="43"/>
  <c r="AE12" i="43"/>
  <c r="AH12" i="43"/>
  <c r="AX12" i="43"/>
  <c r="U12" i="43"/>
  <c r="AC12" i="43"/>
  <c r="AY12" i="43"/>
  <c r="AP12" i="43"/>
  <c r="V12" i="43"/>
  <c r="J12" i="43"/>
  <c r="AK12" i="43"/>
  <c r="E12" i="43"/>
  <c r="K12" i="43"/>
  <c r="AS12" i="43"/>
  <c r="AV12" i="43"/>
  <c r="AI12" i="43"/>
  <c r="S12" i="43"/>
  <c r="AJ12" i="43"/>
  <c r="W12" i="43"/>
  <c r="X12" i="43"/>
  <c r="O12" i="43"/>
  <c r="N12" i="43"/>
  <c r="L12" i="43"/>
  <c r="M12" i="43"/>
  <c r="T12" i="43"/>
  <c r="H10" i="46"/>
  <c r="H6" i="57" s="1"/>
  <c r="R23" i="43"/>
  <c r="AW23" i="43"/>
  <c r="G23" i="43"/>
  <c r="I23" i="43"/>
  <c r="AQ23" i="43"/>
  <c r="BB23" i="43"/>
  <c r="AJ23" i="43"/>
  <c r="AE23" i="43"/>
  <c r="AO23" i="43"/>
  <c r="M23" i="43"/>
  <c r="X23" i="43"/>
  <c r="H23" i="43"/>
  <c r="AB23" i="43"/>
  <c r="W23" i="43"/>
  <c r="L23" i="43"/>
  <c r="AC23" i="43"/>
  <c r="P23" i="43"/>
  <c r="E23" i="43"/>
  <c r="AA23" i="43"/>
  <c r="V23" i="43"/>
  <c r="F23" i="43"/>
  <c r="AN23" i="43"/>
  <c r="Z23" i="43"/>
  <c r="T23" i="43"/>
  <c r="AZ23" i="43"/>
  <c r="AX23" i="43"/>
  <c r="AV23" i="43"/>
  <c r="AI23" i="43"/>
  <c r="Y23" i="43"/>
  <c r="AM23" i="43"/>
  <c r="Q23" i="43"/>
  <c r="AH23" i="43"/>
  <c r="AT23" i="43"/>
  <c r="AS23" i="43"/>
  <c r="AL23" i="43"/>
  <c r="S23" i="43"/>
  <c r="AY23" i="43"/>
  <c r="AK23" i="43"/>
  <c r="BA23" i="43"/>
  <c r="O23" i="43"/>
  <c r="AG23" i="43"/>
  <c r="AF23" i="43"/>
  <c r="AD23" i="43"/>
  <c r="N23" i="43"/>
  <c r="AP23" i="43"/>
  <c r="AR23" i="43"/>
  <c r="AU23" i="43"/>
  <c r="K23" i="43"/>
  <c r="U23" i="43"/>
  <c r="J23" i="43"/>
  <c r="E17" i="43"/>
  <c r="V17" i="43"/>
  <c r="AP17" i="43"/>
  <c r="AB17" i="43"/>
  <c r="M17" i="43"/>
  <c r="H17" i="43"/>
  <c r="G17" i="43"/>
  <c r="J17" i="43"/>
  <c r="AX17" i="43"/>
  <c r="AC17" i="43"/>
  <c r="Q17" i="43"/>
  <c r="N17" i="43"/>
  <c r="BA17" i="43"/>
  <c r="Z17" i="43"/>
  <c r="AY17" i="43"/>
  <c r="AD17" i="43"/>
  <c r="U17" i="43"/>
  <c r="AE17" i="43"/>
  <c r="X17" i="43"/>
  <c r="R17" i="43"/>
  <c r="P17" i="43"/>
  <c r="Y17" i="43"/>
  <c r="BB17" i="43"/>
  <c r="AG17" i="43"/>
  <c r="AA17" i="43"/>
  <c r="AQ17" i="43"/>
  <c r="AZ17" i="43"/>
  <c r="O17" i="43"/>
  <c r="AJ17" i="43"/>
  <c r="F17" i="43"/>
  <c r="I17" i="43"/>
  <c r="L17" i="43"/>
  <c r="AM17" i="43"/>
  <c r="AL17" i="43"/>
  <c r="AV17" i="43"/>
  <c r="AF17" i="43"/>
  <c r="AI17" i="43"/>
  <c r="AH17" i="43"/>
  <c r="AN17" i="43"/>
  <c r="AW17" i="43"/>
  <c r="AU17" i="43"/>
  <c r="T17" i="43"/>
  <c r="AS17" i="43"/>
  <c r="AT17" i="43"/>
  <c r="K17" i="43"/>
  <c r="S17" i="43"/>
  <c r="AR17" i="43"/>
  <c r="AO17" i="43"/>
  <c r="W17" i="43"/>
  <c r="AK17" i="43"/>
  <c r="AW11" i="43"/>
  <c r="BA11" i="43"/>
  <c r="F11" i="43"/>
  <c r="AY11" i="43"/>
  <c r="AX11" i="43"/>
  <c r="AJ11" i="43"/>
  <c r="M11" i="43"/>
  <c r="AZ11" i="43"/>
  <c r="AV11" i="43"/>
  <c r="Y11" i="43"/>
  <c r="AR11" i="43"/>
  <c r="AF11" i="43"/>
  <c r="K11" i="43"/>
  <c r="AP11" i="43"/>
  <c r="AS11" i="43"/>
  <c r="Z11" i="43"/>
  <c r="W88" i="43"/>
  <c r="AO11" i="43"/>
  <c r="AK11" i="43"/>
  <c r="AL11" i="43"/>
  <c r="AT11" i="43"/>
  <c r="G11" i="43"/>
  <c r="H11" i="43"/>
  <c r="AH11" i="43"/>
  <c r="Q11" i="43"/>
  <c r="T11" i="43"/>
  <c r="AC11" i="43"/>
  <c r="O11" i="43"/>
  <c r="AD11" i="43"/>
  <c r="W11" i="43"/>
  <c r="AN11" i="43"/>
  <c r="U11" i="43"/>
  <c r="AU11" i="43"/>
  <c r="AG11" i="43"/>
  <c r="AM11" i="43"/>
  <c r="AQ11" i="43"/>
  <c r="L11" i="43"/>
  <c r="AB11" i="43"/>
  <c r="V11" i="43"/>
  <c r="AI11" i="43"/>
  <c r="E11" i="43"/>
  <c r="N11" i="43"/>
  <c r="BB11" i="43"/>
  <c r="P11" i="43"/>
  <c r="X11" i="43"/>
  <c r="AE11" i="43"/>
  <c r="I11" i="43"/>
  <c r="R11" i="43"/>
  <c r="J11" i="43"/>
  <c r="S11" i="43"/>
  <c r="AA11" i="43"/>
  <c r="M19" i="43"/>
  <c r="BB19" i="43"/>
  <c r="F19" i="43"/>
  <c r="AT19" i="43"/>
  <c r="AV19" i="43"/>
  <c r="AB19" i="43"/>
  <c r="Q19" i="43"/>
  <c r="AN19" i="43"/>
  <c r="N19" i="43"/>
  <c r="AG19" i="43"/>
  <c r="E19" i="43"/>
  <c r="AL19" i="43"/>
  <c r="Z19" i="43"/>
  <c r="U19" i="43"/>
  <c r="T19" i="43"/>
  <c r="AO19" i="43"/>
  <c r="AS19" i="43"/>
  <c r="V19" i="43"/>
  <c r="AE19" i="43"/>
  <c r="J19" i="43"/>
  <c r="AP19" i="43"/>
  <c r="AI19" i="43"/>
  <c r="AX19" i="43"/>
  <c r="S19" i="43"/>
  <c r="W19" i="43"/>
  <c r="R19" i="43"/>
  <c r="AU19" i="43"/>
  <c r="AC19" i="43"/>
  <c r="AF19" i="43"/>
  <c r="L19" i="43"/>
  <c r="I19" i="43"/>
  <c r="AM19" i="43"/>
  <c r="AR19" i="43"/>
  <c r="AH19" i="43"/>
  <c r="Y19" i="43"/>
  <c r="AQ19" i="43"/>
  <c r="K19" i="43"/>
  <c r="AK19" i="43"/>
  <c r="AW19" i="43"/>
  <c r="AZ19" i="43"/>
  <c r="H19" i="43"/>
  <c r="AJ19" i="43"/>
  <c r="AA19" i="43"/>
  <c r="BA19" i="43"/>
  <c r="AY19" i="43"/>
  <c r="G19" i="43"/>
  <c r="O19" i="43"/>
  <c r="X19" i="43"/>
  <c r="P19" i="43"/>
  <c r="AD19" i="43"/>
  <c r="T22" i="43"/>
  <c r="AN22" i="43"/>
  <c r="AD22" i="43"/>
  <c r="AG22" i="43"/>
  <c r="AW22" i="43"/>
  <c r="AQ22" i="43"/>
  <c r="AO22" i="43"/>
  <c r="N22" i="43"/>
  <c r="AT22" i="43"/>
  <c r="M22" i="43"/>
  <c r="W22" i="43"/>
  <c r="E22" i="43"/>
  <c r="BA22" i="43"/>
  <c r="U22" i="43"/>
  <c r="V22" i="43"/>
  <c r="J22" i="43"/>
  <c r="P22" i="43"/>
  <c r="AF22" i="43"/>
  <c r="AE22" i="43"/>
  <c r="L22" i="43"/>
  <c r="AP22" i="43"/>
  <c r="Q22" i="43"/>
  <c r="O22" i="43"/>
  <c r="K22" i="43"/>
  <c r="Z22" i="43"/>
  <c r="H22" i="43"/>
  <c r="AM22" i="43"/>
  <c r="I22" i="43"/>
  <c r="AY22" i="43"/>
  <c r="AC22" i="43"/>
  <c r="AS22" i="43"/>
  <c r="X22" i="43"/>
  <c r="G22" i="43"/>
  <c r="AB22" i="43"/>
  <c r="AA22" i="43"/>
  <c r="AX22" i="43"/>
  <c r="AH22" i="43"/>
  <c r="BB22" i="43"/>
  <c r="R22" i="43"/>
  <c r="AL22" i="43"/>
  <c r="AZ22" i="43"/>
  <c r="AI22" i="43"/>
  <c r="AR22" i="43"/>
  <c r="AJ22" i="43"/>
  <c r="Y22" i="43"/>
  <c r="F22" i="43"/>
  <c r="S22" i="43"/>
  <c r="AV22" i="43"/>
  <c r="AU22" i="43"/>
  <c r="AK22" i="43"/>
  <c r="J31" i="43"/>
  <c r="AU31" i="43"/>
  <c r="E31" i="43"/>
  <c r="AI31" i="43"/>
  <c r="H31" i="43"/>
  <c r="AW31" i="43"/>
  <c r="M31" i="43"/>
  <c r="AY31" i="43"/>
  <c r="I31" i="43"/>
  <c r="AL31" i="43"/>
  <c r="AT31" i="43"/>
  <c r="K31" i="43"/>
  <c r="R31" i="43"/>
  <c r="X31" i="43"/>
  <c r="AX31" i="43"/>
  <c r="AR31" i="43"/>
  <c r="AE31" i="43"/>
  <c r="F31" i="43"/>
  <c r="AF31" i="43"/>
  <c r="AC31" i="43"/>
  <c r="AV31" i="43"/>
  <c r="S31" i="43"/>
  <c r="AA31" i="43"/>
  <c r="AB31" i="43"/>
  <c r="AS31" i="43"/>
  <c r="AO31" i="43"/>
  <c r="U31" i="43"/>
  <c r="P31" i="43"/>
  <c r="Y31" i="43"/>
  <c r="T31" i="43"/>
  <c r="AH31" i="43"/>
  <c r="Z31" i="43"/>
  <c r="AM31" i="43"/>
  <c r="AP31" i="43"/>
  <c r="O31" i="43"/>
  <c r="AN31" i="43"/>
  <c r="Q31" i="43"/>
  <c r="V31" i="43"/>
  <c r="N31" i="43"/>
  <c r="G31" i="43"/>
  <c r="AZ31" i="43"/>
  <c r="AJ31" i="43"/>
  <c r="W31" i="43"/>
  <c r="AK31" i="43"/>
  <c r="BA31" i="43"/>
  <c r="L31" i="43"/>
  <c r="BB31" i="43"/>
  <c r="AD31" i="43"/>
  <c r="AQ31" i="43"/>
  <c r="AG31" i="43"/>
  <c r="AX28" i="43"/>
  <c r="I28" i="43"/>
  <c r="L28" i="43"/>
  <c r="AB28" i="43"/>
  <c r="F28" i="43"/>
  <c r="AU28" i="43"/>
  <c r="AC28" i="43"/>
  <c r="AW28" i="43"/>
  <c r="AD28" i="43"/>
  <c r="O28" i="43"/>
  <c r="BB28" i="43"/>
  <c r="AN28" i="43"/>
  <c r="H28" i="43"/>
  <c r="U28" i="43"/>
  <c r="AZ28" i="43"/>
  <c r="BA28" i="43"/>
  <c r="G28" i="43"/>
  <c r="R28" i="43"/>
  <c r="AV28" i="43"/>
  <c r="V28" i="43"/>
  <c r="AF28" i="43"/>
  <c r="AY28" i="43"/>
  <c r="AA28" i="43"/>
  <c r="P28" i="43"/>
  <c r="AP28" i="43"/>
  <c r="AQ28" i="43"/>
  <c r="Z28" i="43"/>
  <c r="Y28" i="43"/>
  <c r="W28" i="43"/>
  <c r="AH28" i="43"/>
  <c r="M28" i="43"/>
  <c r="K28" i="43"/>
  <c r="E28" i="43"/>
  <c r="Q28" i="43"/>
  <c r="N28" i="43"/>
  <c r="T28" i="43"/>
  <c r="AK28" i="43"/>
  <c r="S28" i="43"/>
  <c r="AE28" i="43"/>
  <c r="AT28" i="43"/>
  <c r="AG28" i="43"/>
  <c r="AR28" i="43"/>
  <c r="AM28" i="43"/>
  <c r="J28" i="43"/>
  <c r="AL28" i="43"/>
  <c r="AJ28" i="43"/>
  <c r="X28" i="43"/>
  <c r="AS28" i="43"/>
  <c r="AI28" i="43"/>
  <c r="AO28" i="43"/>
  <c r="AA13" i="43"/>
  <c r="O13" i="43"/>
  <c r="AG13" i="43"/>
  <c r="S13" i="43"/>
  <c r="AX13" i="43"/>
  <c r="AD13" i="43"/>
  <c r="AR13" i="43"/>
  <c r="AY13" i="43"/>
  <c r="AP13" i="43"/>
  <c r="AO13" i="43"/>
  <c r="M13" i="43"/>
  <c r="AV13" i="43"/>
  <c r="N13" i="43"/>
  <c r="AU13" i="43"/>
  <c r="T13" i="43"/>
  <c r="F13" i="43"/>
  <c r="H13" i="43"/>
  <c r="AM13" i="43"/>
  <c r="W13" i="43"/>
  <c r="AI13" i="43"/>
  <c r="AZ13" i="43"/>
  <c r="AN13" i="43"/>
  <c r="K13" i="43"/>
  <c r="AC13" i="43"/>
  <c r="Y13" i="43"/>
  <c r="AW13" i="43"/>
  <c r="AJ13" i="43"/>
  <c r="AS13" i="43"/>
  <c r="BA13" i="43"/>
  <c r="X13" i="43"/>
  <c r="BB13" i="43"/>
  <c r="AF13" i="43"/>
  <c r="Q13" i="43"/>
  <c r="L13" i="43"/>
  <c r="Z13" i="43"/>
  <c r="E13" i="43"/>
  <c r="AE13" i="43"/>
  <c r="AQ13" i="43"/>
  <c r="AK13" i="43"/>
  <c r="V13" i="43"/>
  <c r="P13" i="43"/>
  <c r="AT13" i="43"/>
  <c r="AL13" i="43"/>
  <c r="G13" i="43"/>
  <c r="U13" i="43"/>
  <c r="AB13" i="43"/>
  <c r="J13" i="43"/>
  <c r="I13" i="43"/>
  <c r="R13" i="43"/>
  <c r="AH13" i="43"/>
  <c r="AW16" i="43"/>
  <c r="L16" i="43"/>
  <c r="AM16" i="43"/>
  <c r="AF16" i="43"/>
  <c r="BA16" i="43"/>
  <c r="X16" i="43"/>
  <c r="G16" i="43"/>
  <c r="O16" i="43"/>
  <c r="AG16" i="43"/>
  <c r="I16" i="43"/>
  <c r="AJ16" i="43"/>
  <c r="Y16" i="43"/>
  <c r="F16" i="43"/>
  <c r="AE16" i="43"/>
  <c r="R16" i="43"/>
  <c r="AH16" i="43"/>
  <c r="W16" i="43"/>
  <c r="J16" i="43"/>
  <c r="BB16" i="43"/>
  <c r="AO16" i="43"/>
  <c r="AC16" i="43"/>
  <c r="AV16" i="43"/>
  <c r="AP16" i="43"/>
  <c r="T16" i="43"/>
  <c r="Z16" i="43"/>
  <c r="N16" i="43"/>
  <c r="M16" i="43"/>
  <c r="AB16" i="43"/>
  <c r="E16" i="43"/>
  <c r="AI16" i="43"/>
  <c r="AY16" i="43"/>
  <c r="K16" i="43"/>
  <c r="AS16" i="43"/>
  <c r="H16" i="43"/>
  <c r="P16" i="43"/>
  <c r="V16" i="43"/>
  <c r="AR16" i="43"/>
  <c r="AU16" i="43"/>
  <c r="S16" i="43"/>
  <c r="AL16" i="43"/>
  <c r="AN16" i="43"/>
  <c r="Q16" i="43"/>
  <c r="AZ16" i="43"/>
  <c r="AD16" i="43"/>
  <c r="AQ16" i="43"/>
  <c r="AA16" i="43"/>
  <c r="AT16" i="43"/>
  <c r="AX16" i="43"/>
  <c r="AK16" i="43"/>
  <c r="U16" i="43"/>
  <c r="Q18" i="43"/>
  <c r="AA18" i="43"/>
  <c r="M18" i="43"/>
  <c r="AQ18" i="43"/>
  <c r="U18" i="43"/>
  <c r="AC18" i="43"/>
  <c r="T18" i="43"/>
  <c r="AK18" i="43"/>
  <c r="BB18" i="43"/>
  <c r="AJ18" i="43"/>
  <c r="AX18" i="43"/>
  <c r="F18" i="43"/>
  <c r="Z18" i="43"/>
  <c r="AY18" i="43"/>
  <c r="H18" i="43"/>
  <c r="AV18" i="43"/>
  <c r="AO18" i="43"/>
  <c r="J18" i="43"/>
  <c r="AI18" i="43"/>
  <c r="AP18" i="43"/>
  <c r="L18" i="43"/>
  <c r="AD18" i="43"/>
  <c r="AT18" i="43"/>
  <c r="AE18" i="43"/>
  <c r="O18" i="43"/>
  <c r="E18" i="43"/>
  <c r="N18" i="43"/>
  <c r="X18" i="43"/>
  <c r="I18" i="43"/>
  <c r="AL18" i="43"/>
  <c r="P18" i="43"/>
  <c r="AM18" i="43"/>
  <c r="G18" i="43"/>
  <c r="AU18" i="43"/>
  <c r="AN18" i="43"/>
  <c r="W18" i="43"/>
  <c r="R18" i="43"/>
  <c r="V18" i="43"/>
  <c r="AH18" i="43"/>
  <c r="AF18" i="43"/>
  <c r="S18" i="43"/>
  <c r="BA18" i="43"/>
  <c r="AZ18" i="43"/>
  <c r="AR18" i="43"/>
  <c r="Y18" i="43"/>
  <c r="AB18" i="43"/>
  <c r="AW18" i="43"/>
  <c r="AS18" i="43"/>
  <c r="K18" i="43"/>
  <c r="AG18" i="43"/>
  <c r="J27" i="43"/>
  <c r="AJ27" i="43"/>
  <c r="AT27" i="43"/>
  <c r="G27" i="43"/>
  <c r="E27" i="43"/>
  <c r="AC27" i="43"/>
  <c r="BA27" i="43"/>
  <c r="AO27" i="43"/>
  <c r="AU27" i="43"/>
  <c r="O27" i="43"/>
  <c r="U27" i="43"/>
  <c r="AD27" i="43"/>
  <c r="T27" i="43"/>
  <c r="AH27" i="43"/>
  <c r="AS27" i="43"/>
  <c r="AK27" i="43"/>
  <c r="BB27" i="43"/>
  <c r="AI27" i="43"/>
  <c r="AV27" i="43"/>
  <c r="AA27" i="43"/>
  <c r="W27" i="43"/>
  <c r="V27" i="43"/>
  <c r="Y27" i="43"/>
  <c r="K27" i="43"/>
  <c r="AR27" i="43"/>
  <c r="N27" i="43"/>
  <c r="S27" i="43"/>
  <c r="X27" i="43"/>
  <c r="AX27" i="43"/>
  <c r="Q27" i="43"/>
  <c r="M27" i="43"/>
  <c r="AN27" i="43"/>
  <c r="AB27" i="43"/>
  <c r="F27" i="43"/>
  <c r="AQ27" i="43"/>
  <c r="AL27" i="43"/>
  <c r="P27" i="43"/>
  <c r="Z27" i="43"/>
  <c r="R27" i="43"/>
  <c r="AZ27" i="43"/>
  <c r="AG27" i="43"/>
  <c r="AM27" i="43"/>
  <c r="AP27" i="43"/>
  <c r="I27" i="43"/>
  <c r="L27" i="43"/>
  <c r="AW27" i="43"/>
  <c r="AY27" i="43"/>
  <c r="H27" i="43"/>
  <c r="AE27" i="43"/>
  <c r="AF27" i="43"/>
  <c r="AB18" i="44"/>
  <c r="E18" i="44" s="1"/>
  <c r="AB19" i="44"/>
  <c r="E19" i="44" s="1"/>
  <c r="AB22" i="44"/>
  <c r="E22" i="44" s="1"/>
  <c r="AB9" i="44"/>
  <c r="E9" i="44" s="1"/>
  <c r="AB8" i="44"/>
  <c r="E8" i="44" s="1"/>
  <c r="AB10" i="44"/>
  <c r="E10" i="44" s="1"/>
  <c r="AB15" i="44"/>
  <c r="E15" i="44" s="1"/>
  <c r="AB13" i="44"/>
  <c r="E13" i="44" s="1"/>
  <c r="AB17" i="44"/>
  <c r="E17" i="44" s="1"/>
  <c r="AB11" i="44"/>
  <c r="E11" i="44" s="1"/>
  <c r="AB20" i="44"/>
  <c r="E20" i="44" s="1"/>
  <c r="AB21" i="44"/>
  <c r="E21" i="44" s="1"/>
  <c r="AB14" i="44"/>
  <c r="E14" i="44" s="1"/>
  <c r="AB16" i="44"/>
  <c r="E16" i="44" s="1"/>
  <c r="AB12" i="44"/>
  <c r="E12" i="44" s="1"/>
  <c r="AD25" i="43"/>
  <c r="V25" i="43"/>
  <c r="S25" i="43"/>
  <c r="BA25" i="43"/>
  <c r="BB25" i="43"/>
  <c r="AG25" i="43"/>
  <c r="AB25" i="43"/>
  <c r="T25" i="43"/>
  <c r="AO25" i="43"/>
  <c r="G25" i="43"/>
  <c r="AN25" i="43"/>
  <c r="R25" i="43"/>
  <c r="AT25" i="43"/>
  <c r="K25" i="43"/>
  <c r="N25" i="43"/>
  <c r="AM25" i="43"/>
  <c r="AC25" i="43"/>
  <c r="AV25" i="43"/>
  <c r="Q25" i="43"/>
  <c r="AI25" i="43"/>
  <c r="AH25" i="43"/>
  <c r="P25" i="43"/>
  <c r="Z25" i="43"/>
  <c r="AU25" i="43"/>
  <c r="H25" i="43"/>
  <c r="O25" i="43"/>
  <c r="AS25" i="43"/>
  <c r="AJ25" i="43"/>
  <c r="I25" i="43"/>
  <c r="AZ25" i="43"/>
  <c r="AW25" i="43"/>
  <c r="M25" i="43"/>
  <c r="AR25" i="43"/>
  <c r="AX25" i="43"/>
  <c r="X25" i="43"/>
  <c r="F25" i="43"/>
  <c r="AK25" i="43"/>
  <c r="Y25" i="43"/>
  <c r="L25" i="43"/>
  <c r="AY25" i="43"/>
  <c r="AF25" i="43"/>
  <c r="U25" i="43"/>
  <c r="J25" i="43"/>
  <c r="W25" i="43"/>
  <c r="AL25" i="43"/>
  <c r="AA25" i="43"/>
  <c r="E25" i="43"/>
  <c r="AE25" i="43"/>
  <c r="AQ25" i="43"/>
  <c r="AP25" i="43"/>
  <c r="AN29" i="43"/>
  <c r="AL29" i="43"/>
  <c r="V29" i="43"/>
  <c r="AX29" i="43"/>
  <c r="H29" i="43"/>
  <c r="AB29" i="43"/>
  <c r="BB29" i="43"/>
  <c r="I29" i="43"/>
  <c r="AS29" i="43"/>
  <c r="AT29" i="43"/>
  <c r="J29" i="43"/>
  <c r="AW29" i="43"/>
  <c r="AJ29" i="43"/>
  <c r="AC29" i="43"/>
  <c r="AG29" i="43"/>
  <c r="AF29" i="43"/>
  <c r="AY29" i="43"/>
  <c r="F29" i="43"/>
  <c r="BA29" i="43"/>
  <c r="X29" i="43"/>
  <c r="O29" i="43"/>
  <c r="Y29" i="43"/>
  <c r="AR29" i="43"/>
  <c r="Q29" i="43"/>
  <c r="AO29" i="43"/>
  <c r="AV29" i="43"/>
  <c r="W29" i="43"/>
  <c r="AH29" i="43"/>
  <c r="S29" i="43"/>
  <c r="AD29" i="43"/>
  <c r="AM29" i="43"/>
  <c r="P29" i="43"/>
  <c r="U29" i="43"/>
  <c r="M29" i="43"/>
  <c r="AK29" i="43"/>
  <c r="Z29" i="43"/>
  <c r="R29" i="43"/>
  <c r="AA29" i="43"/>
  <c r="K29" i="43"/>
  <c r="AI29" i="43"/>
  <c r="T29" i="43"/>
  <c r="G29" i="43"/>
  <c r="AZ29" i="43"/>
  <c r="AP29" i="43"/>
  <c r="N29" i="43"/>
  <c r="AU29" i="43"/>
  <c r="AE29" i="43"/>
  <c r="AQ29" i="43"/>
  <c r="E29" i="43"/>
  <c r="L29" i="43"/>
  <c r="AP21" i="43"/>
  <c r="I21" i="43"/>
  <c r="T21" i="43"/>
  <c r="AO21" i="43"/>
  <c r="AJ21" i="43"/>
  <c r="AH21" i="43"/>
  <c r="Q21" i="43"/>
  <c r="BB21" i="43"/>
  <c r="AZ21" i="43"/>
  <c r="AK21" i="43"/>
  <c r="AU21" i="43"/>
  <c r="S21" i="43"/>
  <c r="L21" i="43"/>
  <c r="X21" i="43"/>
  <c r="AC21" i="43"/>
  <c r="AQ21" i="43"/>
  <c r="N21" i="43"/>
  <c r="Z21" i="43"/>
  <c r="Y21" i="43"/>
  <c r="AS21" i="43"/>
  <c r="AD21" i="43"/>
  <c r="U21" i="43"/>
  <c r="AG21" i="43"/>
  <c r="AE21" i="43"/>
  <c r="M21" i="43"/>
  <c r="AT21" i="43"/>
  <c r="AX21" i="43"/>
  <c r="AI21" i="43"/>
  <c r="W21" i="43"/>
  <c r="AA21" i="43"/>
  <c r="AN21" i="43"/>
  <c r="F21" i="43"/>
  <c r="E21" i="43"/>
  <c r="AR21" i="43"/>
  <c r="AL21" i="43"/>
  <c r="R21" i="43"/>
  <c r="AM21" i="43"/>
  <c r="AY21" i="43"/>
  <c r="AB21" i="43"/>
  <c r="BA21" i="43"/>
  <c r="AW21" i="43"/>
  <c r="K21" i="43"/>
  <c r="AF21" i="43"/>
  <c r="G21" i="43"/>
  <c r="J21" i="43"/>
  <c r="P21" i="43"/>
  <c r="AV21" i="43"/>
  <c r="H21" i="43"/>
  <c r="O21" i="43"/>
  <c r="V21" i="43"/>
  <c r="AV14" i="43"/>
  <c r="AW14" i="43"/>
  <c r="AM14" i="43"/>
  <c r="AB14" i="43"/>
  <c r="I14" i="43"/>
  <c r="AS14" i="43"/>
  <c r="W14" i="43"/>
  <c r="O14" i="43"/>
  <c r="V14" i="43"/>
  <c r="BA14" i="43"/>
  <c r="AJ14" i="43"/>
  <c r="AP14" i="43"/>
  <c r="AN14" i="43"/>
  <c r="AH14" i="43"/>
  <c r="AI14" i="43"/>
  <c r="AA14" i="43"/>
  <c r="Z14" i="43"/>
  <c r="J14" i="43"/>
  <c r="AR14" i="43"/>
  <c r="Q14" i="43"/>
  <c r="R14" i="43"/>
  <c r="BB14" i="43"/>
  <c r="P14" i="43"/>
  <c r="M14" i="43"/>
  <c r="Y14" i="43"/>
  <c r="AX14" i="43"/>
  <c r="K14" i="43"/>
  <c r="AO14" i="43"/>
  <c r="E14" i="43"/>
  <c r="AU14" i="43"/>
  <c r="T14" i="43"/>
  <c r="AQ14" i="43"/>
  <c r="AY14" i="43"/>
  <c r="AZ14" i="43"/>
  <c r="AT14" i="43"/>
  <c r="N14" i="43"/>
  <c r="X14" i="43"/>
  <c r="S14" i="43"/>
  <c r="AF14" i="43"/>
  <c r="H14" i="43"/>
  <c r="AL14" i="43"/>
  <c r="AC14" i="43"/>
  <c r="AG14" i="43"/>
  <c r="L14" i="43"/>
  <c r="G14" i="43"/>
  <c r="U14" i="43"/>
  <c r="AE14" i="43"/>
  <c r="AD14" i="43"/>
  <c r="F14" i="43"/>
  <c r="AK14" i="43"/>
  <c r="Y30" i="43"/>
  <c r="O30" i="43"/>
  <c r="AS30" i="43"/>
  <c r="H30" i="43"/>
  <c r="T30" i="43"/>
  <c r="Z30" i="43"/>
  <c r="AA30" i="43"/>
  <c r="AC30" i="43"/>
  <c r="AE30" i="43"/>
  <c r="AX30" i="43"/>
  <c r="X30" i="43"/>
  <c r="AT30" i="43"/>
  <c r="S30" i="43"/>
  <c r="AN30" i="43"/>
  <c r="AK30" i="43"/>
  <c r="M30" i="43"/>
  <c r="L30" i="43"/>
  <c r="AG30" i="43"/>
  <c r="AQ30" i="43"/>
  <c r="E30" i="43"/>
  <c r="AJ30" i="43"/>
  <c r="U30" i="43"/>
  <c r="AD30" i="43"/>
  <c r="P30" i="43"/>
  <c r="AU30" i="43"/>
  <c r="AB30" i="43"/>
  <c r="AY30" i="43"/>
  <c r="AL30" i="43"/>
  <c r="BB30" i="43"/>
  <c r="J30" i="43"/>
  <c r="N30" i="43"/>
  <c r="AM30" i="43"/>
  <c r="W30" i="43"/>
  <c r="K30" i="43"/>
  <c r="AH30" i="43"/>
  <c r="R30" i="43"/>
  <c r="G30" i="43"/>
  <c r="I30" i="43"/>
  <c r="AZ30" i="43"/>
  <c r="F30" i="43"/>
  <c r="AP30" i="43"/>
  <c r="AV30" i="43"/>
  <c r="AI30" i="43"/>
  <c r="AW30" i="43"/>
  <c r="AO30" i="43"/>
  <c r="BA30" i="43"/>
  <c r="AF30" i="43"/>
  <c r="Q30" i="43"/>
  <c r="AR30" i="43"/>
  <c r="V30" i="43"/>
  <c r="AJ20" i="43"/>
  <c r="AN20" i="43"/>
  <c r="N20" i="43"/>
  <c r="AX20" i="43"/>
  <c r="Y20" i="43"/>
  <c r="AG20" i="43"/>
  <c r="AM20" i="43"/>
  <c r="E20" i="43"/>
  <c r="AU20" i="43"/>
  <c r="U20" i="43"/>
  <c r="AK20" i="43"/>
  <c r="R20" i="43"/>
  <c r="AI20" i="43"/>
  <c r="G20" i="43"/>
  <c r="AA20" i="43"/>
  <c r="AY20" i="43"/>
  <c r="O20" i="43"/>
  <c r="M20" i="43"/>
  <c r="J20" i="43"/>
  <c r="L20" i="43"/>
  <c r="BB20" i="43"/>
  <c r="AS20" i="43"/>
  <c r="AP20" i="43"/>
  <c r="AL20" i="43"/>
  <c r="AD20" i="43"/>
  <c r="AE20" i="43"/>
  <c r="F20" i="43"/>
  <c r="P20" i="43"/>
  <c r="AF20" i="43"/>
  <c r="V20" i="43"/>
  <c r="BA20" i="43"/>
  <c r="AQ20" i="43"/>
  <c r="AZ20" i="43"/>
  <c r="AW20" i="43"/>
  <c r="T20" i="43"/>
  <c r="AV20" i="43"/>
  <c r="K20" i="43"/>
  <c r="AH20" i="43"/>
  <c r="H20" i="43"/>
  <c r="X20" i="43"/>
  <c r="AB20" i="43"/>
  <c r="Q20" i="43"/>
  <c r="S20" i="43"/>
  <c r="Z20" i="43"/>
  <c r="AT20" i="43"/>
  <c r="W20" i="43"/>
  <c r="AC20" i="43"/>
  <c r="I20" i="43"/>
  <c r="AR20" i="43"/>
  <c r="AO20" i="43"/>
  <c r="E24" i="43"/>
  <c r="Y24" i="43"/>
  <c r="I24" i="43"/>
  <c r="AR24" i="43"/>
  <c r="BA24" i="43"/>
  <c r="S24" i="43"/>
  <c r="Z24" i="43"/>
  <c r="AA24" i="43"/>
  <c r="AJ24" i="43"/>
  <c r="J24" i="43"/>
  <c r="AG24" i="43"/>
  <c r="AN24" i="43"/>
  <c r="AO24" i="43"/>
  <c r="AL24" i="43"/>
  <c r="AV24" i="43"/>
  <c r="R24" i="43"/>
  <c r="AQ24" i="43"/>
  <c r="L24" i="43"/>
  <c r="AT24" i="43"/>
  <c r="T24" i="43"/>
  <c r="G24" i="43"/>
  <c r="AU24" i="43"/>
  <c r="AD24" i="43"/>
  <c r="AS24" i="43"/>
  <c r="Q24" i="43"/>
  <c r="N24" i="43"/>
  <c r="AC24" i="43"/>
  <c r="X24" i="43"/>
  <c r="F24" i="43"/>
  <c r="P24" i="43"/>
  <c r="AZ24" i="43"/>
  <c r="AI24" i="43"/>
  <c r="M24" i="43"/>
  <c r="U24" i="43"/>
  <c r="V24" i="43"/>
  <c r="W24" i="43"/>
  <c r="BB24" i="43"/>
  <c r="AF24" i="43"/>
  <c r="AW24" i="43"/>
  <c r="O24" i="43"/>
  <c r="AH24" i="43"/>
  <c r="H24" i="43"/>
  <c r="AB24" i="43"/>
  <c r="AX24" i="43"/>
  <c r="AK24" i="43"/>
  <c r="K24" i="43"/>
  <c r="AE24" i="43"/>
  <c r="AP24" i="43"/>
  <c r="AY24" i="43"/>
  <c r="AM24" i="43"/>
  <c r="AG26" i="43"/>
  <c r="Q26" i="43"/>
  <c r="L26" i="43"/>
  <c r="X26" i="43"/>
  <c r="BB26" i="43"/>
  <c r="AY26" i="43"/>
  <c r="P26" i="43"/>
  <c r="O26" i="43"/>
  <c r="T26" i="43"/>
  <c r="S26" i="43"/>
  <c r="M26" i="43"/>
  <c r="AW26" i="43"/>
  <c r="AJ26" i="43"/>
  <c r="AA26" i="43"/>
  <c r="K26" i="43"/>
  <c r="AZ26" i="43"/>
  <c r="V26" i="43"/>
  <c r="AH26" i="43"/>
  <c r="AF26" i="43"/>
  <c r="AM26" i="43"/>
  <c r="AP26" i="43"/>
  <c r="G26" i="43"/>
  <c r="R26" i="43"/>
  <c r="BA26" i="43"/>
  <c r="E26" i="43"/>
  <c r="AL26" i="43"/>
  <c r="AV26" i="43"/>
  <c r="AE26" i="43"/>
  <c r="AK26" i="43"/>
  <c r="AR26" i="43"/>
  <c r="U26" i="43"/>
  <c r="Y26" i="43"/>
  <c r="I26" i="43"/>
  <c r="Z26" i="43"/>
  <c r="AB26" i="43"/>
  <c r="AN26" i="43"/>
  <c r="AD26" i="43"/>
  <c r="F26" i="43"/>
  <c r="AC26" i="43"/>
  <c r="AO26" i="43"/>
  <c r="N26" i="43"/>
  <c r="J26" i="43"/>
  <c r="AT26" i="43"/>
  <c r="AU26" i="43"/>
  <c r="AQ26" i="43"/>
  <c r="AS26" i="43"/>
  <c r="AX26" i="43"/>
  <c r="AI26" i="43"/>
  <c r="H26" i="43"/>
  <c r="W26" i="43"/>
  <c r="I15" i="43"/>
  <c r="X15" i="43"/>
  <c r="AI15" i="43"/>
  <c r="AQ15" i="43"/>
  <c r="AX15" i="43"/>
  <c r="AE15" i="43"/>
  <c r="AL15" i="43"/>
  <c r="AV15" i="43"/>
  <c r="AW15" i="43"/>
  <c r="K15" i="43"/>
  <c r="J15" i="43"/>
  <c r="AG15" i="43"/>
  <c r="G15" i="43"/>
  <c r="V15" i="43"/>
  <c r="M15" i="43"/>
  <c r="E15" i="43"/>
  <c r="AH15" i="43"/>
  <c r="AU15" i="43"/>
  <c r="AB15" i="43"/>
  <c r="AD15" i="43"/>
  <c r="AR15" i="43"/>
  <c r="AT15" i="43"/>
  <c r="F15" i="43"/>
  <c r="T15" i="43"/>
  <c r="P15" i="43"/>
  <c r="AM15" i="43"/>
  <c r="AC15" i="43"/>
  <c r="S15" i="43"/>
  <c r="Y15" i="43"/>
  <c r="Q15" i="43"/>
  <c r="AO15" i="43"/>
  <c r="AN15" i="43"/>
  <c r="AJ15" i="43"/>
  <c r="AA15" i="43"/>
  <c r="R15" i="43"/>
  <c r="AZ15" i="43"/>
  <c r="W15" i="43"/>
  <c r="AP15" i="43"/>
  <c r="AF15" i="43"/>
  <c r="O15" i="43"/>
  <c r="N15" i="43"/>
  <c r="H15" i="43"/>
  <c r="BB15" i="43"/>
  <c r="BA15" i="43"/>
  <c r="AK15" i="43"/>
  <c r="Z15" i="43"/>
  <c r="AS15" i="43"/>
  <c r="AY15" i="43"/>
  <c r="L15" i="43"/>
  <c r="U15" i="43"/>
  <c r="H7" i="46"/>
  <c r="N3" i="46"/>
  <c r="H4" i="46"/>
  <c r="D12" i="43" l="1"/>
  <c r="H12" i="46"/>
  <c r="H8" i="57" s="1"/>
  <c r="I4" i="46"/>
  <c r="K4" i="46"/>
  <c r="I7" i="46"/>
  <c r="K7" i="46"/>
  <c r="I10" i="46"/>
  <c r="K6" i="57" s="1"/>
  <c r="K10" i="46"/>
  <c r="N6" i="57" s="1"/>
  <c r="D26" i="43"/>
  <c r="D24" i="43"/>
  <c r="D20" i="43"/>
  <c r="D30" i="43"/>
  <c r="D14" i="43"/>
  <c r="D21" i="43"/>
  <c r="V12" i="44"/>
  <c r="H12" i="44"/>
  <c r="K12" i="44" s="1"/>
  <c r="N12" i="44" s="1"/>
  <c r="Q12" i="44" s="1"/>
  <c r="H14" i="44"/>
  <c r="K14" i="44" s="1"/>
  <c r="N14" i="44" s="1"/>
  <c r="Q14" i="44" s="1"/>
  <c r="V14" i="44"/>
  <c r="V20" i="44"/>
  <c r="H20" i="44"/>
  <c r="K20" i="44" s="1"/>
  <c r="N20" i="44" s="1"/>
  <c r="Q20" i="44" s="1"/>
  <c r="V17" i="44"/>
  <c r="H17" i="44"/>
  <c r="K17" i="44" s="1"/>
  <c r="N17" i="44" s="1"/>
  <c r="Q17" i="44" s="1"/>
  <c r="V15" i="44"/>
  <c r="H15" i="44"/>
  <c r="K15" i="44" s="1"/>
  <c r="N15" i="44" s="1"/>
  <c r="Q15" i="44" s="1"/>
  <c r="E23" i="44"/>
  <c r="E24" i="44" s="1"/>
  <c r="H8" i="44"/>
  <c r="K8" i="44" s="1"/>
  <c r="V8" i="44"/>
  <c r="V22" i="44"/>
  <c r="H22" i="44"/>
  <c r="K22" i="44" s="1"/>
  <c r="N22" i="44" s="1"/>
  <c r="Q22" i="44" s="1"/>
  <c r="H18" i="44"/>
  <c r="K18" i="44" s="1"/>
  <c r="N18" i="44" s="1"/>
  <c r="Q18" i="44" s="1"/>
  <c r="V18" i="44"/>
  <c r="D18" i="43"/>
  <c r="D16" i="43"/>
  <c r="D13" i="43"/>
  <c r="D31" i="43"/>
  <c r="D22" i="43"/>
  <c r="AA32" i="43"/>
  <c r="S32" i="43"/>
  <c r="J32" i="43"/>
  <c r="I32" i="43"/>
  <c r="AE32" i="43"/>
  <c r="X32" i="43"/>
  <c r="N32" i="43"/>
  <c r="AI32" i="43"/>
  <c r="AB32" i="43"/>
  <c r="AQ32" i="43"/>
  <c r="AU32" i="43"/>
  <c r="AN32" i="43"/>
  <c r="O32" i="43"/>
  <c r="H32" i="43"/>
  <c r="G32" i="43"/>
  <c r="AL32" i="43"/>
  <c r="AK32" i="43"/>
  <c r="AS32" i="43"/>
  <c r="K32" i="43"/>
  <c r="AR32" i="43"/>
  <c r="AZ32" i="43"/>
  <c r="AY32" i="43"/>
  <c r="F32" i="43"/>
  <c r="AW32" i="43"/>
  <c r="H6" i="46"/>
  <c r="H9" i="46"/>
  <c r="D15" i="43"/>
  <c r="D29" i="43"/>
  <c r="D25" i="43"/>
  <c r="V16" i="44"/>
  <c r="H16" i="44"/>
  <c r="K16" i="44" s="1"/>
  <c r="N16" i="44" s="1"/>
  <c r="Q16" i="44" s="1"/>
  <c r="V21" i="44"/>
  <c r="H21" i="44"/>
  <c r="K21" i="44" s="1"/>
  <c r="N21" i="44" s="1"/>
  <c r="Q21" i="44" s="1"/>
  <c r="H11" i="44"/>
  <c r="K11" i="44" s="1"/>
  <c r="N11" i="44" s="1"/>
  <c r="Q11" i="44" s="1"/>
  <c r="V11" i="44"/>
  <c r="H13" i="44"/>
  <c r="K13" i="44" s="1"/>
  <c r="N13" i="44" s="1"/>
  <c r="Q13" i="44" s="1"/>
  <c r="V13" i="44"/>
  <c r="V10" i="44"/>
  <c r="H10" i="44"/>
  <c r="K10" i="44" s="1"/>
  <c r="N10" i="44" s="1"/>
  <c r="Q10" i="44" s="1"/>
  <c r="H9" i="44"/>
  <c r="K9" i="44" s="1"/>
  <c r="N9" i="44" s="1"/>
  <c r="Q9" i="44" s="1"/>
  <c r="V9" i="44"/>
  <c r="H19" i="44"/>
  <c r="K19" i="44" s="1"/>
  <c r="N19" i="44" s="1"/>
  <c r="Q19" i="44" s="1"/>
  <c r="V19" i="44"/>
  <c r="D27" i="43"/>
  <c r="D28" i="43"/>
  <c r="D19" i="43"/>
  <c r="R32" i="43"/>
  <c r="P32" i="43"/>
  <c r="BB32" i="43"/>
  <c r="D11" i="43"/>
  <c r="E32" i="43"/>
  <c r="V32" i="43"/>
  <c r="L32" i="43"/>
  <c r="AM32" i="43"/>
  <c r="AG32" i="43"/>
  <c r="U32" i="43"/>
  <c r="W32" i="43"/>
  <c r="AD32" i="43"/>
  <c r="AC32" i="43"/>
  <c r="T32" i="43"/>
  <c r="Q32" i="43"/>
  <c r="AH32" i="43"/>
  <c r="AT32" i="43"/>
  <c r="AO32" i="43"/>
  <c r="Z32" i="43"/>
  <c r="AP32" i="43"/>
  <c r="AF32" i="43"/>
  <c r="Y32" i="43"/>
  <c r="AV32" i="43"/>
  <c r="M32" i="43"/>
  <c r="AJ32" i="43"/>
  <c r="AX32" i="43"/>
  <c r="BA32" i="43"/>
  <c r="D17" i="43"/>
  <c r="D23" i="43"/>
  <c r="K23" i="44" l="1"/>
  <c r="K24" i="44" s="1"/>
  <c r="N8" i="44"/>
  <c r="D32" i="43"/>
  <c r="BC32" i="43"/>
  <c r="H23" i="44"/>
  <c r="H24" i="44" s="1"/>
  <c r="V23" i="44"/>
  <c r="V24" i="44" s="1"/>
  <c r="A28" i="44" l="1"/>
  <c r="N23" i="44"/>
  <c r="N24" i="44" s="1"/>
  <c r="Q8" i="44"/>
  <c r="Q23" i="44" s="1"/>
  <c r="Q24" i="44" s="1"/>
  <c r="I26" i="55"/>
  <c r="T16" i="57"/>
  <c r="T15" i="57" s="1"/>
  <c r="I24" i="5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5" authorId="0" shapeId="0" xr:uid="{8106AFB8-D4DF-4C7F-B68F-B5C3B76309C3}">
      <text>
        <r>
          <rPr>
            <b/>
            <sz val="9"/>
            <color indexed="81"/>
            <rFont val="MS P ゴシック"/>
            <family val="3"/>
            <charset val="128"/>
          </rPr>
          <t>提出する年月日</t>
        </r>
        <r>
          <rPr>
            <sz val="9"/>
            <color indexed="81"/>
            <rFont val="MS P ゴシック"/>
            <family val="3"/>
            <charset val="128"/>
          </rPr>
          <t>を入力してください</t>
        </r>
      </text>
    </comment>
    <comment ref="M9" authorId="0" shapeId="0" xr:uid="{E0AF2A3D-ADCC-479A-B96F-5474395C2E08}">
      <text>
        <r>
          <rPr>
            <b/>
            <sz val="9"/>
            <color indexed="81"/>
            <rFont val="MS P ゴシック"/>
            <family val="3"/>
            <charset val="128"/>
          </rPr>
          <t>郵便番号</t>
        </r>
        <r>
          <rPr>
            <sz val="9"/>
            <color indexed="81"/>
            <rFont val="MS P ゴシック"/>
            <family val="3"/>
            <charset val="128"/>
          </rPr>
          <t>を入力してください</t>
        </r>
      </text>
    </comment>
    <comment ref="M10" authorId="0" shapeId="0" xr:uid="{551D60F3-EBD0-4F18-B972-E15A4B6F3494}">
      <text>
        <r>
          <rPr>
            <sz val="9"/>
            <color indexed="81"/>
            <rFont val="MS P ゴシック"/>
            <family val="3"/>
            <charset val="128"/>
          </rPr>
          <t>会社等の</t>
        </r>
        <r>
          <rPr>
            <b/>
            <sz val="9"/>
            <color indexed="81"/>
            <rFont val="MS P ゴシック"/>
            <family val="3"/>
            <charset val="128"/>
          </rPr>
          <t>住所</t>
        </r>
        <r>
          <rPr>
            <sz val="9"/>
            <color indexed="81"/>
            <rFont val="MS P ゴシック"/>
            <family val="3"/>
            <charset val="128"/>
          </rPr>
          <t>を入力してください</t>
        </r>
      </text>
    </comment>
    <comment ref="M12" authorId="0" shapeId="0" xr:uid="{49EBA566-9576-457C-83BD-B35B54E76E9F}">
      <text>
        <r>
          <rPr>
            <sz val="9"/>
            <color indexed="81"/>
            <rFont val="MS P ゴシック"/>
            <family val="3"/>
            <charset val="128"/>
          </rPr>
          <t>会社等の</t>
        </r>
        <r>
          <rPr>
            <b/>
            <sz val="9"/>
            <color indexed="81"/>
            <rFont val="MS P ゴシック"/>
            <family val="3"/>
            <charset val="128"/>
          </rPr>
          <t>フリガナ</t>
        </r>
        <r>
          <rPr>
            <sz val="9"/>
            <color indexed="81"/>
            <rFont val="MS P ゴシック"/>
            <family val="3"/>
            <charset val="128"/>
          </rPr>
          <t>を入力してください</t>
        </r>
      </text>
    </comment>
    <comment ref="M13" authorId="0" shapeId="0" xr:uid="{B0B9BA0E-70E1-42CC-93BE-C12C817C898E}">
      <text>
        <r>
          <rPr>
            <sz val="9"/>
            <color indexed="81"/>
            <rFont val="MS P ゴシック"/>
            <family val="3"/>
            <charset val="128"/>
          </rPr>
          <t>会社等の</t>
        </r>
        <r>
          <rPr>
            <b/>
            <sz val="9"/>
            <color indexed="81"/>
            <rFont val="MS P ゴシック"/>
            <family val="3"/>
            <charset val="128"/>
          </rPr>
          <t>名称</t>
        </r>
        <r>
          <rPr>
            <sz val="9"/>
            <color indexed="81"/>
            <rFont val="MS P ゴシック"/>
            <family val="3"/>
            <charset val="128"/>
          </rPr>
          <t>を入力してください</t>
        </r>
      </text>
    </comment>
    <comment ref="M14" authorId="0" shapeId="0" xr:uid="{366A0BA2-12EF-4FFA-BC1C-450FC11E9434}">
      <text>
        <r>
          <rPr>
            <b/>
            <sz val="9"/>
            <color indexed="81"/>
            <rFont val="MS P ゴシック"/>
            <family val="3"/>
            <charset val="128"/>
          </rPr>
          <t>代表者の氏名</t>
        </r>
        <r>
          <rPr>
            <sz val="9"/>
            <color indexed="81"/>
            <rFont val="MS P ゴシック"/>
            <family val="3"/>
            <charset val="128"/>
          </rPr>
          <t>を入力してください</t>
        </r>
      </text>
    </comment>
    <comment ref="M15" authorId="0" shapeId="0" xr:uid="{D1924C55-F135-480E-B223-BB0588945707}">
      <text>
        <r>
          <rPr>
            <b/>
            <sz val="9"/>
            <color indexed="81"/>
            <rFont val="MS P ゴシック"/>
            <family val="3"/>
            <charset val="128"/>
          </rPr>
          <t>電話番号</t>
        </r>
        <r>
          <rPr>
            <sz val="9"/>
            <color indexed="81"/>
            <rFont val="MS P ゴシック"/>
            <family val="3"/>
            <charset val="128"/>
          </rPr>
          <t>を入力してください</t>
        </r>
      </text>
    </comment>
    <comment ref="I26" authorId="0" shapeId="0" xr:uid="{D915D29F-F4E7-4B7D-A086-7A278BDF015E}">
      <text>
        <r>
          <rPr>
            <b/>
            <sz val="9"/>
            <color indexed="81"/>
            <rFont val="MS P ゴシック"/>
            <family val="3"/>
            <charset val="128"/>
          </rPr>
          <t>4/1時点の人数</t>
        </r>
        <r>
          <rPr>
            <sz val="9"/>
            <color indexed="81"/>
            <rFont val="MS P ゴシック"/>
            <family val="3"/>
            <charset val="128"/>
          </rPr>
          <t xml:space="preserve">を入力してください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5" authorId="0" shapeId="0" xr:uid="{864F08B5-C111-47D6-B57B-179C575F8735}">
      <text>
        <r>
          <rPr>
            <b/>
            <sz val="9"/>
            <color indexed="81"/>
            <rFont val="MS P ゴシック"/>
            <family val="3"/>
            <charset val="128"/>
          </rPr>
          <t>提出する年月日</t>
        </r>
        <r>
          <rPr>
            <sz val="9"/>
            <color indexed="81"/>
            <rFont val="MS P ゴシック"/>
            <family val="3"/>
            <charset val="128"/>
          </rPr>
          <t>を入力してください</t>
        </r>
      </text>
    </comment>
  </commentList>
</comments>
</file>

<file path=xl/sharedStrings.xml><?xml version="1.0" encoding="utf-8"?>
<sst xmlns="http://schemas.openxmlformats.org/spreadsheetml/2006/main" count="9635" uniqueCount="1851">
  <si>
    <t>NOx排出量(kg)</t>
  </si>
  <si>
    <t>実績</t>
  </si>
  <si>
    <t>目標</t>
  </si>
  <si>
    <t>PM排出量(kg)</t>
  </si>
  <si>
    <t>計画作成時の台数</t>
    <rPh sb="0" eb="2">
      <t>ケイカク</t>
    </rPh>
    <rPh sb="2" eb="4">
      <t>サクセイ</t>
    </rPh>
    <rPh sb="4" eb="5">
      <t>ジ</t>
    </rPh>
    <rPh sb="6" eb="8">
      <t>ダイスウ</t>
    </rPh>
    <phoneticPr fontId="2"/>
  </si>
  <si>
    <t>車種別重量別記号２</t>
    <rPh sb="0" eb="3">
      <t>シャシュベツ</t>
    </rPh>
    <rPh sb="3" eb="5">
      <t>ジュウリョウ</t>
    </rPh>
    <rPh sb="5" eb="6">
      <t>ベツ</t>
    </rPh>
    <rPh sb="6" eb="8">
      <t>キゴウ</t>
    </rPh>
    <phoneticPr fontId="2"/>
  </si>
  <si>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</si>
  <si>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</si>
  <si>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</si>
  <si>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</si>
  <si>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</si>
  <si>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</si>
  <si>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番　号</t>
    <phoneticPr fontId="2"/>
  </si>
  <si>
    <t>使用する自動車の台数</t>
    <phoneticPr fontId="2"/>
  </si>
  <si>
    <t>従　業　員　数</t>
    <phoneticPr fontId="2"/>
  </si>
  <si>
    <t>真排出係数（ＰＭ）</t>
    <rPh sb="0" eb="1">
      <t>シン</t>
    </rPh>
    <rPh sb="1" eb="3">
      <t>ハイシュツ</t>
    </rPh>
    <rPh sb="3" eb="5">
      <t>ケイスウ</t>
    </rPh>
    <phoneticPr fontId="2"/>
  </si>
  <si>
    <t>排出係数表（ＰＭ）</t>
    <rPh sb="0" eb="2">
      <t>ハイシュツ</t>
    </rPh>
    <rPh sb="2" eb="4">
      <t>ケイスウ</t>
    </rPh>
    <rPh sb="4" eb="5">
      <t>ヒョウ</t>
    </rPh>
    <phoneticPr fontId="2"/>
  </si>
  <si>
    <t>DGA</t>
  </si>
  <si>
    <t>DGE</t>
  </si>
  <si>
    <t>DGF</t>
  </si>
  <si>
    <t>DHA</t>
  </si>
  <si>
    <t>DHE</t>
  </si>
  <si>
    <t>DHF</t>
  </si>
  <si>
    <t>初度登録年月</t>
    <rPh sb="0" eb="1">
      <t>ショ</t>
    </rPh>
    <rPh sb="1" eb="2">
      <t>ド</t>
    </rPh>
    <rPh sb="2" eb="4">
      <t>トウロク</t>
    </rPh>
    <rPh sb="4" eb="6">
      <t>ネンゲツ</t>
    </rPh>
    <phoneticPr fontId="2"/>
  </si>
  <si>
    <t>特種車(それ以外)</t>
    <rPh sb="0" eb="2">
      <t>トクシュ</t>
    </rPh>
    <rPh sb="2" eb="3">
      <t>クルマ</t>
    </rPh>
    <rPh sb="6" eb="8">
      <t>イガイ</t>
    </rPh>
    <phoneticPr fontId="2"/>
  </si>
  <si>
    <t>後付け装置</t>
    <rPh sb="0" eb="2">
      <t>アトヅケ</t>
    </rPh>
    <rPh sb="3" eb="5">
      <t>ソウチ</t>
    </rPh>
    <phoneticPr fontId="2"/>
  </si>
  <si>
    <t>CGA</t>
  </si>
  <si>
    <t>CGE</t>
  </si>
  <si>
    <t>CGF</t>
  </si>
  <si>
    <t>CHA</t>
  </si>
  <si>
    <t>CHE</t>
  </si>
  <si>
    <t>CHF</t>
  </si>
  <si>
    <t>使用の本拠</t>
    <rPh sb="0" eb="2">
      <t>シヨウ</t>
    </rPh>
    <rPh sb="3" eb="5">
      <t>ホンキョ</t>
    </rPh>
    <phoneticPr fontId="2"/>
  </si>
  <si>
    <t>分類番号</t>
    <rPh sb="0" eb="2">
      <t>ブンルイ</t>
    </rPh>
    <rPh sb="2" eb="4">
      <t>バンゴウ</t>
    </rPh>
    <phoneticPr fontId="2"/>
  </si>
  <si>
    <t>文字</t>
    <rPh sb="0" eb="2">
      <t>モジ</t>
    </rPh>
    <phoneticPr fontId="2"/>
  </si>
  <si>
    <t>指定番号</t>
    <rPh sb="0" eb="2">
      <t>シテイ</t>
    </rPh>
    <rPh sb="2" eb="4">
      <t>バンゴウ</t>
    </rPh>
    <phoneticPr fontId="2"/>
  </si>
  <si>
    <t>ナンバープレート</t>
    <phoneticPr fontId="2"/>
  </si>
  <si>
    <t>車種A</t>
    <rPh sb="0" eb="2">
      <t>シャシュ</t>
    </rPh>
    <phoneticPr fontId="2"/>
  </si>
  <si>
    <t>車種B</t>
    <rPh sb="0" eb="2">
      <t>シャシュ</t>
    </rPh>
    <phoneticPr fontId="2"/>
  </si>
  <si>
    <t>車種C</t>
    <rPh sb="0" eb="2">
      <t>シャシュ</t>
    </rPh>
    <phoneticPr fontId="2"/>
  </si>
  <si>
    <t>車種D</t>
    <rPh sb="0" eb="2">
      <t>シャシュ</t>
    </rPh>
    <phoneticPr fontId="2"/>
  </si>
  <si>
    <t>バス貨物3.5t～(ガソリン・LPG)</t>
    <rPh sb="2" eb="4">
      <t>カモツ</t>
    </rPh>
    <phoneticPr fontId="2"/>
  </si>
  <si>
    <t>H5</t>
  </si>
  <si>
    <t>H9</t>
  </si>
  <si>
    <t>事業場コード</t>
    <rPh sb="0" eb="3">
      <t>ジギョウジョウ</t>
    </rPh>
    <phoneticPr fontId="2"/>
  </si>
  <si>
    <t>被牽引車</t>
    <rPh sb="0" eb="1">
      <t>ヒ</t>
    </rPh>
    <rPh sb="1" eb="3">
      <t>ケンイン</t>
    </rPh>
    <rPh sb="3" eb="4">
      <t>シャ</t>
    </rPh>
    <phoneticPr fontId="2"/>
  </si>
  <si>
    <t>CCE</t>
  </si>
  <si>
    <t>CDE</t>
  </si>
  <si>
    <t>DCE</t>
  </si>
  <si>
    <t>DDE</t>
  </si>
  <si>
    <t>H9・H10</t>
  </si>
  <si>
    <t>CCF</t>
  </si>
  <si>
    <t>CDF</t>
  </si>
  <si>
    <t>DCF</t>
  </si>
  <si>
    <t>DDF</t>
  </si>
  <si>
    <t>BCG</t>
  </si>
  <si>
    <t>BDG</t>
  </si>
  <si>
    <t>氏名又は名称及び住所並びに法人にあってはその代表者の氏名</t>
    <rPh sb="0" eb="2">
      <t>シメイ</t>
    </rPh>
    <rPh sb="2" eb="3">
      <t>マタ</t>
    </rPh>
    <rPh sb="4" eb="6">
      <t>メイショウ</t>
    </rPh>
    <rPh sb="6" eb="7">
      <t>オヨ</t>
    </rPh>
    <rPh sb="8" eb="10">
      <t>ジュウショ</t>
    </rPh>
    <rPh sb="10" eb="11">
      <t>ナラ</t>
    </rPh>
    <rPh sb="13" eb="15">
      <t>ホウジン</t>
    </rPh>
    <rPh sb="22" eb="25">
      <t>ダイヒョウシャ</t>
    </rPh>
    <rPh sb="26" eb="28">
      <t>シメイ</t>
    </rPh>
    <phoneticPr fontId="2"/>
  </si>
  <si>
    <t>（電話番号</t>
    <rPh sb="1" eb="3">
      <t>デンワ</t>
    </rPh>
    <rPh sb="3" eb="5">
      <t>バンゴウ</t>
    </rPh>
    <phoneticPr fontId="2"/>
  </si>
  <si>
    <t>主たる事業場の名称</t>
    <rPh sb="0" eb="1">
      <t>シュ</t>
    </rPh>
    <rPh sb="3" eb="6">
      <t>ジギョウジョウ</t>
    </rPh>
    <phoneticPr fontId="2"/>
  </si>
  <si>
    <t>主たる事業場の所在地</t>
    <rPh sb="0" eb="1">
      <t>シュ</t>
    </rPh>
    <rPh sb="3" eb="6">
      <t>ジギョウジョウ</t>
    </rPh>
    <phoneticPr fontId="2"/>
  </si>
  <si>
    <t>事業の概要</t>
    <rPh sb="0" eb="2">
      <t>ジギョウ</t>
    </rPh>
    <rPh sb="3" eb="5">
      <t>ガイヨウ</t>
    </rPh>
    <phoneticPr fontId="2"/>
  </si>
  <si>
    <t>従　業　員　数</t>
    <phoneticPr fontId="2"/>
  </si>
  <si>
    <t>事業場別の自動車の状況</t>
    <rPh sb="0" eb="3">
      <t>ジギョウジョウ</t>
    </rPh>
    <rPh sb="3" eb="4">
      <t>ベツ</t>
    </rPh>
    <rPh sb="5" eb="8">
      <t>ジドウシャ</t>
    </rPh>
    <rPh sb="9" eb="11">
      <t>ジョウキョウ</t>
    </rPh>
    <phoneticPr fontId="2"/>
  </si>
  <si>
    <t xml:space="preserve">  担当部署</t>
    <rPh sb="2" eb="4">
      <t>タントウ</t>
    </rPh>
    <rPh sb="4" eb="6">
      <t>ブショ</t>
    </rPh>
    <phoneticPr fontId="2"/>
  </si>
  <si>
    <t xml:space="preserve">  担当者氏名</t>
    <rPh sb="2" eb="5">
      <t>タントウシャ</t>
    </rPh>
    <rPh sb="5" eb="7">
      <t>シメイ</t>
    </rPh>
    <phoneticPr fontId="2"/>
  </si>
  <si>
    <t xml:space="preserve">  電話番号</t>
    <rPh sb="2" eb="4">
      <t>デンワ</t>
    </rPh>
    <rPh sb="4" eb="6">
      <t>バンゴウ</t>
    </rPh>
    <phoneticPr fontId="2"/>
  </si>
  <si>
    <t xml:space="preserve">  （ＦＡＸ）</t>
    <phoneticPr fontId="2"/>
  </si>
  <si>
    <t xml:space="preserve">  （Ｅメール）</t>
    <phoneticPr fontId="2"/>
  </si>
  <si>
    <t>〒</t>
    <phoneticPr fontId="2"/>
  </si>
  <si>
    <t>）</t>
    <phoneticPr fontId="2"/>
  </si>
  <si>
    <t>業　種　名</t>
    <phoneticPr fontId="2"/>
  </si>
  <si>
    <t>番　号</t>
    <phoneticPr fontId="2"/>
  </si>
  <si>
    <t>備考</t>
    <rPh sb="0" eb="2">
      <t>ビコウ</t>
    </rPh>
    <phoneticPr fontId="2"/>
  </si>
  <si>
    <t>２　※印の欄には、記載しないこと。</t>
    <rPh sb="3" eb="4">
      <t>シルシ</t>
    </rPh>
    <rPh sb="5" eb="6">
      <t>ラン</t>
    </rPh>
    <rPh sb="9" eb="11">
      <t>キサイ</t>
    </rPh>
    <phoneticPr fontId="2"/>
  </si>
  <si>
    <t>あり(H17なし)</t>
  </si>
  <si>
    <t>あり(H17あり)</t>
  </si>
  <si>
    <t>燃電</t>
    <rPh sb="0" eb="1">
      <t>ネン</t>
    </rPh>
    <rPh sb="1" eb="2">
      <t>デン</t>
    </rPh>
    <phoneticPr fontId="2"/>
  </si>
  <si>
    <t>燃料電池(圧縮水素)</t>
    <rPh sb="0" eb="2">
      <t>ネンリョウ</t>
    </rPh>
    <rPh sb="2" eb="4">
      <t>デンチ</t>
    </rPh>
    <rPh sb="5" eb="7">
      <t>アッシュク</t>
    </rPh>
    <rPh sb="7" eb="9">
      <t>スイソ</t>
    </rPh>
    <phoneticPr fontId="2"/>
  </si>
  <si>
    <t>年間燃料給油量</t>
    <rPh sb="0" eb="2">
      <t>ネンカン</t>
    </rPh>
    <rPh sb="2" eb="4">
      <t>ネンリョウ</t>
    </rPh>
    <rPh sb="4" eb="7">
      <t>キュウユリョウ</t>
    </rPh>
    <phoneticPr fontId="2"/>
  </si>
  <si>
    <t>排出係数</t>
    <phoneticPr fontId="2"/>
  </si>
  <si>
    <t>排出量</t>
    <phoneticPr fontId="2"/>
  </si>
  <si>
    <t>ＮＯｘ</t>
    <phoneticPr fontId="2"/>
  </si>
  <si>
    <t>ＰＭ</t>
    <phoneticPr fontId="2"/>
  </si>
  <si>
    <r>
      <t>CO</t>
    </r>
    <r>
      <rPr>
        <vertAlign val="subscript"/>
        <sz val="10"/>
        <rFont val="ＭＳ Ｐゴシック"/>
        <family val="3"/>
        <charset val="128"/>
      </rPr>
      <t>2</t>
    </r>
    <phoneticPr fontId="2"/>
  </si>
  <si>
    <t>ＮＯｘ(kg)</t>
    <phoneticPr fontId="2"/>
  </si>
  <si>
    <t>ＰＭ(kg)</t>
    <phoneticPr fontId="2"/>
  </si>
  <si>
    <r>
      <t>CO</t>
    </r>
    <r>
      <rPr>
        <vertAlign val="subscript"/>
        <sz val="10"/>
        <rFont val="ＭＳ Ｐゴシック"/>
        <family val="3"/>
        <charset val="128"/>
      </rPr>
      <t>2</t>
    </r>
    <r>
      <rPr>
        <sz val="10"/>
        <rFont val="ＭＳ Ｐゴシック"/>
        <family val="3"/>
        <charset val="128"/>
      </rPr>
      <t>(t)</t>
    </r>
    <phoneticPr fontId="2"/>
  </si>
  <si>
    <t>エラー</t>
    <phoneticPr fontId="2"/>
  </si>
  <si>
    <t>ナンバー</t>
    <phoneticPr fontId="2"/>
  </si>
  <si>
    <t>NOX</t>
    <phoneticPr fontId="2"/>
  </si>
  <si>
    <t>PM</t>
    <phoneticPr fontId="2"/>
  </si>
  <si>
    <t>PMステッカーあり(H15)</t>
    <phoneticPr fontId="2"/>
  </si>
  <si>
    <t>PMステッカーあり(H17)</t>
    <phoneticPr fontId="2"/>
  </si>
  <si>
    <t>ナンバー</t>
    <phoneticPr fontId="2"/>
  </si>
  <si>
    <t>バス</t>
    <phoneticPr fontId="2"/>
  </si>
  <si>
    <t>あ</t>
    <phoneticPr fontId="2"/>
  </si>
  <si>
    <t>あり</t>
    <phoneticPr fontId="2"/>
  </si>
  <si>
    <t>い</t>
    <phoneticPr fontId="2"/>
  </si>
  <si>
    <t>ガ</t>
    <phoneticPr fontId="2"/>
  </si>
  <si>
    <t>ガL1</t>
    <phoneticPr fontId="2"/>
  </si>
  <si>
    <t>A2</t>
    <phoneticPr fontId="2"/>
  </si>
  <si>
    <t>バス</t>
    <phoneticPr fontId="2"/>
  </si>
  <si>
    <t>マイクロバス</t>
    <phoneticPr fontId="2"/>
  </si>
  <si>
    <t>う</t>
    <phoneticPr fontId="2"/>
  </si>
  <si>
    <t>ガL2</t>
    <phoneticPr fontId="2"/>
  </si>
  <si>
    <t>A3</t>
    <phoneticPr fontId="2"/>
  </si>
  <si>
    <t>え</t>
    <phoneticPr fontId="2"/>
  </si>
  <si>
    <t>マイクロバス</t>
    <phoneticPr fontId="2"/>
  </si>
  <si>
    <t>ガL3</t>
    <phoneticPr fontId="2"/>
  </si>
  <si>
    <t>A4</t>
    <phoneticPr fontId="2"/>
  </si>
  <si>
    <t>か</t>
    <phoneticPr fontId="2"/>
  </si>
  <si>
    <t>ハイブリッド（ガソリン）</t>
    <phoneticPr fontId="2"/>
  </si>
  <si>
    <t>A5</t>
    <phoneticPr fontId="2"/>
  </si>
  <si>
    <t>き</t>
    <phoneticPr fontId="2"/>
  </si>
  <si>
    <t>A6</t>
    <phoneticPr fontId="2"/>
  </si>
  <si>
    <t>く</t>
    <phoneticPr fontId="2"/>
  </si>
  <si>
    <t>A7</t>
    <phoneticPr fontId="2"/>
  </si>
  <si>
    <t>け</t>
    <phoneticPr fontId="2"/>
  </si>
  <si>
    <t>A8</t>
    <phoneticPr fontId="2"/>
  </si>
  <si>
    <t>こ</t>
    <phoneticPr fontId="2"/>
  </si>
  <si>
    <t>メタノール</t>
    <phoneticPr fontId="2"/>
  </si>
  <si>
    <t>メ</t>
    <phoneticPr fontId="2"/>
  </si>
  <si>
    <t>ハイブリッド（ガソリン）</t>
    <phoneticPr fontId="2"/>
  </si>
  <si>
    <t>ガ</t>
    <phoneticPr fontId="2"/>
  </si>
  <si>
    <t>ハ</t>
    <phoneticPr fontId="2"/>
  </si>
  <si>
    <t>A9</t>
    <phoneticPr fontId="2"/>
  </si>
  <si>
    <t>を</t>
    <phoneticPr fontId="2"/>
  </si>
  <si>
    <t>A0</t>
    <phoneticPr fontId="2"/>
  </si>
  <si>
    <t>さ</t>
    <phoneticPr fontId="2"/>
  </si>
  <si>
    <t>す</t>
    <phoneticPr fontId="2"/>
  </si>
  <si>
    <t>せ</t>
    <phoneticPr fontId="2"/>
  </si>
  <si>
    <t>CBA</t>
  </si>
  <si>
    <t>DAA</t>
  </si>
  <si>
    <t>DBA</t>
  </si>
  <si>
    <t>CCB</t>
  </si>
  <si>
    <t>CCC</t>
  </si>
  <si>
    <t>CDB</t>
  </si>
  <si>
    <t>CDC</t>
  </si>
  <si>
    <t>DCB</t>
  </si>
  <si>
    <t>DCC</t>
  </si>
  <si>
    <t>DDB</t>
  </si>
  <si>
    <t>DDC</t>
  </si>
  <si>
    <t>CEA</t>
  </si>
  <si>
    <t>CFA</t>
  </si>
  <si>
    <t>DEA</t>
  </si>
  <si>
    <t>DFA</t>
  </si>
  <si>
    <t>ハイブリッド(軽油）</t>
    <rPh sb="7" eb="9">
      <t>ケイユ</t>
    </rPh>
    <phoneticPr fontId="2"/>
  </si>
  <si>
    <t>車種区分</t>
    <rPh sb="0" eb="2">
      <t>シャシュ</t>
    </rPh>
    <rPh sb="2" eb="4">
      <t>クブン</t>
    </rPh>
    <phoneticPr fontId="2"/>
  </si>
  <si>
    <t>重量区分</t>
    <rPh sb="0" eb="2">
      <t>ジュウリョウ</t>
    </rPh>
    <rPh sb="2" eb="4">
      <t>クブン</t>
    </rPh>
    <phoneticPr fontId="2"/>
  </si>
  <si>
    <t>燃料区分</t>
    <rPh sb="0" eb="2">
      <t>ネンリョウ</t>
    </rPh>
    <rPh sb="2" eb="4">
      <t>クブン</t>
    </rPh>
    <phoneticPr fontId="2"/>
  </si>
  <si>
    <t>NOX低減装置</t>
    <rPh sb="3" eb="5">
      <t>テイゲン</t>
    </rPh>
    <rPh sb="5" eb="7">
      <t>ソウチ</t>
    </rPh>
    <phoneticPr fontId="2"/>
  </si>
  <si>
    <t>PM低減装置</t>
    <rPh sb="2" eb="4">
      <t>テイゲン</t>
    </rPh>
    <rPh sb="4" eb="6">
      <t>ソウチ</t>
    </rPh>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</si>
  <si>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</si>
  <si>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ガソリン・LPG（新☆☆☆)</t>
    <rPh sb="9" eb="10">
      <t>シン</t>
    </rPh>
    <phoneticPr fontId="2"/>
  </si>
  <si>
    <t>ガソリン・LPG（新☆☆☆☆)</t>
    <rPh sb="9" eb="10">
      <t>シン</t>
    </rPh>
    <phoneticPr fontId="2"/>
  </si>
  <si>
    <t>ガソリン・LPG（その他）</t>
    <rPh sb="11" eb="12">
      <t>タ</t>
    </rPh>
    <phoneticPr fontId="2"/>
  </si>
  <si>
    <t>ハイブリッド</t>
    <phoneticPr fontId="2"/>
  </si>
  <si>
    <t>〒</t>
    <phoneticPr fontId="2"/>
  </si>
  <si>
    <t>うち粒子状物質減少装置装着車の合計</t>
    <rPh sb="2" eb="5">
      <t>リュウシジョウ</t>
    </rPh>
    <rPh sb="5" eb="7">
      <t>ブッシツ</t>
    </rPh>
    <rPh sb="7" eb="9">
      <t>ゲンショウ</t>
    </rPh>
    <rPh sb="9" eb="11">
      <t>ソウチ</t>
    </rPh>
    <rPh sb="11" eb="13">
      <t>ソウチャク</t>
    </rPh>
    <rPh sb="13" eb="14">
      <t>シャ</t>
    </rPh>
    <phoneticPr fontId="2"/>
  </si>
  <si>
    <t>ZK</t>
  </si>
  <si>
    <t>ZL</t>
  </si>
  <si>
    <t>ZM</t>
  </si>
  <si>
    <t>CO2排出係数</t>
    <rPh sb="3" eb="5">
      <t>ハイシュツ</t>
    </rPh>
    <rPh sb="5" eb="7">
      <t>ケイスウ</t>
    </rPh>
    <phoneticPr fontId="2"/>
  </si>
  <si>
    <t>排出係数(CO2）</t>
    <rPh sb="0" eb="2">
      <t>ハイシュツ</t>
    </rPh>
    <rPh sb="2" eb="4">
      <t>ケイスウ</t>
    </rPh>
    <phoneticPr fontId="2"/>
  </si>
  <si>
    <t>電気</t>
    <rPh sb="0" eb="2">
      <t>デンキ</t>
    </rPh>
    <phoneticPr fontId="2"/>
  </si>
  <si>
    <t>事業場の名称</t>
    <rPh sb="0" eb="3">
      <t>ジギョウジョウ</t>
    </rPh>
    <rPh sb="4" eb="6">
      <t>メイショウ</t>
    </rPh>
    <phoneticPr fontId="2"/>
  </si>
  <si>
    <t>事業場の所在地</t>
    <rPh sb="0" eb="3">
      <t>ジギョウジョウ</t>
    </rPh>
    <rPh sb="4" eb="7">
      <t>ショザイチ</t>
    </rPh>
    <phoneticPr fontId="2"/>
  </si>
  <si>
    <t>種類</t>
    <rPh sb="0" eb="2">
      <t>シュルイ</t>
    </rPh>
    <phoneticPr fontId="2"/>
  </si>
  <si>
    <t>台数</t>
    <rPh sb="0" eb="2">
      <t>ダイスウ</t>
    </rPh>
    <phoneticPr fontId="2"/>
  </si>
  <si>
    <t>NOX・PM低減装置用排出係数(Nox)</t>
    <rPh sb="6" eb="8">
      <t>テイゲン</t>
    </rPh>
    <rPh sb="8" eb="10">
      <t>ソウチ</t>
    </rPh>
    <rPh sb="10" eb="11">
      <t>ヨウ</t>
    </rPh>
    <rPh sb="11" eb="13">
      <t>ハイシュツ</t>
    </rPh>
    <rPh sb="13" eb="15">
      <t>ケイスウ</t>
    </rPh>
    <phoneticPr fontId="2"/>
  </si>
  <si>
    <t>NOX・PM低減装置用排出係数(PM)</t>
    <rPh sb="6" eb="8">
      <t>テイゲン</t>
    </rPh>
    <rPh sb="8" eb="10">
      <t>ソウチ</t>
    </rPh>
    <rPh sb="10" eb="11">
      <t>ヨウ</t>
    </rPh>
    <rPh sb="11" eb="13">
      <t>ハイシュツ</t>
    </rPh>
    <rPh sb="13" eb="15">
      <t>ケイスウ</t>
    </rPh>
    <phoneticPr fontId="2"/>
  </si>
  <si>
    <t>ステッカー有無１</t>
    <rPh sb="5" eb="7">
      <t>ウム</t>
    </rPh>
    <phoneticPr fontId="2"/>
  </si>
  <si>
    <t>ステッカー有無２</t>
    <rPh sb="5" eb="7">
      <t>ウム</t>
    </rPh>
    <phoneticPr fontId="2"/>
  </si>
  <si>
    <t>低減装置判定</t>
    <rPh sb="0" eb="2">
      <t>テイゲン</t>
    </rPh>
    <rPh sb="2" eb="4">
      <t>ソウチ</t>
    </rPh>
    <rPh sb="4" eb="6">
      <t>ハンテイ</t>
    </rPh>
    <phoneticPr fontId="2"/>
  </si>
  <si>
    <t>番号</t>
    <rPh sb="0" eb="2">
      <t>バンゴウ</t>
    </rPh>
    <phoneticPr fontId="2"/>
  </si>
  <si>
    <t>普通貨物自動車</t>
    <rPh sb="0" eb="2">
      <t>フツウ</t>
    </rPh>
    <rPh sb="2" eb="3">
      <t>カ</t>
    </rPh>
    <rPh sb="3" eb="4">
      <t>モノ</t>
    </rPh>
    <rPh sb="4" eb="7">
      <t>ジドウシャ</t>
    </rPh>
    <phoneticPr fontId="2"/>
  </si>
  <si>
    <t>小型貨物自動車</t>
    <rPh sb="0" eb="1">
      <t>ショウ</t>
    </rPh>
    <rPh sb="1" eb="2">
      <t>カタ</t>
    </rPh>
    <rPh sb="2" eb="3">
      <t>カ</t>
    </rPh>
    <rPh sb="3" eb="4">
      <t>モノ</t>
    </rPh>
    <rPh sb="4" eb="7">
      <t>ジドウシャ</t>
    </rPh>
    <phoneticPr fontId="2"/>
  </si>
  <si>
    <t>特種自動車</t>
    <rPh sb="0" eb="1">
      <t>トク</t>
    </rPh>
    <rPh sb="1" eb="2">
      <t>タネ</t>
    </rPh>
    <rPh sb="2" eb="5">
      <t>ジドウシャ</t>
    </rPh>
    <phoneticPr fontId="2"/>
  </si>
  <si>
    <t>乗用車</t>
    <rPh sb="0" eb="2">
      <t>ジョウヨウ</t>
    </rPh>
    <rPh sb="2" eb="3">
      <t>グルマ</t>
    </rPh>
    <phoneticPr fontId="2"/>
  </si>
  <si>
    <t>1.7t以下</t>
    <rPh sb="4" eb="6">
      <t>イカ</t>
    </rPh>
    <phoneticPr fontId="2"/>
  </si>
  <si>
    <t>1.7t超～2.5t以下</t>
    <rPh sb="4" eb="5">
      <t>チョウ</t>
    </rPh>
    <rPh sb="10" eb="12">
      <t>イカ</t>
    </rPh>
    <phoneticPr fontId="2"/>
  </si>
  <si>
    <t>2.5t超～3.5t以下</t>
    <rPh sb="4" eb="5">
      <t>チョウ</t>
    </rPh>
    <rPh sb="10" eb="12">
      <t>イカ</t>
    </rPh>
    <phoneticPr fontId="2"/>
  </si>
  <si>
    <t>3.5t超</t>
    <rPh sb="4" eb="5">
      <t>チョウ</t>
    </rPh>
    <phoneticPr fontId="2"/>
  </si>
  <si>
    <t>自動車の種別</t>
    <rPh sb="5" eb="6">
      <t>ベツ</t>
    </rPh>
    <phoneticPr fontId="2"/>
  </si>
  <si>
    <t>型式</t>
    <rPh sb="0" eb="2">
      <t>カタシキ</t>
    </rPh>
    <phoneticPr fontId="2"/>
  </si>
  <si>
    <t>車両総重量(kg)</t>
    <rPh sb="0" eb="2">
      <t>シャリョウ</t>
    </rPh>
    <rPh sb="2" eb="5">
      <t>ソウジュウリョウ</t>
    </rPh>
    <phoneticPr fontId="2"/>
  </si>
  <si>
    <t>重量（排出量計算用）</t>
    <rPh sb="0" eb="2">
      <t>ジュウリョウ</t>
    </rPh>
    <rPh sb="3" eb="5">
      <t>ハイシュツ</t>
    </rPh>
    <rPh sb="5" eb="6">
      <t>リョウ</t>
    </rPh>
    <rPh sb="6" eb="9">
      <t>ケイサンヨウ</t>
    </rPh>
    <phoneticPr fontId="2"/>
  </si>
  <si>
    <t>重量(原単位用）</t>
    <rPh sb="0" eb="2">
      <t>ジュウリョウ</t>
    </rPh>
    <rPh sb="3" eb="6">
      <t>ゲンタンイ</t>
    </rPh>
    <rPh sb="6" eb="7">
      <t>ヨウ</t>
    </rPh>
    <phoneticPr fontId="2"/>
  </si>
  <si>
    <t>燃料記号</t>
    <rPh sb="0" eb="2">
      <t>ネンリョウ</t>
    </rPh>
    <rPh sb="2" eb="4">
      <t>キゴウ</t>
    </rPh>
    <phoneticPr fontId="2"/>
  </si>
  <si>
    <t>種別１</t>
    <rPh sb="0" eb="2">
      <t>シュベツ</t>
    </rPh>
    <phoneticPr fontId="2"/>
  </si>
  <si>
    <t>貨</t>
    <rPh sb="0" eb="1">
      <t>カ</t>
    </rPh>
    <phoneticPr fontId="2"/>
  </si>
  <si>
    <t>小</t>
    <rPh sb="0" eb="1">
      <t>ショウ</t>
    </rPh>
    <phoneticPr fontId="2"/>
  </si>
  <si>
    <t>バ</t>
    <phoneticPr fontId="2"/>
  </si>
  <si>
    <t>乗</t>
    <rPh sb="0" eb="1">
      <t>ジョウ</t>
    </rPh>
    <phoneticPr fontId="2"/>
  </si>
  <si>
    <t>C</t>
    <phoneticPr fontId="2"/>
  </si>
  <si>
    <t>軽</t>
    <rPh sb="0" eb="1">
      <t>ケイ</t>
    </rPh>
    <phoneticPr fontId="2"/>
  </si>
  <si>
    <t>燃費</t>
    <rPh sb="0" eb="2">
      <t>ネンピ</t>
    </rPh>
    <phoneticPr fontId="2"/>
  </si>
  <si>
    <t>合計</t>
    <rPh sb="0" eb="2">
      <t>ゴウケイ</t>
    </rPh>
    <phoneticPr fontId="2"/>
  </si>
  <si>
    <t>軽油</t>
    <rPh sb="0" eb="2">
      <t>ケイユ</t>
    </rPh>
    <phoneticPr fontId="2"/>
  </si>
  <si>
    <t>燃料区分(低公害車摘出用）</t>
    <rPh sb="0" eb="2">
      <t>ネンリョウ</t>
    </rPh>
    <rPh sb="2" eb="4">
      <t>クブン</t>
    </rPh>
    <rPh sb="5" eb="6">
      <t>テイ</t>
    </rPh>
    <rPh sb="6" eb="8">
      <t>コウガイ</t>
    </rPh>
    <rPh sb="8" eb="9">
      <t>シャ</t>
    </rPh>
    <rPh sb="9" eb="11">
      <t>テキシュツ</t>
    </rPh>
    <rPh sb="11" eb="12">
      <t>ヨウ</t>
    </rPh>
    <phoneticPr fontId="2"/>
  </si>
  <si>
    <t>S50前</t>
  </si>
  <si>
    <t>-</t>
  </si>
  <si>
    <t>S54前</t>
  </si>
  <si>
    <t>S50</t>
  </si>
  <si>
    <t>H</t>
  </si>
  <si>
    <t>S54</t>
  </si>
  <si>
    <t>記号</t>
    <rPh sb="0" eb="2">
      <t>キゴウ</t>
    </rPh>
    <phoneticPr fontId="2"/>
  </si>
  <si>
    <t>マイクロバス</t>
    <phoneticPr fontId="2"/>
  </si>
  <si>
    <t>ABE</t>
  </si>
  <si>
    <t>AAE</t>
  </si>
  <si>
    <t>ABF</t>
  </si>
  <si>
    <t>AAF</t>
  </si>
  <si>
    <t>ABG</t>
  </si>
  <si>
    <t>AAG</t>
  </si>
  <si>
    <t>ADE</t>
  </si>
  <si>
    <t>ACE</t>
  </si>
  <si>
    <t>DD</t>
  </si>
  <si>
    <t>WD</t>
  </si>
  <si>
    <t>DE</t>
  </si>
  <si>
    <t>WE</t>
  </si>
  <si>
    <t>DF</t>
  </si>
  <si>
    <t>WF</t>
  </si>
  <si>
    <t>DN</t>
  </si>
  <si>
    <t>WN</t>
  </si>
  <si>
    <t>DP</t>
  </si>
  <si>
    <t>WP</t>
  </si>
  <si>
    <t>DQ</t>
  </si>
  <si>
    <t>WQ</t>
  </si>
  <si>
    <t>ADF</t>
  </si>
  <si>
    <t>ACF</t>
  </si>
  <si>
    <t>DG</t>
  </si>
  <si>
    <t>WG</t>
  </si>
  <si>
    <t>DH</t>
  </si>
  <si>
    <t>WH</t>
  </si>
  <si>
    <t>DJ</t>
  </si>
  <si>
    <t>WJ</t>
  </si>
  <si>
    <t>DR</t>
  </si>
  <si>
    <t>WR</t>
  </si>
  <si>
    <t>DS</t>
  </si>
  <si>
    <t>WS</t>
  </si>
  <si>
    <t>DT</t>
  </si>
  <si>
    <t>WT</t>
  </si>
  <si>
    <t>DU</t>
  </si>
  <si>
    <t>WU</t>
  </si>
  <si>
    <t>DV</t>
  </si>
  <si>
    <t>WV</t>
  </si>
  <si>
    <t>DW</t>
  </si>
  <si>
    <t>WW</t>
  </si>
  <si>
    <t>ADG</t>
  </si>
  <si>
    <t>ACG</t>
  </si>
  <si>
    <t>AFE</t>
  </si>
  <si>
    <t>AEE</t>
  </si>
  <si>
    <t>AFF</t>
  </si>
  <si>
    <t>AEF</t>
  </si>
  <si>
    <t>TR</t>
  </si>
  <si>
    <t>LR</t>
  </si>
  <si>
    <t>UR</t>
  </si>
  <si>
    <t>AFG</t>
  </si>
  <si>
    <t>AEG</t>
  </si>
  <si>
    <t>AHE</t>
  </si>
  <si>
    <t>AGE</t>
  </si>
  <si>
    <t>AHF</t>
  </si>
  <si>
    <t>所沢</t>
    <rPh sb="0" eb="2">
      <t>トコロザワ</t>
    </rPh>
    <phoneticPr fontId="2"/>
  </si>
  <si>
    <t>熊谷</t>
    <rPh sb="0" eb="2">
      <t>クマガヤ</t>
    </rPh>
    <phoneticPr fontId="2"/>
  </si>
  <si>
    <t>大宮</t>
    <rPh sb="0" eb="2">
      <t>オオミヤ</t>
    </rPh>
    <phoneticPr fontId="2"/>
  </si>
  <si>
    <t>川越</t>
    <rPh sb="0" eb="2">
      <t>カワゴエ</t>
    </rPh>
    <phoneticPr fontId="2"/>
  </si>
  <si>
    <t>春日部</t>
    <rPh sb="0" eb="3">
      <t>カスカベ</t>
    </rPh>
    <phoneticPr fontId="2"/>
  </si>
  <si>
    <t>集計対象外です</t>
    <rPh sb="0" eb="2">
      <t>シュウケイ</t>
    </rPh>
    <rPh sb="2" eb="4">
      <t>タイショウ</t>
    </rPh>
    <rPh sb="4" eb="5">
      <t>ガイ</t>
    </rPh>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</si>
  <si>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</si>
  <si>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</si>
  <si>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</si>
  <si>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</si>
  <si>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</si>
  <si>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</si>
  <si>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</si>
  <si>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</si>
  <si>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</si>
  <si>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PM</t>
  </si>
  <si>
    <t>PN</t>
  </si>
  <si>
    <t>PP</t>
  </si>
  <si>
    <t>PQ</t>
  </si>
  <si>
    <t>PR</t>
  </si>
  <si>
    <t>TH</t>
  </si>
  <si>
    <t>TJ</t>
  </si>
  <si>
    <t>TK</t>
  </si>
  <si>
    <t>TL</t>
  </si>
  <si>
    <t>TM</t>
  </si>
  <si>
    <t>U</t>
  </si>
  <si>
    <t>UH</t>
  </si>
  <si>
    <t>UJ</t>
  </si>
  <si>
    <t>UK</t>
  </si>
  <si>
    <t>UL</t>
  </si>
  <si>
    <t>UM</t>
  </si>
  <si>
    <t>VA</t>
  </si>
  <si>
    <t>VB</t>
  </si>
  <si>
    <t>VC</t>
  </si>
  <si>
    <t>VD</t>
  </si>
  <si>
    <t>VE</t>
  </si>
  <si>
    <t>VF</t>
  </si>
  <si>
    <t>VG</t>
  </si>
  <si>
    <t>VH</t>
  </si>
  <si>
    <t>VJ</t>
  </si>
  <si>
    <t>VK</t>
  </si>
  <si>
    <t>VL</t>
  </si>
  <si>
    <t>VM</t>
  </si>
  <si>
    <t>VN</t>
  </si>
  <si>
    <t>VP</t>
  </si>
  <si>
    <t>VQ</t>
  </si>
  <si>
    <t>VR</t>
  </si>
  <si>
    <t>W</t>
  </si>
  <si>
    <t>X</t>
  </si>
  <si>
    <t>XH</t>
  </si>
  <si>
    <t>XJ</t>
  </si>
  <si>
    <t>XK</t>
  </si>
  <si>
    <t>XL</t>
  </si>
  <si>
    <t>XM</t>
  </si>
  <si>
    <t>Y</t>
  </si>
  <si>
    <t>YH</t>
  </si>
  <si>
    <t>YJ</t>
  </si>
  <si>
    <t>YK</t>
  </si>
  <si>
    <t>YL</t>
  </si>
  <si>
    <t>YM</t>
  </si>
  <si>
    <t>ZH</t>
  </si>
  <si>
    <t>ZJ</t>
  </si>
  <si>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</si>
  <si>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</si>
  <si>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</si>
  <si>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</si>
  <si>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</si>
  <si>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</si>
  <si>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</si>
  <si>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</si>
  <si>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</si>
  <si>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</si>
  <si>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</si>
  <si>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</si>
  <si>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</si>
  <si>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</si>
  <si>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</si>
  <si>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</si>
  <si>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連　　　絡　　　先</t>
    <rPh sb="0" eb="1">
      <t>レン</t>
    </rPh>
    <rPh sb="4" eb="5">
      <t>ラク</t>
    </rPh>
    <rPh sb="8" eb="9">
      <t>サキ</t>
    </rPh>
    <phoneticPr fontId="2"/>
  </si>
  <si>
    <t>※受付年月日</t>
    <rPh sb="1" eb="3">
      <t>ウケツケ</t>
    </rPh>
    <rPh sb="3" eb="6">
      <t>ネンガッピ</t>
    </rPh>
    <phoneticPr fontId="2"/>
  </si>
  <si>
    <t>※整理番号</t>
    <rPh sb="1" eb="3">
      <t>セイリ</t>
    </rPh>
    <rPh sb="3" eb="5">
      <t>バンゴウ</t>
    </rPh>
    <phoneticPr fontId="2"/>
  </si>
  <si>
    <t>計画項目</t>
    <rPh sb="0" eb="2">
      <t>ケイカク</t>
    </rPh>
    <rPh sb="2" eb="4">
      <t>コウモク</t>
    </rPh>
    <phoneticPr fontId="2"/>
  </si>
  <si>
    <t>環境報告書の作成</t>
    <rPh sb="0" eb="2">
      <t>カンキョウ</t>
    </rPh>
    <rPh sb="2" eb="5">
      <t>ホウコクショ</t>
    </rPh>
    <rPh sb="6" eb="8">
      <t>サクセイ</t>
    </rPh>
    <phoneticPr fontId="2"/>
  </si>
  <si>
    <t>計画事項</t>
    <rPh sb="0" eb="2">
      <t>ケイカク</t>
    </rPh>
    <rPh sb="2" eb="4">
      <t>ジコウ</t>
    </rPh>
    <phoneticPr fontId="2"/>
  </si>
  <si>
    <t>ＥＴＣの導入　</t>
  </si>
  <si>
    <t>年間走行距離（km）</t>
    <rPh sb="0" eb="2">
      <t>ネンカン</t>
    </rPh>
    <phoneticPr fontId="2"/>
  </si>
  <si>
    <t>NOx・PM低減</t>
    <rPh sb="6" eb="8">
      <t>テイゲン</t>
    </rPh>
    <phoneticPr fontId="2"/>
  </si>
  <si>
    <t>PM低減</t>
    <rPh sb="2" eb="4">
      <t>テイゲン</t>
    </rPh>
    <phoneticPr fontId="2"/>
  </si>
  <si>
    <t>提出者</t>
    <rPh sb="0" eb="3">
      <t>テイシュツシャ</t>
    </rPh>
    <phoneticPr fontId="2"/>
  </si>
  <si>
    <t>種別2</t>
    <rPh sb="0" eb="2">
      <t>シュベツ</t>
    </rPh>
    <phoneticPr fontId="2"/>
  </si>
  <si>
    <t>軽油（超低PM☆☆☆)</t>
    <rPh sb="0" eb="2">
      <t>ケイユ</t>
    </rPh>
    <rPh sb="3" eb="4">
      <t>チョウ</t>
    </rPh>
    <rPh sb="4" eb="5">
      <t>テイ</t>
    </rPh>
    <phoneticPr fontId="2"/>
  </si>
  <si>
    <t>軽油（超低PM☆☆☆☆)</t>
    <rPh sb="0" eb="2">
      <t>ケイユ</t>
    </rPh>
    <rPh sb="3" eb="4">
      <t>チョウ</t>
    </rPh>
    <rPh sb="4" eb="5">
      <t>テイ</t>
    </rPh>
    <phoneticPr fontId="2"/>
  </si>
  <si>
    <t>軽油（その他）</t>
    <rPh sb="0" eb="2">
      <t>ケイユ</t>
    </rPh>
    <rPh sb="5" eb="6">
      <t>タ</t>
    </rPh>
    <phoneticPr fontId="2"/>
  </si>
  <si>
    <t>軽1</t>
    <rPh sb="0" eb="1">
      <t>ケイ</t>
    </rPh>
    <phoneticPr fontId="2"/>
  </si>
  <si>
    <t>軽2</t>
    <rPh sb="0" eb="1">
      <t>ケイ</t>
    </rPh>
    <phoneticPr fontId="2"/>
  </si>
  <si>
    <t>軽3</t>
    <rPh sb="0" eb="1">
      <t>ケイ</t>
    </rPh>
    <phoneticPr fontId="2"/>
  </si>
  <si>
    <t>燃料電池</t>
    <rPh sb="0" eb="2">
      <t>ネンリョウ</t>
    </rPh>
    <rPh sb="2" eb="4">
      <t>デンチ</t>
    </rPh>
    <phoneticPr fontId="2"/>
  </si>
  <si>
    <t>液化石油ガス(ＬＰＧ)</t>
    <rPh sb="0" eb="2">
      <t>エキカ</t>
    </rPh>
    <rPh sb="2" eb="4">
      <t>セキユ</t>
    </rPh>
    <phoneticPr fontId="2"/>
  </si>
  <si>
    <t>天然ガス(ＣＮＧ)</t>
    <rPh sb="0" eb="2">
      <t>テンネン</t>
    </rPh>
    <phoneticPr fontId="2"/>
  </si>
  <si>
    <t>燃料記号2</t>
    <rPh sb="0" eb="2">
      <t>ネンリョウ</t>
    </rPh>
    <rPh sb="2" eb="4">
      <t>キゴウ</t>
    </rPh>
    <phoneticPr fontId="2"/>
  </si>
  <si>
    <t>乗用車(軽乗用を除く)</t>
    <rPh sb="0" eb="3">
      <t>ジョウヨウシャ</t>
    </rPh>
    <rPh sb="4" eb="5">
      <t>ケイ</t>
    </rPh>
    <rPh sb="5" eb="7">
      <t>ジョウヨウ</t>
    </rPh>
    <rPh sb="8" eb="9">
      <t>ノゾ</t>
    </rPh>
    <phoneticPr fontId="2"/>
  </si>
  <si>
    <t>H17</t>
  </si>
  <si>
    <t>CAE</t>
  </si>
  <si>
    <t>CBE</t>
  </si>
  <si>
    <t>DAE</t>
  </si>
  <si>
    <t>DBE</t>
  </si>
  <si>
    <t>年度</t>
    <rPh sb="0" eb="2">
      <t>ネンド</t>
    </rPh>
    <phoneticPr fontId="2"/>
  </si>
  <si>
    <t>CAF</t>
  </si>
  <si>
    <t>CBF</t>
  </si>
  <si>
    <t>DAF</t>
  </si>
  <si>
    <t>DBF</t>
  </si>
  <si>
    <t>H6,H10</t>
  </si>
  <si>
    <t>区分</t>
    <rPh sb="0" eb="2">
      <t>クブン</t>
    </rPh>
    <phoneticPr fontId="2"/>
  </si>
  <si>
    <t>H4</t>
  </si>
  <si>
    <t>H7,H10</t>
  </si>
  <si>
    <t>貨4ガ</t>
    <rPh sb="0" eb="1">
      <t>カ</t>
    </rPh>
    <phoneticPr fontId="2"/>
  </si>
  <si>
    <t>BAG</t>
  </si>
  <si>
    <t>BBG</t>
  </si>
  <si>
    <t>名称</t>
    <rPh sb="0" eb="2">
      <t>メイショウ</t>
    </rPh>
    <phoneticPr fontId="2"/>
  </si>
  <si>
    <t>CEE</t>
  </si>
  <si>
    <t>CFE</t>
  </si>
  <si>
    <t>DEE</t>
  </si>
  <si>
    <t>DFE</t>
  </si>
  <si>
    <t>CEF</t>
  </si>
  <si>
    <t>CFF</t>
  </si>
  <si>
    <t>DEF</t>
  </si>
  <si>
    <t>DFF</t>
  </si>
  <si>
    <t>BEG</t>
  </si>
  <si>
    <t>BFG</t>
  </si>
  <si>
    <t>貨4C</t>
    <rPh sb="0" eb="1">
      <t>カ</t>
    </rPh>
    <phoneticPr fontId="2"/>
  </si>
  <si>
    <t>バス貨物3.5t～(CNG)</t>
    <rPh sb="2" eb="4">
      <t>カモツ</t>
    </rPh>
    <phoneticPr fontId="2"/>
  </si>
  <si>
    <t>CAA</t>
  </si>
  <si>
    <t>そ</t>
    <phoneticPr fontId="2"/>
  </si>
  <si>
    <t>た</t>
    <phoneticPr fontId="2"/>
  </si>
  <si>
    <t>ち</t>
    <phoneticPr fontId="2"/>
  </si>
  <si>
    <t>つ</t>
    <phoneticPr fontId="2"/>
  </si>
  <si>
    <t>て</t>
    <phoneticPr fontId="2"/>
  </si>
  <si>
    <t>と</t>
    <phoneticPr fontId="2"/>
  </si>
  <si>
    <t>な</t>
    <phoneticPr fontId="2"/>
  </si>
  <si>
    <t>に</t>
    <phoneticPr fontId="2"/>
  </si>
  <si>
    <t>ぬ</t>
    <phoneticPr fontId="2"/>
  </si>
  <si>
    <t>ね</t>
    <phoneticPr fontId="2"/>
  </si>
  <si>
    <t>の</t>
    <phoneticPr fontId="2"/>
  </si>
  <si>
    <t>は</t>
    <phoneticPr fontId="2"/>
  </si>
  <si>
    <t>ひ</t>
    <phoneticPr fontId="2"/>
  </si>
  <si>
    <t>ふ</t>
    <phoneticPr fontId="2"/>
  </si>
  <si>
    <t>ほ</t>
    <phoneticPr fontId="2"/>
  </si>
  <si>
    <t>ま</t>
    <phoneticPr fontId="2"/>
  </si>
  <si>
    <t>み</t>
    <phoneticPr fontId="2"/>
  </si>
  <si>
    <t>む</t>
    <phoneticPr fontId="2"/>
  </si>
  <si>
    <t>め</t>
    <phoneticPr fontId="2"/>
  </si>
  <si>
    <t>も</t>
    <phoneticPr fontId="2"/>
  </si>
  <si>
    <t>や</t>
    <phoneticPr fontId="2"/>
  </si>
  <si>
    <t>ゆ</t>
    <phoneticPr fontId="2"/>
  </si>
  <si>
    <t>ら</t>
    <phoneticPr fontId="2"/>
  </si>
  <si>
    <t>り</t>
    <phoneticPr fontId="2"/>
  </si>
  <si>
    <t>る</t>
    <phoneticPr fontId="2"/>
  </si>
  <si>
    <t>ろ</t>
    <phoneticPr fontId="2"/>
  </si>
  <si>
    <t>れ</t>
    <phoneticPr fontId="2"/>
  </si>
  <si>
    <t>わ</t>
    <phoneticPr fontId="2"/>
  </si>
  <si>
    <t>Ｅ</t>
    <phoneticPr fontId="2"/>
  </si>
  <si>
    <t>Ｈ</t>
    <phoneticPr fontId="2"/>
  </si>
  <si>
    <t>Ｋ</t>
    <phoneticPr fontId="2"/>
  </si>
  <si>
    <t>Ｍ</t>
    <phoneticPr fontId="2"/>
  </si>
  <si>
    <t>Ｔ</t>
    <phoneticPr fontId="2"/>
  </si>
  <si>
    <t>Ｙ</t>
    <phoneticPr fontId="2"/>
  </si>
  <si>
    <t>よ</t>
    <phoneticPr fontId="2"/>
  </si>
  <si>
    <t>事業場コ｜ド</t>
    <rPh sb="0" eb="2">
      <t>ジギョウ</t>
    </rPh>
    <rPh sb="2" eb="3">
      <t>バ</t>
    </rPh>
    <phoneticPr fontId="2"/>
  </si>
  <si>
    <t>小型貨物</t>
    <rPh sb="0" eb="2">
      <t>コガタ</t>
    </rPh>
    <rPh sb="2" eb="4">
      <t>カモツ</t>
    </rPh>
    <phoneticPr fontId="2"/>
  </si>
  <si>
    <t>ナンバー識別</t>
    <rPh sb="4" eb="6">
      <t>シキベツ</t>
    </rPh>
    <phoneticPr fontId="2"/>
  </si>
  <si>
    <t>乗用</t>
    <rPh sb="0" eb="2">
      <t>ジョウヨウ</t>
    </rPh>
    <phoneticPr fontId="2"/>
  </si>
  <si>
    <t>車種識別</t>
    <rPh sb="0" eb="2">
      <t>シャシュ</t>
    </rPh>
    <rPh sb="2" eb="4">
      <t>シキベツ</t>
    </rPh>
    <phoneticPr fontId="2"/>
  </si>
  <si>
    <t>A1</t>
    <phoneticPr fontId="2"/>
  </si>
  <si>
    <t>判定</t>
    <rPh sb="0" eb="2">
      <t>ハンテイ</t>
    </rPh>
    <phoneticPr fontId="2"/>
  </si>
  <si>
    <t>人</t>
  </si>
  <si>
    <t>台</t>
    <rPh sb="0" eb="1">
      <t>ダイ</t>
    </rPh>
    <phoneticPr fontId="2"/>
  </si>
  <si>
    <t>自動車の種別、車両総重量別の保有台数</t>
    <rPh sb="0" eb="3">
      <t>ジドウシャ</t>
    </rPh>
    <rPh sb="4" eb="6">
      <t>シュベツ</t>
    </rPh>
    <rPh sb="7" eb="9">
      <t>シャリョウ</t>
    </rPh>
    <rPh sb="9" eb="12">
      <t>ソウジュウリョウ</t>
    </rPh>
    <rPh sb="12" eb="13">
      <t>ベツ</t>
    </rPh>
    <rPh sb="14" eb="16">
      <t>ホユウ</t>
    </rPh>
    <rPh sb="16" eb="18">
      <t>ダイスウ</t>
    </rPh>
    <phoneticPr fontId="2"/>
  </si>
  <si>
    <t>軽新長</t>
    <rPh sb="0" eb="1">
      <t>ケイ</t>
    </rPh>
    <rPh sb="1" eb="2">
      <t>シン</t>
    </rPh>
    <rPh sb="2" eb="3">
      <t>チョウ</t>
    </rPh>
    <phoneticPr fontId="2"/>
  </si>
  <si>
    <t>減少台数</t>
    <rPh sb="0" eb="2">
      <t>ゲンショウ</t>
    </rPh>
    <rPh sb="2" eb="4">
      <t>ダイスウ</t>
    </rPh>
    <phoneticPr fontId="2"/>
  </si>
  <si>
    <t>現在</t>
    <rPh sb="0" eb="2">
      <t>ゲンザイ</t>
    </rPh>
    <phoneticPr fontId="2"/>
  </si>
  <si>
    <t>NOX・PM低減装置</t>
    <rPh sb="6" eb="8">
      <t>テイゲン</t>
    </rPh>
    <rPh sb="8" eb="10">
      <t>ソウチ</t>
    </rPh>
    <phoneticPr fontId="2"/>
  </si>
  <si>
    <t>真排出係数（NOX）</t>
    <rPh sb="0" eb="1">
      <t>シン</t>
    </rPh>
    <rPh sb="1" eb="3">
      <t>ハイシュツ</t>
    </rPh>
    <rPh sb="3" eb="5">
      <t>ケイスウ</t>
    </rPh>
    <phoneticPr fontId="2"/>
  </si>
  <si>
    <t>AGF</t>
  </si>
  <si>
    <t>AHG</t>
  </si>
  <si>
    <t>AGG</t>
  </si>
  <si>
    <t>BGG</t>
  </si>
  <si>
    <t>BHG</t>
  </si>
  <si>
    <t>ABA</t>
  </si>
  <si>
    <t>AAA</t>
  </si>
  <si>
    <t>DA</t>
  </si>
  <si>
    <t>WA</t>
  </si>
  <si>
    <t>DB</t>
  </si>
  <si>
    <t>WB</t>
  </si>
  <si>
    <t>DC</t>
  </si>
  <si>
    <t>WC</t>
  </si>
  <si>
    <t>DK</t>
  </si>
  <si>
    <t>WK</t>
  </si>
  <si>
    <t>DL</t>
  </si>
  <si>
    <t>WL</t>
  </si>
  <si>
    <t>DM</t>
  </si>
  <si>
    <t>WM</t>
  </si>
  <si>
    <t>TF</t>
  </si>
  <si>
    <t>XF</t>
  </si>
  <si>
    <t>TG</t>
  </si>
  <si>
    <t>XG</t>
  </si>
  <si>
    <t>LF</t>
  </si>
  <si>
    <t>YF</t>
  </si>
  <si>
    <t>LG</t>
  </si>
  <si>
    <t>YG</t>
  </si>
  <si>
    <t>UF</t>
  </si>
  <si>
    <t>ZF</t>
  </si>
  <si>
    <t>UG</t>
  </si>
  <si>
    <t>ZG</t>
  </si>
  <si>
    <t>ADB</t>
  </si>
  <si>
    <t>ADC</t>
  </si>
  <si>
    <t>ACB</t>
  </si>
  <si>
    <t>ACC</t>
  </si>
  <si>
    <t>AFA</t>
  </si>
  <si>
    <t>AEA</t>
  </si>
  <si>
    <t>AHA</t>
  </si>
  <si>
    <t>AGA</t>
  </si>
  <si>
    <t>K</t>
  </si>
  <si>
    <t>J</t>
  </si>
  <si>
    <t>S57,S58</t>
  </si>
  <si>
    <t>S56</t>
  </si>
  <si>
    <t>L</t>
  </si>
  <si>
    <t>S63</t>
  </si>
  <si>
    <t>S</t>
  </si>
  <si>
    <t>S63,H10</t>
  </si>
  <si>
    <t>KA</t>
  </si>
  <si>
    <t>H12</t>
  </si>
  <si>
    <t>H14</t>
  </si>
  <si>
    <t>KB</t>
  </si>
  <si>
    <t>H元</t>
  </si>
  <si>
    <t>T</t>
  </si>
  <si>
    <t>H15</t>
  </si>
  <si>
    <t>H13</t>
  </si>
  <si>
    <t>S63,H元</t>
  </si>
  <si>
    <t>KC</t>
  </si>
  <si>
    <t>S57</t>
  </si>
  <si>
    <t>M</t>
  </si>
  <si>
    <t>Z</t>
  </si>
  <si>
    <t>H元,H2</t>
  </si>
  <si>
    <t>H10,H11</t>
  </si>
  <si>
    <t>H15,H16</t>
  </si>
  <si>
    <t>S61,S62</t>
  </si>
  <si>
    <t>Q</t>
  </si>
  <si>
    <t>H2,H4</t>
  </si>
  <si>
    <t>H6</t>
  </si>
  <si>
    <t>KD</t>
  </si>
  <si>
    <t>A</t>
  </si>
  <si>
    <t>H9,H10</t>
  </si>
  <si>
    <t>S51</t>
  </si>
  <si>
    <t>年</t>
    <rPh sb="0" eb="1">
      <t>ネン</t>
    </rPh>
    <phoneticPr fontId="2"/>
  </si>
  <si>
    <t>月</t>
    <rPh sb="0" eb="1">
      <t>ツキ</t>
    </rPh>
    <phoneticPr fontId="2"/>
  </si>
  <si>
    <t>日</t>
    <rPh sb="0" eb="1">
      <t>ヒ</t>
    </rPh>
    <phoneticPr fontId="2"/>
  </si>
  <si>
    <t>S53,H10</t>
  </si>
  <si>
    <t>使用する自動車の台数</t>
    <phoneticPr fontId="2"/>
  </si>
  <si>
    <t>ＮＯｘ排出係数</t>
    <rPh sb="3" eb="5">
      <t>ハイシュツ</t>
    </rPh>
    <rPh sb="5" eb="7">
      <t>ケイスウ</t>
    </rPh>
    <phoneticPr fontId="2"/>
  </si>
  <si>
    <t>ＰＭ排出係数</t>
    <rPh sb="2" eb="4">
      <t>ハイシュツ</t>
    </rPh>
    <rPh sb="4" eb="6">
      <t>ケイスウ</t>
    </rPh>
    <phoneticPr fontId="2"/>
  </si>
  <si>
    <t>電</t>
    <rPh sb="0" eb="1">
      <t>デン</t>
    </rPh>
    <phoneticPr fontId="2"/>
  </si>
  <si>
    <t>普通貨物</t>
    <rPh sb="0" eb="2">
      <t>フツウ</t>
    </rPh>
    <rPh sb="2" eb="4">
      <t>カモツ</t>
    </rPh>
    <phoneticPr fontId="2"/>
  </si>
  <si>
    <t>特種</t>
    <rPh sb="0" eb="2">
      <t>トクシュ</t>
    </rPh>
    <phoneticPr fontId="2"/>
  </si>
  <si>
    <t>特殊</t>
    <rPh sb="0" eb="2">
      <t>トクシュ</t>
    </rPh>
    <phoneticPr fontId="2"/>
  </si>
  <si>
    <t>B</t>
  </si>
  <si>
    <t>C</t>
  </si>
  <si>
    <t>E</t>
  </si>
  <si>
    <t>GA</t>
  </si>
  <si>
    <t>GB</t>
  </si>
  <si>
    <t>GC</t>
  </si>
  <si>
    <t>GE</t>
  </si>
  <si>
    <t>GF</t>
  </si>
  <si>
    <t>GG</t>
  </si>
  <si>
    <t>GH</t>
  </si>
  <si>
    <t>GJ</t>
  </si>
  <si>
    <t>GK</t>
  </si>
  <si>
    <t>GL</t>
  </si>
  <si>
    <t>HG</t>
  </si>
  <si>
    <t>HJ</t>
  </si>
  <si>
    <t>HK</t>
  </si>
  <si>
    <t>HL</t>
  </si>
  <si>
    <t>HN</t>
  </si>
  <si>
    <t>HP</t>
  </si>
  <si>
    <t>軽油（新長期規制）</t>
    <rPh sb="0" eb="2">
      <t>ケイユ</t>
    </rPh>
    <rPh sb="3" eb="4">
      <t>シン</t>
    </rPh>
    <rPh sb="4" eb="6">
      <t>チョウキ</t>
    </rPh>
    <rPh sb="6" eb="8">
      <t>キセイ</t>
    </rPh>
    <phoneticPr fontId="2"/>
  </si>
  <si>
    <t>低公害分類</t>
    <rPh sb="0" eb="1">
      <t>テイ</t>
    </rPh>
    <rPh sb="1" eb="3">
      <t>コウガイ</t>
    </rPh>
    <rPh sb="3" eb="5">
      <t>ブンルイ</t>
    </rPh>
    <phoneticPr fontId="2"/>
  </si>
  <si>
    <t>HQ</t>
  </si>
  <si>
    <t>HR</t>
  </si>
  <si>
    <t>LA</t>
  </si>
  <si>
    <t>LB</t>
  </si>
  <si>
    <t>LC</t>
  </si>
  <si>
    <t>LD</t>
  </si>
  <si>
    <t>LN</t>
  </si>
  <si>
    <t>LP</t>
  </si>
  <si>
    <t>LQ</t>
  </si>
  <si>
    <t>R</t>
  </si>
  <si>
    <t>TA</t>
  </si>
  <si>
    <t>TB</t>
  </si>
  <si>
    <t>TC</t>
  </si>
  <si>
    <t>TD</t>
  </si>
  <si>
    <t>TN</t>
  </si>
  <si>
    <t>TP</t>
  </si>
  <si>
    <t>TQ</t>
  </si>
  <si>
    <t>UA</t>
  </si>
  <si>
    <t>UB</t>
  </si>
  <si>
    <t>UC</t>
  </si>
  <si>
    <t>UD</t>
  </si>
  <si>
    <t>UN</t>
  </si>
  <si>
    <t>UP</t>
  </si>
  <si>
    <t>UQ</t>
  </si>
  <si>
    <t>XA</t>
  </si>
  <si>
    <t>XB</t>
  </si>
  <si>
    <t>XC</t>
  </si>
  <si>
    <t>XD</t>
  </si>
  <si>
    <t>YA</t>
  </si>
  <si>
    <t>YB</t>
  </si>
  <si>
    <t>YC</t>
  </si>
  <si>
    <t>YD</t>
  </si>
  <si>
    <t>ZA</t>
  </si>
  <si>
    <t>ZB</t>
  </si>
  <si>
    <t>ZC</t>
  </si>
  <si>
    <t>ZD</t>
  </si>
  <si>
    <t>HA</t>
  </si>
  <si>
    <t>HB</t>
  </si>
  <si>
    <t>HC</t>
  </si>
  <si>
    <t>HD</t>
  </si>
  <si>
    <t>HE</t>
  </si>
  <si>
    <t>HF</t>
  </si>
  <si>
    <t>HM</t>
  </si>
  <si>
    <t>HT</t>
  </si>
  <si>
    <t>HU</t>
  </si>
  <si>
    <t>HW</t>
  </si>
  <si>
    <t>HX</t>
  </si>
  <si>
    <t>HY</t>
  </si>
  <si>
    <t>HZ</t>
  </si>
  <si>
    <t>KE</t>
  </si>
  <si>
    <t>KF</t>
  </si>
  <si>
    <t>KG</t>
  </si>
  <si>
    <t>KH</t>
  </si>
  <si>
    <t>KJ</t>
  </si>
  <si>
    <t>KK</t>
  </si>
  <si>
    <t>KL</t>
  </si>
  <si>
    <t>KM</t>
  </si>
  <si>
    <t>KN</t>
  </si>
  <si>
    <t>KP</t>
  </si>
  <si>
    <t>KQ</t>
  </si>
  <si>
    <t>KR</t>
  </si>
  <si>
    <t>KS</t>
  </si>
  <si>
    <t>LH</t>
  </si>
  <si>
    <t>LJ</t>
  </si>
  <si>
    <t>LK</t>
  </si>
  <si>
    <t>LL</t>
  </si>
  <si>
    <t>LM</t>
  </si>
  <si>
    <t>N</t>
  </si>
  <si>
    <t>P</t>
  </si>
  <si>
    <t>PA</t>
  </si>
  <si>
    <t>PB</t>
  </si>
  <si>
    <t>PC</t>
  </si>
  <si>
    <t>PD</t>
  </si>
  <si>
    <t>PE</t>
  </si>
  <si>
    <t>PF</t>
  </si>
  <si>
    <t>PG</t>
  </si>
  <si>
    <t>PH</t>
  </si>
  <si>
    <t>PJ</t>
  </si>
  <si>
    <t>PK</t>
  </si>
  <si>
    <t>PL</t>
  </si>
  <si>
    <t>乗用自動車</t>
    <rPh sb="0" eb="2">
      <t>ジョウヨウ</t>
    </rPh>
    <rPh sb="2" eb="5">
      <t>ジドウシャ</t>
    </rPh>
    <phoneticPr fontId="2"/>
  </si>
  <si>
    <t>合　　計</t>
    <rPh sb="0" eb="4">
      <t>ゴウケイ</t>
    </rPh>
    <phoneticPr fontId="2"/>
  </si>
  <si>
    <t>内　　　　　　　　　　　　　　　　　　　　　容</t>
    <rPh sb="0" eb="23">
      <t>ナイヨウ</t>
    </rPh>
    <phoneticPr fontId="2"/>
  </si>
  <si>
    <t>合　　計</t>
  </si>
  <si>
    <t>新規使用台数</t>
  </si>
  <si>
    <t>減少台数</t>
  </si>
  <si>
    <t>天然ガス</t>
  </si>
  <si>
    <t>他</t>
  </si>
  <si>
    <t>合　　　計</t>
  </si>
  <si>
    <t>うち低公害車の合計</t>
  </si>
  <si>
    <t>事業場コード</t>
    <rPh sb="0" eb="2">
      <t>ジギョウ</t>
    </rPh>
    <rPh sb="2" eb="3">
      <t>バ</t>
    </rPh>
    <phoneticPr fontId="2"/>
  </si>
  <si>
    <t>大型バス</t>
    <rPh sb="0" eb="2">
      <t>オオガタ</t>
    </rPh>
    <phoneticPr fontId="2"/>
  </si>
  <si>
    <t>普通貨物車</t>
    <rPh sb="0" eb="2">
      <t>フツウ</t>
    </rPh>
    <phoneticPr fontId="2"/>
  </si>
  <si>
    <t>小型貨物車</t>
    <rPh sb="0" eb="2">
      <t>コガタ</t>
    </rPh>
    <phoneticPr fontId="2"/>
  </si>
  <si>
    <t>特種車(乗用系)</t>
    <rPh sb="4" eb="6">
      <t>ジョウヨウ</t>
    </rPh>
    <rPh sb="6" eb="7">
      <t>ケイ</t>
    </rPh>
    <phoneticPr fontId="2"/>
  </si>
  <si>
    <t>計画区分</t>
    <rPh sb="0" eb="2">
      <t>ケイカク</t>
    </rPh>
    <rPh sb="2" eb="4">
      <t>クブン</t>
    </rPh>
    <phoneticPr fontId="2"/>
  </si>
  <si>
    <t>排出係数（ＮＯｘ）</t>
    <rPh sb="0" eb="2">
      <t>ハイシュツ</t>
    </rPh>
    <rPh sb="2" eb="4">
      <t>ケイスウ</t>
    </rPh>
    <phoneticPr fontId="2"/>
  </si>
  <si>
    <t>排出係数記号</t>
    <rPh sb="0" eb="2">
      <t>ハイシュツ</t>
    </rPh>
    <rPh sb="2" eb="4">
      <t>ケイスウ</t>
    </rPh>
    <rPh sb="4" eb="6">
      <t>キゴウ</t>
    </rPh>
    <phoneticPr fontId="2"/>
  </si>
  <si>
    <t>車種別重量別記号</t>
    <rPh sb="0" eb="3">
      <t>シャシュベツ</t>
    </rPh>
    <rPh sb="3" eb="5">
      <t>ジュウリョウ</t>
    </rPh>
    <rPh sb="5" eb="6">
      <t>ベツ</t>
    </rPh>
    <rPh sb="6" eb="8">
      <t>キゴウ</t>
    </rPh>
    <phoneticPr fontId="2"/>
  </si>
  <si>
    <t>重量（車種別重量別用）</t>
    <rPh sb="0" eb="2">
      <t>ジュウリョウ</t>
    </rPh>
    <rPh sb="3" eb="6">
      <t>シャシュベツ</t>
    </rPh>
    <rPh sb="6" eb="8">
      <t>ジュウリョウ</t>
    </rPh>
    <rPh sb="8" eb="9">
      <t>ベツ</t>
    </rPh>
    <rPh sb="9" eb="10">
      <t>ヨウ</t>
    </rPh>
    <phoneticPr fontId="2"/>
  </si>
  <si>
    <t>排ガス記号</t>
    <rPh sb="0" eb="1">
      <t>ハイ</t>
    </rPh>
    <rPh sb="3" eb="5">
      <t>キゴウ</t>
    </rPh>
    <phoneticPr fontId="2"/>
  </si>
  <si>
    <t>使用管理</t>
    <rPh sb="0" eb="2">
      <t>シヨウ</t>
    </rPh>
    <rPh sb="2" eb="4">
      <t>カンリ</t>
    </rPh>
    <phoneticPr fontId="2"/>
  </si>
  <si>
    <t>燃料種類</t>
    <rPh sb="0" eb="2">
      <t>ネンリョウ</t>
    </rPh>
    <rPh sb="2" eb="4">
      <t>シュルイ</t>
    </rPh>
    <phoneticPr fontId="2"/>
  </si>
  <si>
    <t>車種</t>
    <rPh sb="0" eb="2">
      <t>シャシュ</t>
    </rPh>
    <phoneticPr fontId="2"/>
  </si>
  <si>
    <t>メタノール</t>
    <phoneticPr fontId="2"/>
  </si>
  <si>
    <t>バス</t>
    <phoneticPr fontId="2"/>
  </si>
  <si>
    <t>ガソリン</t>
    <phoneticPr fontId="2"/>
  </si>
  <si>
    <t>ガ</t>
    <phoneticPr fontId="2"/>
  </si>
  <si>
    <t>－</t>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</si>
  <si>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</si>
  <si>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</si>
  <si>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ハ</t>
    <phoneticPr fontId="2"/>
  </si>
  <si>
    <t>様式</t>
    <rPh sb="0" eb="2">
      <t>ヨウシキ</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</si>
  <si>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</si>
  <si>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</si>
  <si>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</si>
  <si>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</si>
  <si>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</si>
  <si>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</si>
  <si>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</si>
  <si>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</si>
  <si>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</si>
  <si>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</si>
  <si>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</si>
  <si>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</si>
  <si>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</si>
  <si>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</si>
  <si>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</si>
  <si>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</si>
  <si>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</si>
  <si>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</si>
  <si>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</si>
  <si>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</si>
  <si>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</si>
  <si>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</si>
  <si>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</si>
  <si>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</si>
  <si>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</si>
  <si>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</si>
  <si>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</si>
  <si>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</si>
  <si>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</si>
  <si>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</si>
  <si>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</si>
  <si>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</si>
  <si>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</si>
  <si>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</si>
  <si>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</si>
  <si>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</si>
  <si>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</si>
  <si>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</si>
  <si>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</si>
  <si>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</si>
  <si>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</si>
  <si>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</si>
  <si>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</si>
  <si>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</si>
  <si>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</si>
  <si>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</si>
  <si>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</si>
  <si>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</si>
  <si>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</si>
  <si>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</si>
  <si>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</si>
  <si>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</si>
  <si>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</si>
  <si>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</si>
  <si>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</si>
  <si>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</si>
  <si>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</si>
  <si>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</si>
  <si>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</si>
  <si>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</si>
  <si>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</si>
  <si>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</si>
  <si>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</si>
  <si>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</si>
  <si>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</si>
  <si>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</si>
  <si>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</si>
  <si>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</si>
  <si>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</si>
  <si>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</si>
  <si>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</si>
  <si>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</si>
  <si>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</si>
  <si>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</si>
  <si>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</si>
  <si>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</si>
  <si>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</si>
  <si>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</si>
  <si>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</si>
  <si>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</si>
  <si>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</si>
  <si>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</si>
  <si>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</si>
  <si>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</si>
  <si>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</si>
  <si>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</si>
  <si>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</si>
  <si>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</si>
  <si>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</si>
  <si>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</si>
  <si>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</si>
  <si>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</si>
  <si>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</si>
  <si>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</si>
  <si>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</si>
  <si>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</si>
  <si>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</si>
  <si>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</si>
  <si>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</si>
  <si>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減少</t>
    <rPh sb="0" eb="2">
      <t>ゲンショウ</t>
    </rPh>
    <phoneticPr fontId="2"/>
  </si>
  <si>
    <t>新規</t>
    <rPh sb="0" eb="2">
      <t>シンキ</t>
    </rPh>
    <phoneticPr fontId="2"/>
  </si>
  <si>
    <t>計</t>
    <rPh sb="0" eb="1">
      <t>ケイ</t>
    </rPh>
    <phoneticPr fontId="2"/>
  </si>
  <si>
    <t>様式第８号（第１６条、第１７条関係）</t>
    <rPh sb="0" eb="2">
      <t>ヨウシキ</t>
    </rPh>
    <rPh sb="2" eb="3">
      <t>ダイ</t>
    </rPh>
    <rPh sb="4" eb="5">
      <t>ゴウ</t>
    </rPh>
    <rPh sb="6" eb="7">
      <t>ダイ</t>
    </rPh>
    <rPh sb="9" eb="10">
      <t>ジョウ</t>
    </rPh>
    <rPh sb="11" eb="12">
      <t>ダイ</t>
    </rPh>
    <rPh sb="14" eb="15">
      <t>ジョウ</t>
    </rPh>
    <rPh sb="15" eb="17">
      <t>カンケイ</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</si>
  <si>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</si>
  <si>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第６号の２（第19条の2関係）</t>
    <rPh sb="0" eb="1">
      <t>ダイ</t>
    </rPh>
    <rPh sb="2" eb="3">
      <t>ゴウ</t>
    </rPh>
    <rPh sb="6" eb="7">
      <t>ダイ</t>
    </rPh>
    <rPh sb="9" eb="10">
      <t>ジョウ</t>
    </rPh>
    <rPh sb="12" eb="14">
      <t>カンケイ</t>
    </rPh>
    <phoneticPr fontId="2"/>
  </si>
  <si>
    <t>自動車使用管理計画書</t>
    <rPh sb="7" eb="10">
      <t>ケイカクショ</t>
    </rPh>
    <phoneticPr fontId="2"/>
  </si>
  <si>
    <t>低公害車等代替計画</t>
    <rPh sb="0" eb="3">
      <t>テイコウガイ</t>
    </rPh>
    <rPh sb="3" eb="4">
      <t>シャ</t>
    </rPh>
    <rPh sb="4" eb="5">
      <t>トウ</t>
    </rPh>
    <rPh sb="5" eb="7">
      <t>ダイタイ</t>
    </rPh>
    <rPh sb="7" eb="9">
      <t>ケイカク</t>
    </rPh>
    <phoneticPr fontId="2"/>
  </si>
  <si>
    <t>適正運転実施等計画</t>
    <rPh sb="0" eb="2">
      <t>テキセイ</t>
    </rPh>
    <rPh sb="2" eb="4">
      <t>ウンテン</t>
    </rPh>
    <rPh sb="4" eb="6">
      <t>ジッシ</t>
    </rPh>
    <rPh sb="6" eb="7">
      <t>トウ</t>
    </rPh>
    <rPh sb="7" eb="9">
      <t>ケイカク</t>
    </rPh>
    <phoneticPr fontId="2"/>
  </si>
  <si>
    <t>車両走行量削減措置計画</t>
    <rPh sb="0" eb="2">
      <t>シャリョウ</t>
    </rPh>
    <rPh sb="2" eb="5">
      <t>ソウコウリョウ</t>
    </rPh>
    <rPh sb="5" eb="7">
      <t>サクゲン</t>
    </rPh>
    <rPh sb="7" eb="9">
      <t>ソチ</t>
    </rPh>
    <rPh sb="9" eb="11">
      <t>ケイカク</t>
    </rPh>
    <phoneticPr fontId="2"/>
  </si>
  <si>
    <t>変更の場合</t>
    <rPh sb="0" eb="2">
      <t>ヘンコウ</t>
    </rPh>
    <rPh sb="3" eb="5">
      <t>バアイ</t>
    </rPh>
    <phoneticPr fontId="2"/>
  </si>
  <si>
    <t>変　更　年　月　日</t>
    <rPh sb="0" eb="1">
      <t>ヘン</t>
    </rPh>
    <rPh sb="2" eb="3">
      <t>サラ</t>
    </rPh>
    <rPh sb="4" eb="5">
      <t>ネン</t>
    </rPh>
    <rPh sb="6" eb="7">
      <t>ガツ</t>
    </rPh>
    <rPh sb="8" eb="9">
      <t>ヒ</t>
    </rPh>
    <phoneticPr fontId="2"/>
  </si>
  <si>
    <t>変　更　の　理　由</t>
    <rPh sb="0" eb="1">
      <t>ヘン</t>
    </rPh>
    <rPh sb="2" eb="3">
      <t>サラ</t>
    </rPh>
    <rPh sb="6" eb="7">
      <t>リ</t>
    </rPh>
    <rPh sb="8" eb="9">
      <t>ヨシ</t>
    </rPh>
    <phoneticPr fontId="2"/>
  </si>
  <si>
    <t>Ａ－１</t>
    <phoneticPr fontId="2"/>
  </si>
  <si>
    <t>事業所合計</t>
    <rPh sb="0" eb="3">
      <t>ジギョウショ</t>
    </rPh>
    <rPh sb="3" eb="5">
      <t>ゴウケイ</t>
    </rPh>
    <phoneticPr fontId="2"/>
  </si>
  <si>
    <t>１台当たり
平均</t>
    <rPh sb="1" eb="2">
      <t>ダイ</t>
    </rPh>
    <rPh sb="2" eb="3">
      <t>ア</t>
    </rPh>
    <rPh sb="6" eb="8">
      <t>ヘイキン</t>
    </rPh>
    <phoneticPr fontId="2"/>
  </si>
  <si>
    <t>走行距離(1km)
当たり平均</t>
    <rPh sb="0" eb="2">
      <t>ソウコウ</t>
    </rPh>
    <rPh sb="2" eb="4">
      <t>キョリ</t>
    </rPh>
    <rPh sb="10" eb="11">
      <t>ア</t>
    </rPh>
    <rPh sb="13" eb="15">
      <t>ヘイキン</t>
    </rPh>
    <phoneticPr fontId="2"/>
  </si>
  <si>
    <t>-</t>
    <phoneticPr fontId="2"/>
  </si>
  <si>
    <t>削減率</t>
    <rPh sb="0" eb="2">
      <t>サクゲン</t>
    </rPh>
    <rPh sb="2" eb="3">
      <t>リツ</t>
    </rPh>
    <phoneticPr fontId="2"/>
  </si>
  <si>
    <t>低公害車等代替計画、粒子状物質減少装置装着計画</t>
    <rPh sb="0" eb="3">
      <t>テイコウガイ</t>
    </rPh>
    <rPh sb="3" eb="4">
      <t>シャ</t>
    </rPh>
    <rPh sb="4" eb="5">
      <t>トウ</t>
    </rPh>
    <rPh sb="5" eb="7">
      <t>ダイタイ</t>
    </rPh>
    <rPh sb="7" eb="9">
      <t>ケイカク</t>
    </rPh>
    <rPh sb="10" eb="13">
      <t>リュウシジョウ</t>
    </rPh>
    <rPh sb="13" eb="15">
      <t>ブッシツ</t>
    </rPh>
    <rPh sb="15" eb="17">
      <t>ゲンショウ</t>
    </rPh>
    <rPh sb="17" eb="19">
      <t>ソウチ</t>
    </rPh>
    <rPh sb="19" eb="21">
      <t>ソウチャク</t>
    </rPh>
    <rPh sb="21" eb="23">
      <t>ケイカク</t>
    </rPh>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</si>
  <si>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</si>
  <si>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</si>
  <si>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</si>
  <si>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</si>
  <si>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燃料記号（抹消以外））</t>
    <rPh sb="0" eb="2">
      <t>ネンリョウ</t>
    </rPh>
    <rPh sb="2" eb="4">
      <t>キゴウ</t>
    </rPh>
    <rPh sb="5" eb="7">
      <t>マッショウ</t>
    </rPh>
    <rPh sb="7" eb="9">
      <t>イガイ</t>
    </rPh>
    <phoneticPr fontId="2"/>
  </si>
  <si>
    <t>低燃費台数</t>
    <rPh sb="0" eb="3">
      <t>テイネンピ</t>
    </rPh>
    <rPh sb="3" eb="5">
      <t>ダイスウ</t>
    </rPh>
    <phoneticPr fontId="2"/>
  </si>
  <si>
    <t>後付装置台数</t>
    <rPh sb="0" eb="1">
      <t>アト</t>
    </rPh>
    <rPh sb="1" eb="2">
      <t>ツ</t>
    </rPh>
    <rPh sb="2" eb="4">
      <t>ソウチ</t>
    </rPh>
    <rPh sb="4" eb="6">
      <t>ダイスウ</t>
    </rPh>
    <phoneticPr fontId="2"/>
  </si>
  <si>
    <t>事業者合計</t>
    <rPh sb="0" eb="3">
      <t>ジギョウシャ</t>
    </rPh>
    <rPh sb="3" eb="5">
      <t>ゴウケイ</t>
    </rPh>
    <phoneticPr fontId="2"/>
  </si>
  <si>
    <t>１台当たり平均</t>
    <rPh sb="1" eb="2">
      <t>ダイ</t>
    </rPh>
    <rPh sb="2" eb="3">
      <t>ア</t>
    </rPh>
    <rPh sb="5" eb="7">
      <t>ヘイキン</t>
    </rPh>
    <phoneticPr fontId="2"/>
  </si>
  <si>
    <t>実績</t>
    <rPh sb="0" eb="2">
      <t>ジッセキ</t>
    </rPh>
    <phoneticPr fontId="2"/>
  </si>
  <si>
    <t>目標</t>
    <rPh sb="0" eb="2">
      <t>モクヒョウ</t>
    </rPh>
    <phoneticPr fontId="2"/>
  </si>
  <si>
    <t>プラグインハイブリッド</t>
    <phoneticPr fontId="2"/>
  </si>
  <si>
    <t>事業者名称　：</t>
    <rPh sb="0" eb="3">
      <t>ジギョウシャ</t>
    </rPh>
    <rPh sb="3" eb="5">
      <t>メイショウ</t>
    </rPh>
    <phoneticPr fontId="2"/>
  </si>
  <si>
    <t>業種　　　　：</t>
    <rPh sb="0" eb="2">
      <t>ギョウシュ</t>
    </rPh>
    <phoneticPr fontId="2"/>
  </si>
  <si>
    <t>アイドリング・ストップの徹底</t>
    <phoneticPr fontId="2"/>
  </si>
  <si>
    <t>※その他の取組は４0文字以内で記入してください。</t>
    <rPh sb="5" eb="6">
      <t>ト</t>
    </rPh>
    <rPh sb="6" eb="7">
      <t>ク</t>
    </rPh>
    <phoneticPr fontId="2"/>
  </si>
  <si>
    <t>他</t>
    <phoneticPr fontId="2"/>
  </si>
  <si>
    <t>H21</t>
  </si>
  <si>
    <t>LBE</t>
  </si>
  <si>
    <t>LAE</t>
  </si>
  <si>
    <t>MBE</t>
  </si>
  <si>
    <t>MAE</t>
  </si>
  <si>
    <t>RBE</t>
  </si>
  <si>
    <t>RAE</t>
  </si>
  <si>
    <t>LBF</t>
  </si>
  <si>
    <t>LAF</t>
  </si>
  <si>
    <t>MBF</t>
  </si>
  <si>
    <t>MAF</t>
  </si>
  <si>
    <t>RBF</t>
  </si>
  <si>
    <t>RAF</t>
  </si>
  <si>
    <t>燃料</t>
    <rPh sb="0" eb="2">
      <t>ネンリョウ</t>
    </rPh>
    <phoneticPr fontId="2"/>
  </si>
  <si>
    <t>LBG</t>
  </si>
  <si>
    <t>LAG</t>
  </si>
  <si>
    <t>MBG</t>
  </si>
  <si>
    <t>MAG</t>
  </si>
  <si>
    <t>RBG</t>
  </si>
  <si>
    <t>RAG</t>
  </si>
  <si>
    <t>LDE</t>
  </si>
  <si>
    <t>LCE</t>
  </si>
  <si>
    <t>MDE</t>
  </si>
  <si>
    <t>MCE</t>
  </si>
  <si>
    <t>RDE</t>
  </si>
  <si>
    <t>RCE</t>
  </si>
  <si>
    <t>H22</t>
  </si>
  <si>
    <t>SDF</t>
  </si>
  <si>
    <t>SCF</t>
  </si>
  <si>
    <t>LDF</t>
  </si>
  <si>
    <t>LCF</t>
  </si>
  <si>
    <t>MDF</t>
  </si>
  <si>
    <t>MCF</t>
  </si>
  <si>
    <t>RDF</t>
  </si>
  <si>
    <t>RCF</t>
  </si>
  <si>
    <t>LDG</t>
  </si>
  <si>
    <t>LKG</t>
  </si>
  <si>
    <t>LCG</t>
  </si>
  <si>
    <t>LJG</t>
  </si>
  <si>
    <t>MDG</t>
  </si>
  <si>
    <t>MKG</t>
  </si>
  <si>
    <t>MCG</t>
  </si>
  <si>
    <t>MJG</t>
  </si>
  <si>
    <t>RDG</t>
  </si>
  <si>
    <t>RKG</t>
  </si>
  <si>
    <t>RCG</t>
  </si>
  <si>
    <t>RJG</t>
  </si>
  <si>
    <t>SDG</t>
  </si>
  <si>
    <t>SKG</t>
  </si>
  <si>
    <t>SCG</t>
  </si>
  <si>
    <t>SJG</t>
  </si>
  <si>
    <t>LFE</t>
  </si>
  <si>
    <t>LEE</t>
  </si>
  <si>
    <t>MFE</t>
  </si>
  <si>
    <t>MEE</t>
  </si>
  <si>
    <t>RFE</t>
  </si>
  <si>
    <t>REE</t>
  </si>
  <si>
    <t>LFF</t>
  </si>
  <si>
    <t>LEF</t>
  </si>
  <si>
    <t>MFF</t>
  </si>
  <si>
    <t>MEF</t>
  </si>
  <si>
    <t>RFF</t>
  </si>
  <si>
    <t>REF</t>
  </si>
  <si>
    <t>LFG</t>
  </si>
  <si>
    <t>LEG</t>
  </si>
  <si>
    <t>MFG</t>
  </si>
  <si>
    <t>MEG</t>
  </si>
  <si>
    <t>RFG</t>
  </si>
  <si>
    <t>REG</t>
  </si>
  <si>
    <t>SFG</t>
  </si>
  <si>
    <t>SEG</t>
  </si>
  <si>
    <t>LHE</t>
  </si>
  <si>
    <t>LGE</t>
  </si>
  <si>
    <t>MHE</t>
  </si>
  <si>
    <t>MGE</t>
  </si>
  <si>
    <t>RHE</t>
  </si>
  <si>
    <t>RGE</t>
  </si>
  <si>
    <t>LHF</t>
  </si>
  <si>
    <t>LGF</t>
  </si>
  <si>
    <t>MHF</t>
  </si>
  <si>
    <t>MGF</t>
  </si>
  <si>
    <t>RHF</t>
  </si>
  <si>
    <t>RGF</t>
  </si>
  <si>
    <t>LHG</t>
  </si>
  <si>
    <t>LGG</t>
  </si>
  <si>
    <t>MHG</t>
  </si>
  <si>
    <t>MGG</t>
  </si>
  <si>
    <t>RHG</t>
  </si>
  <si>
    <t>RGG</t>
  </si>
  <si>
    <t>SHG</t>
  </si>
  <si>
    <t>SGG</t>
  </si>
  <si>
    <t>LBA</t>
  </si>
  <si>
    <t>LAA</t>
  </si>
  <si>
    <t>MBA</t>
  </si>
  <si>
    <t>MAA</t>
  </si>
  <si>
    <t>RBA</t>
  </si>
  <si>
    <t>RAA</t>
  </si>
  <si>
    <t>LFA</t>
  </si>
  <si>
    <t>LEA</t>
  </si>
  <si>
    <t>MFA</t>
  </si>
  <si>
    <t>MEA</t>
  </si>
  <si>
    <t>RFA</t>
  </si>
  <si>
    <t>REA</t>
  </si>
  <si>
    <t>LHA</t>
  </si>
  <si>
    <t>LGA</t>
  </si>
  <si>
    <t>MHA</t>
  </si>
  <si>
    <t>MGA</t>
  </si>
  <si>
    <t>RHA</t>
  </si>
  <si>
    <t>RGA</t>
  </si>
  <si>
    <t>EA</t>
  </si>
  <si>
    <t>EB</t>
  </si>
  <si>
    <t>EC</t>
  </si>
  <si>
    <t>ED</t>
  </si>
  <si>
    <t>ZAA</t>
  </si>
  <si>
    <t>ZAB</t>
  </si>
  <si>
    <t>AEB</t>
  </si>
  <si>
    <t>AFB</t>
  </si>
  <si>
    <t>AJG</t>
  </si>
  <si>
    <t>AKG</t>
  </si>
  <si>
    <t>BJG</t>
  </si>
  <si>
    <t>BKG</t>
  </si>
  <si>
    <t>NAG</t>
  </si>
  <si>
    <t>NBG</t>
  </si>
  <si>
    <t>NCG</t>
  </si>
  <si>
    <t>NDG</t>
  </si>
  <si>
    <t>NEG</t>
  </si>
  <si>
    <t>NFG</t>
  </si>
  <si>
    <t>NJG</t>
  </si>
  <si>
    <t>NKG</t>
  </si>
  <si>
    <t>PCG</t>
  </si>
  <si>
    <t>PDG</t>
  </si>
  <si>
    <t>PEG</t>
  </si>
  <si>
    <t>PFG</t>
  </si>
  <si>
    <t>PJG</t>
  </si>
  <si>
    <t>PKG</t>
  </si>
  <si>
    <t>　作成・変更の別及び提出の根拠となる条項については、○で囲むか、二重線で消すことにより特定すること。</t>
    <rPh sb="1" eb="3">
      <t>サクセイ</t>
    </rPh>
    <rPh sb="4" eb="6">
      <t>ヘンコウ</t>
    </rPh>
    <rPh sb="7" eb="8">
      <t>ベツ</t>
    </rPh>
    <rPh sb="8" eb="9">
      <t>オヨ</t>
    </rPh>
    <rPh sb="10" eb="12">
      <t>テイシュツ</t>
    </rPh>
    <rPh sb="13" eb="15">
      <t>コンキョ</t>
    </rPh>
    <rPh sb="18" eb="20">
      <t>ジョウコウ</t>
    </rPh>
    <rPh sb="28" eb="29">
      <t>カコ</t>
    </rPh>
    <rPh sb="32" eb="35">
      <t>ニジュウセン</t>
    </rPh>
    <rPh sb="36" eb="37">
      <t>ケ</t>
    </rPh>
    <rPh sb="43" eb="45">
      <t>トクテイ</t>
    </rPh>
    <phoneticPr fontId="2"/>
  </si>
  <si>
    <t>　※印の欄には、記載しないこと。</t>
    <rPh sb="2" eb="3">
      <t>シルシ</t>
    </rPh>
    <rPh sb="4" eb="5">
      <t>ラン</t>
    </rPh>
    <rPh sb="8" eb="10">
      <t>キサイ</t>
    </rPh>
    <phoneticPr fontId="2"/>
  </si>
  <si>
    <t>　自動車地球温暖化対策計画を</t>
    <rPh sb="1" eb="4">
      <t>ジドウシャ</t>
    </rPh>
    <rPh sb="4" eb="6">
      <t>チキュウ</t>
    </rPh>
    <rPh sb="6" eb="9">
      <t>オンダンカ</t>
    </rPh>
    <rPh sb="9" eb="11">
      <t>タイサク</t>
    </rPh>
    <rPh sb="11" eb="13">
      <t>ケイカク</t>
    </rPh>
    <phoneticPr fontId="2"/>
  </si>
  <si>
    <t>したので、埼玉県地球温暖化対策推進条例</t>
    <phoneticPr fontId="2"/>
  </si>
  <si>
    <t>第 ３ ０ 条</t>
    <rPh sb="0" eb="1">
      <t>ダイ</t>
    </rPh>
    <rPh sb="6" eb="7">
      <t>ジョウ</t>
    </rPh>
    <phoneticPr fontId="2"/>
  </si>
  <si>
    <t>第 １ 項</t>
    <phoneticPr fontId="2"/>
  </si>
  <si>
    <t>　の規定により、別添のとおり提出します。</t>
    <rPh sb="2" eb="4">
      <t>キテイ</t>
    </rPh>
    <rPh sb="8" eb="10">
      <t>ベッテン</t>
    </rPh>
    <rPh sb="14" eb="16">
      <t>テイシュツ</t>
    </rPh>
    <phoneticPr fontId="2"/>
  </si>
  <si>
    <t>第 ３ １ 条</t>
    <rPh sb="0" eb="1">
      <t>ダイ</t>
    </rPh>
    <rPh sb="6" eb="7">
      <t>ジョウ</t>
    </rPh>
    <phoneticPr fontId="2"/>
  </si>
  <si>
    <t>第 １ 項</t>
    <phoneticPr fontId="2"/>
  </si>
  <si>
    <t>（ 第 2 項 ）</t>
    <rPh sb="2" eb="3">
      <t>ダイ</t>
    </rPh>
    <rPh sb="6" eb="7">
      <t>コウ</t>
    </rPh>
    <phoneticPr fontId="2"/>
  </si>
  <si>
    <t>※　備　　　　考</t>
    <rPh sb="2" eb="3">
      <t>ソナエ</t>
    </rPh>
    <rPh sb="7" eb="8">
      <t>コウ</t>
    </rPh>
    <phoneticPr fontId="2"/>
  </si>
  <si>
    <t>車両毎の排出量</t>
    <rPh sb="0" eb="2">
      <t>シャリョウ</t>
    </rPh>
    <rPh sb="2" eb="3">
      <t>ゴト</t>
    </rPh>
    <rPh sb="4" eb="6">
      <t>ハイシュツ</t>
    </rPh>
    <rPh sb="6" eb="7">
      <t>リョウ</t>
    </rPh>
    <phoneticPr fontId="2"/>
  </si>
  <si>
    <t>作成</t>
    <rPh sb="0" eb="2">
      <t>サクセイ</t>
    </rPh>
    <phoneticPr fontId="2"/>
  </si>
  <si>
    <t>注）燃料種類が電気・燃料電池の時、年間燃料給油量に「0」を入力してください。</t>
    <rPh sb="0" eb="1">
      <t>チュウ</t>
    </rPh>
    <rPh sb="2" eb="4">
      <t>ネンリョウ</t>
    </rPh>
    <rPh sb="4" eb="6">
      <t>シュルイ</t>
    </rPh>
    <rPh sb="7" eb="9">
      <t>デンキ</t>
    </rPh>
    <rPh sb="10" eb="12">
      <t>ネンリョウ</t>
    </rPh>
    <rPh sb="12" eb="14">
      <t>デンチ</t>
    </rPh>
    <rPh sb="15" eb="16">
      <t>トキ</t>
    </rPh>
    <rPh sb="17" eb="19">
      <t>ネンカン</t>
    </rPh>
    <rPh sb="19" eb="21">
      <t>ネンリョウ</t>
    </rPh>
    <rPh sb="21" eb="23">
      <t>キュウユ</t>
    </rPh>
    <rPh sb="23" eb="24">
      <t>リョウ</t>
    </rPh>
    <rPh sb="29" eb="31">
      <t>ニュウリョク</t>
    </rPh>
    <phoneticPr fontId="2"/>
  </si>
  <si>
    <t>別紙１集計</t>
    <rPh sb="0" eb="2">
      <t>ベッシ</t>
    </rPh>
    <rPh sb="3" eb="5">
      <t>シュウケイ</t>
    </rPh>
    <phoneticPr fontId="2"/>
  </si>
  <si>
    <t>別紙３集計</t>
    <rPh sb="0" eb="2">
      <t>ベッシ</t>
    </rPh>
    <rPh sb="3" eb="5">
      <t>シュウケイ</t>
    </rPh>
    <phoneticPr fontId="2"/>
  </si>
  <si>
    <t>計画別紙１</t>
    <phoneticPr fontId="2"/>
  </si>
  <si>
    <t>計画別紙１</t>
    <phoneticPr fontId="2"/>
  </si>
  <si>
    <t>計画別紙２－１</t>
    <rPh sb="0" eb="2">
      <t>ケイカク</t>
    </rPh>
    <rPh sb="2" eb="4">
      <t>ベッシ</t>
    </rPh>
    <phoneticPr fontId="2"/>
  </si>
  <si>
    <t>計画別紙２－２</t>
    <rPh sb="0" eb="2">
      <t>ケイカク</t>
    </rPh>
    <rPh sb="2" eb="4">
      <t>ベッシ</t>
    </rPh>
    <phoneticPr fontId="2"/>
  </si>
  <si>
    <t>計画別紙３</t>
    <rPh sb="0" eb="2">
      <t>ケイカク</t>
    </rPh>
    <rPh sb="2" eb="4">
      <t>ベッシ</t>
    </rPh>
    <phoneticPr fontId="2"/>
  </si>
  <si>
    <t>計画別紙４</t>
    <rPh sb="0" eb="2">
      <t>ケイカク</t>
    </rPh>
    <rPh sb="2" eb="4">
      <t>ベッシ</t>
    </rPh>
    <phoneticPr fontId="2"/>
  </si>
  <si>
    <t>使用台数</t>
    <rPh sb="0" eb="2">
      <t>シヨウ</t>
    </rPh>
    <rPh sb="2" eb="4">
      <t>ダイスウ</t>
    </rPh>
    <phoneticPr fontId="2"/>
  </si>
  <si>
    <t>自動車排出粒子状物質の
排出量及びその目標</t>
    <rPh sb="0" eb="3">
      <t>ジドウシャ</t>
    </rPh>
    <rPh sb="3" eb="5">
      <t>ハイシュツ</t>
    </rPh>
    <rPh sb="5" eb="8">
      <t>リュウシジョウ</t>
    </rPh>
    <rPh sb="8" eb="10">
      <t>ブッシツ</t>
    </rPh>
    <rPh sb="12" eb="15">
      <t>ハイシュツリョウ</t>
    </rPh>
    <rPh sb="15" eb="16">
      <t>オヨ</t>
    </rPh>
    <rPh sb="19" eb="21">
      <t>モクヒョウ</t>
    </rPh>
    <phoneticPr fontId="2"/>
  </si>
  <si>
    <t>自動車排出窒素酸化物の
排出量及びその目標</t>
    <rPh sb="0" eb="3">
      <t>ジドウシャ</t>
    </rPh>
    <rPh sb="3" eb="5">
      <t>ハイシュツ</t>
    </rPh>
    <rPh sb="5" eb="7">
      <t>チッソ</t>
    </rPh>
    <rPh sb="7" eb="10">
      <t>サンカブツ</t>
    </rPh>
    <rPh sb="12" eb="15">
      <t>ハイシュツリョウ</t>
    </rPh>
    <phoneticPr fontId="2"/>
  </si>
  <si>
    <t>粒子状物質減少装置
装着計画</t>
    <rPh sb="0" eb="3">
      <t>リュウシジョウ</t>
    </rPh>
    <rPh sb="3" eb="5">
      <t>ブッシツ</t>
    </rPh>
    <rPh sb="5" eb="7">
      <t>ゲンショウ</t>
    </rPh>
    <rPh sb="7" eb="9">
      <t>ソウチ</t>
    </rPh>
    <rPh sb="10" eb="12">
      <t>ソウチャク</t>
    </rPh>
    <rPh sb="12" eb="14">
      <t>ケイカク</t>
    </rPh>
    <phoneticPr fontId="2"/>
  </si>
  <si>
    <t>※備　　　　　　　　　　　 　　考</t>
    <rPh sb="1" eb="2">
      <t>ソナエ</t>
    </rPh>
    <rPh sb="16" eb="17">
      <t>コウ</t>
    </rPh>
    <phoneticPr fontId="2"/>
  </si>
  <si>
    <t>連絡先</t>
    <phoneticPr fontId="2"/>
  </si>
  <si>
    <t>マイクロバス</t>
    <phoneticPr fontId="2"/>
  </si>
  <si>
    <t>小型貨物自動車</t>
    <rPh sb="0" eb="2">
      <t>コガタ</t>
    </rPh>
    <rPh sb="2" eb="4">
      <t>カモツ</t>
    </rPh>
    <rPh sb="4" eb="7">
      <t>ジドウシャ</t>
    </rPh>
    <phoneticPr fontId="2"/>
  </si>
  <si>
    <t>普通貨物自動車</t>
    <rPh sb="0" eb="2">
      <t>フツウ</t>
    </rPh>
    <rPh sb="2" eb="4">
      <t>カモツ</t>
    </rPh>
    <rPh sb="4" eb="7">
      <t>ジドウシャ</t>
    </rPh>
    <phoneticPr fontId="2"/>
  </si>
  <si>
    <t>　　　　　計画別紙１のとおり</t>
    <rPh sb="7" eb="9">
      <t>ベッシ</t>
    </rPh>
    <phoneticPr fontId="2"/>
  </si>
  <si>
    <t>　　　　　計画別紙２－１のとおり</t>
    <rPh sb="7" eb="9">
      <t>ベッシ</t>
    </rPh>
    <phoneticPr fontId="2"/>
  </si>
  <si>
    <t>　　　　　計画別紙３のとおり</t>
    <rPh sb="7" eb="9">
      <t>ベッシ</t>
    </rPh>
    <phoneticPr fontId="2"/>
  </si>
  <si>
    <t>　　　　　計画別紙４のとおり</t>
    <rPh sb="7" eb="9">
      <t>ベッシ</t>
    </rPh>
    <phoneticPr fontId="2"/>
  </si>
  <si>
    <t>低燃費車</t>
    <rPh sb="0" eb="4">
      <t>テ</t>
    </rPh>
    <phoneticPr fontId="2"/>
  </si>
  <si>
    <t>注）・</t>
    <phoneticPr fontId="2"/>
  </si>
  <si>
    <t xml:space="preserve"> 　　・</t>
    <phoneticPr fontId="2"/>
  </si>
  <si>
    <t>改造（軽油→CNG）</t>
    <rPh sb="0" eb="2">
      <t>カイゾウ</t>
    </rPh>
    <rPh sb="3" eb="5">
      <t>ケイユ</t>
    </rPh>
    <phoneticPr fontId="2"/>
  </si>
  <si>
    <t>改造（3.5ｔ未満→3.5ｔ超）</t>
    <rPh sb="0" eb="2">
      <t>カイゾウ</t>
    </rPh>
    <rPh sb="7" eb="9">
      <t>ミマン</t>
    </rPh>
    <rPh sb="14" eb="15">
      <t>チョウ</t>
    </rPh>
    <phoneticPr fontId="2"/>
  </si>
  <si>
    <t>はん用機械器具製造業</t>
    <rPh sb="2" eb="3">
      <t>ヨウ</t>
    </rPh>
    <rPh sb="3" eb="5">
      <t>キカイ</t>
    </rPh>
    <phoneticPr fontId="2"/>
  </si>
  <si>
    <t>ALA</t>
  </si>
  <si>
    <t>AMB</t>
  </si>
  <si>
    <t>AMC</t>
  </si>
  <si>
    <t>CLA</t>
  </si>
  <si>
    <t>CMB</t>
  </si>
  <si>
    <t>CMC</t>
  </si>
  <si>
    <t>DLA</t>
  </si>
  <si>
    <t>DMB</t>
  </si>
  <si>
    <t>DMC</t>
  </si>
  <si>
    <t>LLA</t>
  </si>
  <si>
    <t>MLA</t>
  </si>
  <si>
    <t>RLA</t>
  </si>
  <si>
    <t>排出係数入力</t>
    <rPh sb="0" eb="2">
      <t>ハイシュツ</t>
    </rPh>
    <rPh sb="2" eb="4">
      <t>ケイスウ</t>
    </rPh>
    <rPh sb="4" eb="6">
      <t>ニュウリョク</t>
    </rPh>
    <phoneticPr fontId="2"/>
  </si>
  <si>
    <t>別紙２－１の入力で型式エラーとなった場合に使用します（改造車を使用している場合等）。　使用する場合は埼玉県にお問い合わせください。</t>
    <rPh sb="0" eb="2">
      <t>ベッシ</t>
    </rPh>
    <rPh sb="6" eb="8">
      <t>ニュウリョク</t>
    </rPh>
    <rPh sb="9" eb="11">
      <t>カタシキ</t>
    </rPh>
    <rPh sb="18" eb="20">
      <t>バアイ</t>
    </rPh>
    <rPh sb="21" eb="23">
      <t>シヨウ</t>
    </rPh>
    <rPh sb="27" eb="30">
      <t>カイゾウシャ</t>
    </rPh>
    <rPh sb="31" eb="33">
      <t>シヨウ</t>
    </rPh>
    <rPh sb="37" eb="39">
      <t>バアイ</t>
    </rPh>
    <rPh sb="39" eb="40">
      <t>ナド</t>
    </rPh>
    <rPh sb="43" eb="45">
      <t>シヨウ</t>
    </rPh>
    <rPh sb="47" eb="49">
      <t>バアイ</t>
    </rPh>
    <rPh sb="50" eb="53">
      <t>サイタマケン</t>
    </rPh>
    <rPh sb="55" eb="56">
      <t>ト</t>
    </rPh>
    <rPh sb="57" eb="58">
      <t>ア</t>
    </rPh>
    <phoneticPr fontId="2"/>
  </si>
  <si>
    <t>№</t>
    <phoneticPr fontId="2"/>
  </si>
  <si>
    <t>種別</t>
    <rPh sb="0" eb="2">
      <t>シュベツ</t>
    </rPh>
    <phoneticPr fontId="2"/>
  </si>
  <si>
    <t>重量</t>
    <rPh sb="0" eb="2">
      <t>ジュウリョウ</t>
    </rPh>
    <phoneticPr fontId="2"/>
  </si>
  <si>
    <t>NOX排出係数</t>
    <rPh sb="3" eb="5">
      <t>ハイシュツ</t>
    </rPh>
    <rPh sb="5" eb="7">
      <t>ケイスウ</t>
    </rPh>
    <phoneticPr fontId="2"/>
  </si>
  <si>
    <t>ガ</t>
    <phoneticPr fontId="2"/>
  </si>
  <si>
    <t>C</t>
    <phoneticPr fontId="2"/>
  </si>
  <si>
    <t>L</t>
    <phoneticPr fontId="2"/>
  </si>
  <si>
    <t>ガL1</t>
    <phoneticPr fontId="2"/>
  </si>
  <si>
    <t>メ</t>
    <phoneticPr fontId="2"/>
  </si>
  <si>
    <t>ガL2</t>
  </si>
  <si>
    <t>ガL3</t>
  </si>
  <si>
    <t>↑</t>
    <phoneticPr fontId="2"/>
  </si>
  <si>
    <t>ガ：ガソリン</t>
    <phoneticPr fontId="2"/>
  </si>
  <si>
    <t>C：天然ガス</t>
    <rPh sb="2" eb="4">
      <t>テンネン</t>
    </rPh>
    <phoneticPr fontId="2"/>
  </si>
  <si>
    <t>L：ＬＰＧ</t>
    <phoneticPr fontId="2"/>
  </si>
  <si>
    <t>ハ：ハイブリッド</t>
    <phoneticPr fontId="2"/>
  </si>
  <si>
    <t>軽：軽油</t>
    <rPh sb="0" eb="1">
      <t>ケイ</t>
    </rPh>
    <rPh sb="2" eb="4">
      <t>ケイユ</t>
    </rPh>
    <phoneticPr fontId="2"/>
  </si>
  <si>
    <t>燃電：燃料電池</t>
    <rPh sb="0" eb="1">
      <t>ネン</t>
    </rPh>
    <rPh sb="1" eb="2">
      <t>デン</t>
    </rPh>
    <rPh sb="3" eb="5">
      <t>ネンリョウ</t>
    </rPh>
    <rPh sb="5" eb="7">
      <t>デンチ</t>
    </rPh>
    <phoneticPr fontId="2"/>
  </si>
  <si>
    <t>Ｃ：ＣＮＧ</t>
    <phoneticPr fontId="2"/>
  </si>
  <si>
    <t>0：乗用車</t>
    <rPh sb="2" eb="5">
      <t>ジョウヨウシャ</t>
    </rPh>
    <phoneticPr fontId="2"/>
  </si>
  <si>
    <t>メ：メタノール</t>
    <phoneticPr fontId="2"/>
  </si>
  <si>
    <t>ガL3：ガソリン・LPG その他</t>
    <rPh sb="15" eb="16">
      <t>タ</t>
    </rPh>
    <phoneticPr fontId="2"/>
  </si>
  <si>
    <t>軽3：軽油その他</t>
    <rPh sb="0" eb="1">
      <t>ケイ</t>
    </rPh>
    <rPh sb="3" eb="5">
      <t>ケイユ</t>
    </rPh>
    <rPh sb="7" eb="8">
      <t>タ</t>
    </rPh>
    <phoneticPr fontId="2"/>
  </si>
  <si>
    <t>電：電気</t>
    <rPh sb="0" eb="1">
      <t>デン</t>
    </rPh>
    <rPh sb="2" eb="4">
      <t>デンキ</t>
    </rPh>
    <phoneticPr fontId="2"/>
  </si>
  <si>
    <t>1：～1.7ｔ以下</t>
    <rPh sb="7" eb="9">
      <t>イカ</t>
    </rPh>
    <phoneticPr fontId="2"/>
  </si>
  <si>
    <t>2：1.7ｔ超～2.5ｔ以下</t>
    <rPh sb="6" eb="7">
      <t>チョウ</t>
    </rPh>
    <rPh sb="12" eb="14">
      <t>イカ</t>
    </rPh>
    <phoneticPr fontId="2"/>
  </si>
  <si>
    <t>3：2.5ｔ超～3.5ｔ以下</t>
    <rPh sb="6" eb="7">
      <t>チョウ</t>
    </rPh>
    <rPh sb="12" eb="14">
      <t>イカ</t>
    </rPh>
    <phoneticPr fontId="2"/>
  </si>
  <si>
    <t>FCA</t>
  </si>
  <si>
    <t>FDA</t>
  </si>
  <si>
    <t>FMA</t>
  </si>
  <si>
    <t>LCA</t>
  </si>
  <si>
    <t>LDA</t>
  </si>
  <si>
    <t>LMA</t>
  </si>
  <si>
    <t>LNG</t>
  </si>
  <si>
    <t>LPG</t>
  </si>
  <si>
    <t>LQG</t>
  </si>
  <si>
    <t>LRG</t>
  </si>
  <si>
    <t>MCA</t>
  </si>
  <si>
    <t>MDA</t>
  </si>
  <si>
    <t>MMA</t>
  </si>
  <si>
    <t>MNG</t>
  </si>
  <si>
    <t>MPG</t>
  </si>
  <si>
    <t>MQG</t>
  </si>
  <si>
    <t>MRG</t>
  </si>
  <si>
    <t>QAA</t>
  </si>
  <si>
    <t>QAE</t>
  </si>
  <si>
    <t>QAF</t>
  </si>
  <si>
    <t>QAG</t>
  </si>
  <si>
    <t>QBA</t>
  </si>
  <si>
    <t>QBE</t>
  </si>
  <si>
    <t>QBF</t>
  </si>
  <si>
    <t>QBG</t>
  </si>
  <si>
    <t>QCA</t>
  </si>
  <si>
    <t>QCE</t>
  </si>
  <si>
    <t>QCF</t>
  </si>
  <si>
    <t>QCG</t>
  </si>
  <si>
    <t>QDA</t>
  </si>
  <si>
    <t>QDE</t>
  </si>
  <si>
    <t>QDF</t>
  </si>
  <si>
    <t>QDG</t>
  </si>
  <si>
    <t>QEA</t>
  </si>
  <si>
    <t>QEE</t>
  </si>
  <si>
    <t>QEF</t>
  </si>
  <si>
    <t>QEG</t>
  </si>
  <si>
    <t>QFA</t>
  </si>
  <si>
    <t>QFE</t>
  </si>
  <si>
    <t>QFF</t>
  </si>
  <si>
    <t>QFG</t>
  </si>
  <si>
    <t>QGA</t>
  </si>
  <si>
    <t>QGE</t>
  </si>
  <si>
    <t>QGF</t>
  </si>
  <si>
    <t>QGG</t>
  </si>
  <si>
    <t>QHA</t>
  </si>
  <si>
    <t>QHE</t>
  </si>
  <si>
    <t>QHF</t>
  </si>
  <si>
    <t>QHG</t>
  </si>
  <si>
    <t>QJG</t>
  </si>
  <si>
    <t>QKG</t>
  </si>
  <si>
    <t>QLA</t>
  </si>
  <si>
    <t>QMA</t>
  </si>
  <si>
    <t>QNG</t>
  </si>
  <si>
    <t>QPG</t>
  </si>
  <si>
    <t>QQG</t>
  </si>
  <si>
    <t>QRG</t>
  </si>
  <si>
    <t>RCA</t>
  </si>
  <si>
    <t>RDA</t>
  </si>
  <si>
    <t>RMA</t>
  </si>
  <si>
    <t>RNG</t>
  </si>
  <si>
    <t>RPG</t>
  </si>
  <si>
    <t>RQG</t>
  </si>
  <si>
    <t>RRG</t>
  </si>
  <si>
    <t>SNG</t>
  </si>
  <si>
    <t>SPG</t>
  </si>
  <si>
    <t>SQG</t>
  </si>
  <si>
    <t>SRG</t>
  </si>
  <si>
    <t>TCF</t>
  </si>
  <si>
    <t>TCG</t>
  </si>
  <si>
    <t>TDF</t>
  </si>
  <si>
    <t>TDG</t>
  </si>
  <si>
    <t>TEG</t>
  </si>
  <si>
    <t>TFG</t>
  </si>
  <si>
    <t>TGG</t>
  </si>
  <si>
    <t>THG</t>
  </si>
  <si>
    <t>TJG</t>
  </si>
  <si>
    <t>TKG</t>
  </si>
  <si>
    <t>TNG</t>
  </si>
  <si>
    <t>TPG</t>
  </si>
  <si>
    <t>TQG</t>
  </si>
  <si>
    <t>TRG</t>
  </si>
  <si>
    <t>ZAC</t>
  </si>
  <si>
    <t>ZBA</t>
  </si>
  <si>
    <t>ZBB</t>
  </si>
  <si>
    <t>ZBC</t>
  </si>
  <si>
    <t>型式（ハイフンは倍角）</t>
    <rPh sb="0" eb="2">
      <t>カタシキ</t>
    </rPh>
    <rPh sb="8" eb="10">
      <t>バイカク</t>
    </rPh>
    <phoneticPr fontId="2"/>
  </si>
  <si>
    <t>かな</t>
    <phoneticPr fontId="2"/>
  </si>
  <si>
    <t>（Ｅメール）</t>
    <phoneticPr fontId="2"/>
  </si>
  <si>
    <t>所属部署</t>
    <rPh sb="0" eb="2">
      <t>ショゾク</t>
    </rPh>
    <rPh sb="2" eb="4">
      <t>ブショ</t>
    </rPh>
    <phoneticPr fontId="2"/>
  </si>
  <si>
    <t>職・氏名</t>
    <rPh sb="0" eb="1">
      <t>ショク</t>
    </rPh>
    <rPh sb="2" eb="4">
      <t>シメイ</t>
    </rPh>
    <phoneticPr fontId="2"/>
  </si>
  <si>
    <t>（ＦＡＸ）</t>
    <phoneticPr fontId="2"/>
  </si>
  <si>
    <t>川口</t>
    <rPh sb="0" eb="2">
      <t>カワグチ</t>
    </rPh>
    <phoneticPr fontId="2"/>
  </si>
  <si>
    <t>越谷</t>
    <rPh sb="0" eb="2">
      <t>コシガヤ</t>
    </rPh>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</si>
  <si>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</si>
  <si>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</si>
  <si>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</si>
  <si>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</si>
  <si>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</si>
  <si>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</si>
  <si>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</si>
  <si>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</si>
  <si>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</si>
  <si>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（宛先）</t>
    <rPh sb="1" eb="2">
      <t>アテ</t>
    </rPh>
    <rPh sb="2" eb="3">
      <t>サキ</t>
    </rPh>
    <phoneticPr fontId="2"/>
  </si>
  <si>
    <t>１　「業種名」及び「番号」の欄には、日本標準産業分類に掲げる中分類について該当するものを記載すること。</t>
    <rPh sb="3" eb="5">
      <t>ギョウシュ</t>
    </rPh>
    <rPh sb="5" eb="6">
      <t>メイ</t>
    </rPh>
    <rPh sb="7" eb="8">
      <t>オヨ</t>
    </rPh>
    <rPh sb="10" eb="12">
      <t>バンゴウ</t>
    </rPh>
    <rPh sb="14" eb="15">
      <t>ラン</t>
    </rPh>
    <rPh sb="18" eb="20">
      <t>ニホン</t>
    </rPh>
    <rPh sb="20" eb="22">
      <t>ヒョウジュン</t>
    </rPh>
    <rPh sb="22" eb="24">
      <t>サンギョウ</t>
    </rPh>
    <rPh sb="24" eb="26">
      <t>ブンルイ</t>
    </rPh>
    <rPh sb="27" eb="28">
      <t>カカ</t>
    </rPh>
    <rPh sb="30" eb="31">
      <t>チュウ</t>
    </rPh>
    <rPh sb="31" eb="33">
      <t>ブンルイ</t>
    </rPh>
    <rPh sb="37" eb="39">
      <t>ガイトウ</t>
    </rPh>
    <rPh sb="44" eb="46">
      <t>キサイ</t>
    </rPh>
    <phoneticPr fontId="2"/>
  </si>
  <si>
    <r>
      <t>CO</t>
    </r>
    <r>
      <rPr>
        <sz val="6"/>
        <rFont val="ＭＳ Ｐゴシック"/>
        <family val="3"/>
        <charset val="128"/>
      </rPr>
      <t>2</t>
    </r>
    <r>
      <rPr>
        <sz val="11"/>
        <rFont val="ＭＳ Ｐゴシック"/>
        <family val="3"/>
        <charset val="128"/>
      </rPr>
      <t>排出量(t)</t>
    </r>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</si>
  <si>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</si>
  <si>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使用上の注意（はじめにお読みください）</t>
    <rPh sb="0" eb="3">
      <t>シヨウジョウ</t>
    </rPh>
    <rPh sb="4" eb="6">
      <t>チュウイ</t>
    </rPh>
    <rPh sb="12" eb="13">
      <t>ヨ</t>
    </rPh>
    <phoneticPr fontId="2"/>
  </si>
  <si>
    <t>注１</t>
    <rPh sb="0" eb="1">
      <t>チュウ</t>
    </rPh>
    <phoneticPr fontId="2"/>
  </si>
  <si>
    <t>水色のセルに入力してください。</t>
    <rPh sb="0" eb="2">
      <t>ミズイロ</t>
    </rPh>
    <rPh sb="6" eb="8">
      <t>ニュウリョク</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</si>
  <si>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</si>
  <si>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</si>
  <si>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軽自動車は対象外です。</t>
    <rPh sb="0" eb="4">
      <t>ケイジドウシャ</t>
    </rPh>
    <rPh sb="5" eb="8">
      <t>タイショウガイ</t>
    </rPh>
    <phoneticPr fontId="2"/>
  </si>
  <si>
    <t>軽自動車、二輪車、特殊自動車は制度の対象外ですので入力の必要はありません。</t>
    <rPh sb="0" eb="4">
      <t>ケイジドウシャ</t>
    </rPh>
    <rPh sb="5" eb="8">
      <t>ニリンシャ</t>
    </rPh>
    <rPh sb="9" eb="11">
      <t>トクシュ</t>
    </rPh>
    <rPh sb="11" eb="14">
      <t>ジドウシャ</t>
    </rPh>
    <rPh sb="15" eb="17">
      <t>セイド</t>
    </rPh>
    <rPh sb="18" eb="21">
      <t>タイショウガイ</t>
    </rPh>
    <rPh sb="25" eb="27">
      <t>ニュウリョク</t>
    </rPh>
    <rPh sb="28" eb="30">
      <t>ヒツヨウ</t>
    </rPh>
    <phoneticPr fontId="2"/>
  </si>
  <si>
    <t>注３</t>
    <rPh sb="0" eb="1">
      <t>チュウ</t>
    </rPh>
    <phoneticPr fontId="2"/>
  </si>
  <si>
    <t>注４</t>
    <rPh sb="0" eb="1">
      <t>チュウ</t>
    </rPh>
    <phoneticPr fontId="2"/>
  </si>
  <si>
    <t>「エラー」が表示された</t>
    <rPh sb="6" eb="8">
      <t>ヒョウジ</t>
    </rPh>
    <phoneticPr fontId="2"/>
  </si>
  <si>
    <t>注５</t>
    <rPh sb="0" eb="1">
      <t>チュウ</t>
    </rPh>
    <phoneticPr fontId="2"/>
  </si>
  <si>
    <t>コピー＆貼り付けする場合</t>
  </si>
  <si>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</si>
  <si>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t>注）給油量の単位：　ガソリン・軽油(L)、ＣＮＧ(㎥)、ＬＰＧ・メタノール(㎏)</t>
    <rPh sb="0" eb="1">
      <t>チュウ</t>
    </rPh>
    <rPh sb="2" eb="4">
      <t>キュウユ</t>
    </rPh>
    <rPh sb="4" eb="5">
      <t>リョウ</t>
    </rPh>
    <rPh sb="6" eb="8">
      <t>タンイ</t>
    </rPh>
    <rPh sb="15" eb="17">
      <t>ケイユ</t>
    </rPh>
    <phoneticPr fontId="2"/>
  </si>
  <si>
    <t>注）燃費の単位：　ガソリン・軽油(㎞/L)、ＣＮＧ(㎞/㎥)、ＬＰＧ・メタノール(㎞/㎏)</t>
    <phoneticPr fontId="2"/>
  </si>
  <si>
    <t>注1）</t>
    <rPh sb="0" eb="1">
      <t>チュウ</t>
    </rPh>
    <phoneticPr fontId="2"/>
  </si>
  <si>
    <t>注2）</t>
    <rPh sb="0" eb="1">
      <t>チュウ</t>
    </rPh>
    <phoneticPr fontId="2"/>
  </si>
  <si>
    <t>低燃費車とは、知事が告示により定める自動車（低公害車とは異なる）とする。</t>
    <rPh sb="10" eb="12">
      <t>コクジ</t>
    </rPh>
    <phoneticPr fontId="2"/>
  </si>
  <si>
    <t>低燃費車についての詳細は、ホームページ又は「報告書作成の手引き」でご確認ください。</t>
    <rPh sb="0" eb="4">
      <t>テ</t>
    </rPh>
    <rPh sb="9" eb="11">
      <t>ショウサイ</t>
    </rPh>
    <rPh sb="19" eb="20">
      <t>マタ</t>
    </rPh>
    <rPh sb="22" eb="25">
      <t>ホウコクショ</t>
    </rPh>
    <rPh sb="25" eb="27">
      <t>サクセイ</t>
    </rPh>
    <rPh sb="28" eb="30">
      <t>テビ</t>
    </rPh>
    <rPh sb="34" eb="36">
      <t>カクニン</t>
    </rPh>
    <phoneticPr fontId="2"/>
  </si>
  <si>
    <t>導入方策
作成時
の台数</t>
    <rPh sb="0" eb="2">
      <t>ドウニュウ</t>
    </rPh>
    <rPh sb="2" eb="4">
      <t>ホウサク</t>
    </rPh>
    <rPh sb="5" eb="8">
      <t>サクセイジ</t>
    </rPh>
    <rPh sb="10" eb="12">
      <t>ダイスウ</t>
    </rPh>
    <phoneticPr fontId="2"/>
  </si>
  <si>
    <t>導入方策
作成時
の台数</t>
    <rPh sb="0" eb="2">
      <t>ドウニュウ</t>
    </rPh>
    <rPh sb="2" eb="4">
      <t>ホウサク</t>
    </rPh>
    <phoneticPr fontId="2"/>
  </si>
  <si>
    <t>導入方策作成時の低燃費車の台数</t>
    <rPh sb="0" eb="2">
      <t>ドウニュウ</t>
    </rPh>
    <rPh sb="2" eb="4">
      <t>ホウサク</t>
    </rPh>
    <rPh sb="4" eb="6">
      <t>サクセイ</t>
    </rPh>
    <rPh sb="6" eb="7">
      <t>ジ</t>
    </rPh>
    <rPh sb="8" eb="12">
      <t>テ</t>
    </rPh>
    <rPh sb="13" eb="15">
      <t>ダイスウ</t>
    </rPh>
    <phoneticPr fontId="2"/>
  </si>
  <si>
    <r>
      <t>注)走行距離当たりの単位：NOx・PM(g/km)、CO</t>
    </r>
    <r>
      <rPr>
        <sz val="6"/>
        <rFont val="ＭＳ Ｐゴシック"/>
        <family val="3"/>
        <charset val="128"/>
      </rPr>
      <t>2</t>
    </r>
    <r>
      <rPr>
        <sz val="8"/>
        <rFont val="ＭＳ Ｐゴシック"/>
        <family val="3"/>
        <charset val="128"/>
      </rPr>
      <t>(kg/km)</t>
    </r>
    <phoneticPr fontId="2"/>
  </si>
  <si>
    <r>
      <t>注)走行距離当たりの単位：　ＣＯ</t>
    </r>
    <r>
      <rPr>
        <sz val="6"/>
        <color indexed="8"/>
        <rFont val="ＭＳ Ｐゴシック"/>
        <family val="3"/>
        <charset val="128"/>
      </rPr>
      <t>２</t>
    </r>
    <r>
      <rPr>
        <sz val="10"/>
        <color indexed="8"/>
        <rFont val="ＭＳ Ｐゴシック"/>
        <family val="3"/>
        <charset val="128"/>
      </rPr>
      <t>(kg/km)</t>
    </r>
    <phoneticPr fontId="2"/>
  </si>
  <si>
    <t>バス貨物～1.7t(ガソリン・LPG)</t>
    <rPh sb="2" eb="4">
      <t>カモツ</t>
    </rPh>
    <phoneticPr fontId="3"/>
  </si>
  <si>
    <t>貨1ガ</t>
    <rPh sb="0" eb="1">
      <t>カ</t>
    </rPh>
    <phoneticPr fontId="3"/>
  </si>
  <si>
    <t>ハ</t>
  </si>
  <si>
    <t>ALE</t>
  </si>
  <si>
    <t>Pハ</t>
  </si>
  <si>
    <t>ガL1</t>
  </si>
  <si>
    <t>CLE</t>
  </si>
  <si>
    <t>DLE</t>
  </si>
  <si>
    <t>LLE</t>
  </si>
  <si>
    <t>MLE</t>
  </si>
  <si>
    <t>RLE</t>
  </si>
  <si>
    <t>QLE</t>
  </si>
  <si>
    <t>H30</t>
  </si>
  <si>
    <t>3BE</t>
  </si>
  <si>
    <t>3AE</t>
  </si>
  <si>
    <t>3LE</t>
  </si>
  <si>
    <t>4BE</t>
  </si>
  <si>
    <t>4AE</t>
  </si>
  <si>
    <t>4LE</t>
  </si>
  <si>
    <t>5BE</t>
  </si>
  <si>
    <t>5AE</t>
  </si>
  <si>
    <t>5LE</t>
  </si>
  <si>
    <t>6BE</t>
  </si>
  <si>
    <t>ガL4</t>
  </si>
  <si>
    <t>6AE</t>
  </si>
  <si>
    <t>6LE</t>
  </si>
  <si>
    <t>バス貨物1.7～2.5t(ガソリン・LPG)</t>
    <rPh sb="2" eb="4">
      <t>カモツ</t>
    </rPh>
    <phoneticPr fontId="3"/>
  </si>
  <si>
    <t>貨2ガ</t>
    <rPh sb="0" eb="1">
      <t>カ</t>
    </rPh>
    <phoneticPr fontId="3"/>
  </si>
  <si>
    <t>ALF</t>
  </si>
  <si>
    <t>CLF</t>
  </si>
  <si>
    <t>DLF</t>
  </si>
  <si>
    <t>LLF</t>
  </si>
  <si>
    <t>MLF</t>
  </si>
  <si>
    <t>RLF</t>
  </si>
  <si>
    <t>QLF</t>
  </si>
  <si>
    <t>3BF</t>
  </si>
  <si>
    <t>3AF</t>
  </si>
  <si>
    <t>3LF</t>
  </si>
  <si>
    <t>4BF</t>
  </si>
  <si>
    <t>4AF</t>
  </si>
  <si>
    <t>4LF</t>
  </si>
  <si>
    <t>5BF</t>
  </si>
  <si>
    <t>5AF</t>
  </si>
  <si>
    <t>5LF</t>
  </si>
  <si>
    <t>6BF</t>
  </si>
  <si>
    <t>6AF</t>
  </si>
  <si>
    <t>6LF</t>
  </si>
  <si>
    <t>バス貨物2.5～3.5t(ガソリン・LPG)</t>
    <rPh sb="2" eb="4">
      <t>カモツ</t>
    </rPh>
    <phoneticPr fontId="3"/>
  </si>
  <si>
    <t>貨3ガ</t>
    <rPh sb="0" eb="1">
      <t>カ</t>
    </rPh>
    <phoneticPr fontId="3"/>
  </si>
  <si>
    <t>バス貨物3.5t～(ガソリン・LPG)</t>
    <rPh sb="2" eb="4">
      <t>カモツ</t>
    </rPh>
    <phoneticPr fontId="3"/>
  </si>
  <si>
    <t>貨4ガ</t>
    <rPh sb="0" eb="1">
      <t>カ</t>
    </rPh>
    <phoneticPr fontId="3"/>
  </si>
  <si>
    <t>ALG</t>
  </si>
  <si>
    <t>BLG</t>
  </si>
  <si>
    <t>NLG</t>
  </si>
  <si>
    <t>PLG</t>
  </si>
  <si>
    <t>LLG</t>
  </si>
  <si>
    <t>MLG</t>
  </si>
  <si>
    <t>RLG</t>
  </si>
  <si>
    <t>QLG</t>
  </si>
  <si>
    <t>貨1L</t>
    <rPh sb="0" eb="1">
      <t>カ</t>
    </rPh>
    <phoneticPr fontId="3"/>
  </si>
  <si>
    <t>貨2L</t>
    <rPh sb="0" eb="1">
      <t>カ</t>
    </rPh>
    <phoneticPr fontId="3"/>
  </si>
  <si>
    <t>貨3L</t>
    <rPh sb="0" eb="1">
      <t>カ</t>
    </rPh>
    <phoneticPr fontId="3"/>
  </si>
  <si>
    <t>貨4L</t>
    <rPh sb="0" eb="1">
      <t>カ</t>
    </rPh>
    <phoneticPr fontId="3"/>
  </si>
  <si>
    <t>バス貨物～1.7t(軽油)</t>
    <rPh sb="2" eb="4">
      <t>カモツ</t>
    </rPh>
    <rPh sb="10" eb="12">
      <t>ケイユ</t>
    </rPh>
    <phoneticPr fontId="3"/>
  </si>
  <si>
    <t>貨1軽</t>
    <rPh sb="0" eb="1">
      <t>カ</t>
    </rPh>
    <rPh sb="2" eb="3">
      <t>ケイ</t>
    </rPh>
    <phoneticPr fontId="3"/>
  </si>
  <si>
    <t>軽3</t>
    <rPh sb="0" eb="1">
      <t>ケイ</t>
    </rPh>
    <phoneticPr fontId="3"/>
  </si>
  <si>
    <t>軽新長</t>
    <rPh sb="0" eb="1">
      <t>ケイ</t>
    </rPh>
    <rPh sb="1" eb="2">
      <t>シン</t>
    </rPh>
    <rPh sb="2" eb="3">
      <t>チョウ</t>
    </rPh>
    <phoneticPr fontId="3"/>
  </si>
  <si>
    <t>AME</t>
  </si>
  <si>
    <t>CME</t>
  </si>
  <si>
    <t>DME</t>
  </si>
  <si>
    <t>軽ポ</t>
    <rPh sb="0" eb="1">
      <t>ケイ</t>
    </rPh>
    <phoneticPr fontId="3"/>
  </si>
  <si>
    <t>LME</t>
  </si>
  <si>
    <t>MME</t>
  </si>
  <si>
    <t>RME</t>
  </si>
  <si>
    <t>QME</t>
  </si>
  <si>
    <t>3DE</t>
  </si>
  <si>
    <t>軽ポポ</t>
    <rPh sb="0" eb="1">
      <t>ケイ</t>
    </rPh>
    <phoneticPr fontId="3"/>
  </si>
  <si>
    <t>3CE</t>
  </si>
  <si>
    <t>3ME</t>
  </si>
  <si>
    <t>4DE</t>
  </si>
  <si>
    <t>4CE</t>
  </si>
  <si>
    <t>4ME</t>
  </si>
  <si>
    <t>5DE</t>
  </si>
  <si>
    <t>5CE</t>
  </si>
  <si>
    <t>5ME</t>
  </si>
  <si>
    <t>6DE</t>
  </si>
  <si>
    <t>6CE</t>
  </si>
  <si>
    <t>6ME</t>
  </si>
  <si>
    <t>バス貨物1.7～2.5t(軽油)</t>
    <rPh sb="2" eb="4">
      <t>カモツ</t>
    </rPh>
    <rPh sb="13" eb="15">
      <t>ケイユ</t>
    </rPh>
    <phoneticPr fontId="3"/>
  </si>
  <si>
    <t>貨2軽</t>
    <rPh sb="0" eb="1">
      <t>カ</t>
    </rPh>
    <rPh sb="2" eb="3">
      <t>ケイ</t>
    </rPh>
    <phoneticPr fontId="3"/>
  </si>
  <si>
    <t>AMF</t>
  </si>
  <si>
    <t>CMF</t>
  </si>
  <si>
    <t>DMF</t>
  </si>
  <si>
    <t>SMF</t>
  </si>
  <si>
    <t>TMF</t>
  </si>
  <si>
    <t>3DF</t>
  </si>
  <si>
    <t>3CF</t>
  </si>
  <si>
    <t>3MF</t>
  </si>
  <si>
    <t>4DF</t>
  </si>
  <si>
    <t>4CF</t>
  </si>
  <si>
    <t>4MF</t>
  </si>
  <si>
    <t>5DF</t>
  </si>
  <si>
    <t>5CF</t>
  </si>
  <si>
    <t>5MF</t>
  </si>
  <si>
    <t>6DF</t>
  </si>
  <si>
    <t>6CF</t>
  </si>
  <si>
    <t>6MF</t>
  </si>
  <si>
    <t>バス貨物2.5～3.5t(軽油)</t>
    <rPh sb="2" eb="4">
      <t>カモツ</t>
    </rPh>
    <rPh sb="13" eb="15">
      <t>ケイユ</t>
    </rPh>
    <phoneticPr fontId="3"/>
  </si>
  <si>
    <t>貨3軽</t>
    <rPh sb="0" eb="1">
      <t>カ</t>
    </rPh>
    <rPh sb="2" eb="3">
      <t>ケイ</t>
    </rPh>
    <phoneticPr fontId="3"/>
  </si>
  <si>
    <t>LMF</t>
  </si>
  <si>
    <t>MMF</t>
  </si>
  <si>
    <t>RMF</t>
  </si>
  <si>
    <t>QMF</t>
  </si>
  <si>
    <t>バス貨物3.5t～(軽油)</t>
    <rPh sb="2" eb="4">
      <t>カモツ</t>
    </rPh>
    <rPh sb="10" eb="12">
      <t>ケイユ</t>
    </rPh>
    <phoneticPr fontId="3"/>
  </si>
  <si>
    <t>貨4軽</t>
    <rPh sb="0" eb="1">
      <t>カ</t>
    </rPh>
    <rPh sb="2" eb="3">
      <t>ケイ</t>
    </rPh>
    <phoneticPr fontId="3"/>
  </si>
  <si>
    <t>H10</t>
  </si>
  <si>
    <t>H11</t>
  </si>
  <si>
    <t>AMG</t>
  </si>
  <si>
    <t>軽新長1</t>
    <rPh sb="0" eb="1">
      <t>ケイ</t>
    </rPh>
    <rPh sb="1" eb="2">
      <t>シン</t>
    </rPh>
    <rPh sb="2" eb="3">
      <t>チョウ</t>
    </rPh>
    <phoneticPr fontId="3"/>
  </si>
  <si>
    <t>BMG</t>
  </si>
  <si>
    <t>NMG</t>
  </si>
  <si>
    <t>PMG</t>
  </si>
  <si>
    <r>
      <t>バス貨物1</t>
    </r>
    <r>
      <rPr>
        <sz val="11"/>
        <rFont val="ＭＳ Ｐゴシック"/>
        <family val="3"/>
        <charset val="128"/>
      </rPr>
      <t>2</t>
    </r>
    <r>
      <rPr>
        <sz val="11"/>
        <rFont val="ＭＳ Ｐゴシック"/>
        <family val="3"/>
        <charset val="128"/>
      </rPr>
      <t>t～(軽油)</t>
    </r>
    <rPh sb="2" eb="4">
      <t>カモツ</t>
    </rPh>
    <rPh sb="9" eb="11">
      <t>ケイユ</t>
    </rPh>
    <phoneticPr fontId="3"/>
  </si>
  <si>
    <t>貨5軽</t>
    <rPh sb="0" eb="1">
      <t>カ</t>
    </rPh>
    <rPh sb="2" eb="3">
      <t>ケイ</t>
    </rPh>
    <phoneticPr fontId="3"/>
  </si>
  <si>
    <r>
      <t>バス貨物12t～(軽油)</t>
    </r>
    <r>
      <rPr>
        <sz val="11"/>
        <rFont val="ＭＳ Ｐゴシック"/>
        <family val="3"/>
        <charset val="128"/>
      </rPr>
      <t/>
    </r>
    <rPh sb="2" eb="4">
      <t>カモツ</t>
    </rPh>
    <rPh sb="9" eb="11">
      <t>ケイユ</t>
    </rPh>
    <phoneticPr fontId="3"/>
  </si>
  <si>
    <t>LTG</t>
  </si>
  <si>
    <t>LSG</t>
  </si>
  <si>
    <t>LMG</t>
  </si>
  <si>
    <t>MMG</t>
  </si>
  <si>
    <t>RMG</t>
  </si>
  <si>
    <t>QTG</t>
  </si>
  <si>
    <t>QSG</t>
  </si>
  <si>
    <t>QMG</t>
  </si>
  <si>
    <r>
      <t>バス貨物3.5t～</t>
    </r>
    <r>
      <rPr>
        <sz val="11"/>
        <rFont val="ＭＳ Ｐゴシック"/>
        <family val="3"/>
        <charset val="128"/>
      </rPr>
      <t>12t</t>
    </r>
    <r>
      <rPr>
        <sz val="11"/>
        <rFont val="ＭＳ Ｐゴシック"/>
        <family val="3"/>
        <charset val="128"/>
      </rPr>
      <t>(軽油)</t>
    </r>
    <rPh sb="2" eb="4">
      <t>カモツ</t>
    </rPh>
    <rPh sb="13" eb="15">
      <t>ケイユ</t>
    </rPh>
    <phoneticPr fontId="3"/>
  </si>
  <si>
    <r>
      <t>バス貨物3.5t～</t>
    </r>
    <r>
      <rPr>
        <sz val="11"/>
        <rFont val="ＭＳ Ｐゴシック"/>
        <family val="3"/>
        <charset val="128"/>
      </rPr>
      <t>12t(軽油)</t>
    </r>
    <r>
      <rPr>
        <sz val="11"/>
        <rFont val="ＭＳ Ｐゴシック"/>
        <family val="3"/>
        <charset val="128"/>
      </rPr>
      <t/>
    </r>
    <rPh sb="2" eb="4">
      <t>カモツ</t>
    </rPh>
    <rPh sb="13" eb="15">
      <t>ケイユ</t>
    </rPh>
    <phoneticPr fontId="3"/>
  </si>
  <si>
    <t>STG</t>
  </si>
  <si>
    <t>SSG</t>
  </si>
  <si>
    <t>SMG</t>
  </si>
  <si>
    <t>TTG</t>
  </si>
  <si>
    <t>TSG</t>
  </si>
  <si>
    <t>TMG</t>
  </si>
  <si>
    <r>
      <t>バス貨物3.5t～</t>
    </r>
    <r>
      <rPr>
        <sz val="11"/>
        <rFont val="ＭＳ Ｐゴシック"/>
        <family val="3"/>
        <charset val="128"/>
      </rPr>
      <t>(軽油)</t>
    </r>
    <r>
      <rPr>
        <sz val="11"/>
        <rFont val="ＭＳ Ｐゴシック"/>
        <family val="3"/>
        <charset val="128"/>
      </rPr>
      <t/>
    </r>
    <rPh sb="2" eb="4">
      <t>カモツ</t>
    </rPh>
    <rPh sb="10" eb="12">
      <t>ケイユ</t>
    </rPh>
    <phoneticPr fontId="3"/>
  </si>
  <si>
    <t>H28</t>
  </si>
  <si>
    <t>2DG</t>
  </si>
  <si>
    <t>2KG</t>
  </si>
  <si>
    <r>
      <t>バス貨物3.5t～(軽油)</t>
    </r>
    <r>
      <rPr>
        <sz val="11"/>
        <rFont val="ＭＳ Ｐゴシック"/>
        <family val="3"/>
        <charset val="128"/>
      </rPr>
      <t/>
    </r>
    <rPh sb="2" eb="4">
      <t>カモツ</t>
    </rPh>
    <rPh sb="10" eb="12">
      <t>ケイユ</t>
    </rPh>
    <phoneticPr fontId="3"/>
  </si>
  <si>
    <t>2PG</t>
  </si>
  <si>
    <t>2RG</t>
  </si>
  <si>
    <t>2TG</t>
  </si>
  <si>
    <t>2CG</t>
  </si>
  <si>
    <t>2JG</t>
  </si>
  <si>
    <t>2NG</t>
  </si>
  <si>
    <t>2QG</t>
  </si>
  <si>
    <t>2SG</t>
  </si>
  <si>
    <t>2MG</t>
  </si>
  <si>
    <t>バス貨物～1.7t(CNG)</t>
    <rPh sb="2" eb="4">
      <t>カモツ</t>
    </rPh>
    <phoneticPr fontId="3"/>
  </si>
  <si>
    <t>貨1C</t>
    <rPh sb="0" eb="1">
      <t>カ</t>
    </rPh>
    <phoneticPr fontId="3"/>
  </si>
  <si>
    <t>3FE</t>
  </si>
  <si>
    <t>3EE</t>
  </si>
  <si>
    <t>4FE</t>
  </si>
  <si>
    <t>4EE</t>
  </si>
  <si>
    <t>5FE</t>
  </si>
  <si>
    <t>5EE</t>
  </si>
  <si>
    <t>6FE</t>
  </si>
  <si>
    <t>6EE</t>
  </si>
  <si>
    <t>バス貨物1.7～2.5t(CNG)</t>
    <rPh sb="2" eb="4">
      <t>カモツ</t>
    </rPh>
    <phoneticPr fontId="3"/>
  </si>
  <si>
    <t>貨2C</t>
    <rPh sb="0" eb="1">
      <t>カ</t>
    </rPh>
    <phoneticPr fontId="3"/>
  </si>
  <si>
    <t>3FF</t>
  </si>
  <si>
    <t>3EF</t>
  </si>
  <si>
    <t>4FF</t>
  </si>
  <si>
    <t>4EF</t>
  </si>
  <si>
    <t>5FF</t>
  </si>
  <si>
    <t>5EF</t>
  </si>
  <si>
    <t>6FF</t>
  </si>
  <si>
    <t>6EF</t>
  </si>
  <si>
    <t>バス貨物2.5～3.5t(CNG)</t>
    <rPh sb="2" eb="4">
      <t>カモツ</t>
    </rPh>
    <phoneticPr fontId="3"/>
  </si>
  <si>
    <t>貨3C</t>
    <rPh sb="0" eb="1">
      <t>カ</t>
    </rPh>
    <phoneticPr fontId="3"/>
  </si>
  <si>
    <t>バス貨物3.5t～(CNG)</t>
    <rPh sb="2" eb="4">
      <t>カモツ</t>
    </rPh>
    <phoneticPr fontId="3"/>
  </si>
  <si>
    <t>貨4C</t>
    <rPh sb="0" eb="1">
      <t>カ</t>
    </rPh>
    <phoneticPr fontId="3"/>
  </si>
  <si>
    <r>
      <t>バス貨物1</t>
    </r>
    <r>
      <rPr>
        <sz val="11"/>
        <rFont val="ＭＳ Ｐゴシック"/>
        <family val="3"/>
        <charset val="128"/>
      </rPr>
      <t>2</t>
    </r>
    <r>
      <rPr>
        <sz val="11"/>
        <rFont val="ＭＳ Ｐゴシック"/>
        <family val="3"/>
        <charset val="128"/>
      </rPr>
      <t>t～(CNG)</t>
    </r>
    <rPh sb="2" eb="4">
      <t>カモツ</t>
    </rPh>
    <phoneticPr fontId="3"/>
  </si>
  <si>
    <t>貨5C</t>
    <rPh sb="0" eb="1">
      <t>カ</t>
    </rPh>
    <phoneticPr fontId="3"/>
  </si>
  <si>
    <r>
      <t>バス貨物12t～(CNG)</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</si>
  <si>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(CNG)</t>
    </r>
    <rPh sb="2" eb="4">
      <t>カモツ</t>
    </rPh>
    <phoneticPr fontId="3"/>
  </si>
  <si>
    <r>
      <t>バス貨物3.5t～</t>
    </r>
    <r>
      <rPr>
        <sz val="11"/>
        <rFont val="ＭＳ Ｐゴシック"/>
        <family val="3"/>
        <charset val="128"/>
      </rPr>
      <t>12t(CNG)</t>
    </r>
    <r>
      <rPr>
        <sz val="11"/>
        <rFont val="ＭＳ Ｐゴシック"/>
        <family val="3"/>
        <charset val="128"/>
      </rPr>
      <t/>
    </r>
    <rPh sb="2" eb="4">
      <t>カモツ</t>
    </rPh>
    <phoneticPr fontId="3"/>
  </si>
  <si>
    <t>2FG</t>
  </si>
  <si>
    <t>2EG</t>
  </si>
  <si>
    <t>バス貨物～1.7t(メタノール)</t>
    <rPh sb="2" eb="4">
      <t>カモツ</t>
    </rPh>
    <phoneticPr fontId="3"/>
  </si>
  <si>
    <t>貨1メ</t>
    <rPh sb="0" eb="1">
      <t>カ</t>
    </rPh>
    <phoneticPr fontId="3"/>
  </si>
  <si>
    <t>メ</t>
  </si>
  <si>
    <t>3HE</t>
  </si>
  <si>
    <t>3GE</t>
  </si>
  <si>
    <t>4HE</t>
  </si>
  <si>
    <t>4GE</t>
  </si>
  <si>
    <t>5HE</t>
  </si>
  <si>
    <t>5GE</t>
  </si>
  <si>
    <t>6HE</t>
  </si>
  <si>
    <t>6GE</t>
  </si>
  <si>
    <t>バス貨物1.7～2.5t(メタノール)</t>
    <rPh sb="2" eb="4">
      <t>カモツ</t>
    </rPh>
    <phoneticPr fontId="3"/>
  </si>
  <si>
    <t>貨2メ</t>
    <rPh sb="0" eb="1">
      <t>カ</t>
    </rPh>
    <phoneticPr fontId="3"/>
  </si>
  <si>
    <t>3HF</t>
  </si>
  <si>
    <t>3GF</t>
  </si>
  <si>
    <t>4HF</t>
  </si>
  <si>
    <t>4GF</t>
  </si>
  <si>
    <t>5HF</t>
  </si>
  <si>
    <t>5GF</t>
  </si>
  <si>
    <t>6HF</t>
  </si>
  <si>
    <t>6GF</t>
  </si>
  <si>
    <t>バス貨物2.5～3.5t(メタノール)</t>
    <rPh sb="2" eb="4">
      <t>カモツ</t>
    </rPh>
    <phoneticPr fontId="3"/>
  </si>
  <si>
    <t>貨3メ</t>
    <rPh sb="0" eb="1">
      <t>カ</t>
    </rPh>
    <phoneticPr fontId="3"/>
  </si>
  <si>
    <t>バス貨物3.5t～(メタノール)</t>
    <rPh sb="2" eb="4">
      <t>カモツ</t>
    </rPh>
    <phoneticPr fontId="3"/>
  </si>
  <si>
    <t>貨4メ</t>
    <rPh sb="0" eb="1">
      <t>カ</t>
    </rPh>
    <phoneticPr fontId="3"/>
  </si>
  <si>
    <r>
      <t>バス貨物1</t>
    </r>
    <r>
      <rPr>
        <sz val="11"/>
        <rFont val="ＭＳ Ｐゴシック"/>
        <family val="3"/>
        <charset val="128"/>
      </rPr>
      <t>2</t>
    </r>
    <r>
      <rPr>
        <sz val="11"/>
        <rFont val="ＭＳ Ｐゴシック"/>
        <family val="3"/>
        <charset val="128"/>
      </rPr>
      <t>t～(メタノール)</t>
    </r>
    <rPh sb="2" eb="4">
      <t>カモツ</t>
    </rPh>
    <phoneticPr fontId="3"/>
  </si>
  <si>
    <r>
      <t>バス貨物12t～(メタノール)</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</si>
  <si>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(メタノール)</t>
    </r>
    <rPh sb="2" eb="4">
      <t>カモツ</t>
    </rPh>
    <phoneticPr fontId="3"/>
  </si>
  <si>
    <r>
      <t>バス貨物3.5t～</t>
    </r>
    <r>
      <rPr>
        <sz val="11"/>
        <rFont val="ＭＳ Ｐゴシック"/>
        <family val="3"/>
        <charset val="128"/>
      </rPr>
      <t>12t(メタノール)</t>
    </r>
    <r>
      <rPr>
        <sz val="11"/>
        <rFont val="ＭＳ Ｐゴシック"/>
        <family val="3"/>
        <charset val="128"/>
      </rPr>
      <t/>
    </r>
    <rPh sb="2" eb="4">
      <t>カモツ</t>
    </rPh>
    <phoneticPr fontId="3"/>
  </si>
  <si>
    <t>2HG</t>
  </si>
  <si>
    <t>2GG</t>
  </si>
  <si>
    <t>乗用(ガソリン・LPG)</t>
    <rPh sb="0" eb="2">
      <t>ジョウヨウ</t>
    </rPh>
    <phoneticPr fontId="3"/>
  </si>
  <si>
    <t>乗0ガ</t>
    <rPh sb="0" eb="1">
      <t>ジョウ</t>
    </rPh>
    <phoneticPr fontId="3"/>
  </si>
  <si>
    <t>3BA</t>
  </si>
  <si>
    <t>3AA</t>
  </si>
  <si>
    <t>3LA</t>
  </si>
  <si>
    <t>4BA</t>
  </si>
  <si>
    <t>4AA</t>
  </si>
  <si>
    <t>4LA</t>
  </si>
  <si>
    <t>5BA</t>
  </si>
  <si>
    <t>5AA</t>
  </si>
  <si>
    <t>5LA</t>
  </si>
  <si>
    <t>6BA</t>
  </si>
  <si>
    <t>6AA</t>
  </si>
  <si>
    <t>6LA</t>
  </si>
  <si>
    <t>乗0L</t>
    <rPh sb="0" eb="1">
      <t>ジョウ</t>
    </rPh>
    <phoneticPr fontId="3"/>
  </si>
  <si>
    <t>乗用(軽油)</t>
    <rPh sb="0" eb="2">
      <t>ジョウヨウ</t>
    </rPh>
    <rPh sb="3" eb="5">
      <t>ケイユ</t>
    </rPh>
    <phoneticPr fontId="3"/>
  </si>
  <si>
    <t>乗0軽</t>
    <rPh sb="0" eb="1">
      <t>ジョウ</t>
    </rPh>
    <rPh sb="2" eb="3">
      <t>ケイ</t>
    </rPh>
    <phoneticPr fontId="3"/>
  </si>
  <si>
    <t>3DA</t>
  </si>
  <si>
    <t>3CA</t>
  </si>
  <si>
    <t>3MA</t>
  </si>
  <si>
    <t>4DA</t>
  </si>
  <si>
    <t>4CA</t>
  </si>
  <si>
    <t>4MA</t>
  </si>
  <si>
    <t>5DA</t>
  </si>
  <si>
    <t>5CA</t>
  </si>
  <si>
    <t>5MA</t>
  </si>
  <si>
    <t>6DA</t>
  </si>
  <si>
    <t>6CA</t>
  </si>
  <si>
    <t>6MA</t>
  </si>
  <si>
    <t>乗用(CNG)</t>
    <rPh sb="0" eb="2">
      <t>ジョウヨウ</t>
    </rPh>
    <phoneticPr fontId="3"/>
  </si>
  <si>
    <t>乗0C</t>
    <rPh sb="0" eb="1">
      <t>ジョウ</t>
    </rPh>
    <phoneticPr fontId="3"/>
  </si>
  <si>
    <t>3FA</t>
  </si>
  <si>
    <t>3EA</t>
  </si>
  <si>
    <t>4FA</t>
  </si>
  <si>
    <t>4EA</t>
  </si>
  <si>
    <t>5FA</t>
  </si>
  <si>
    <t>5EA</t>
  </si>
  <si>
    <t>6FA</t>
  </si>
  <si>
    <t>6EA</t>
  </si>
  <si>
    <t>乗用(メタノール)</t>
    <rPh sb="0" eb="2">
      <t>ジョウヨウ</t>
    </rPh>
    <phoneticPr fontId="3"/>
  </si>
  <si>
    <t>乗0メ</t>
    <rPh sb="0" eb="1">
      <t>ジョウ</t>
    </rPh>
    <phoneticPr fontId="3"/>
  </si>
  <si>
    <t>3HA</t>
  </si>
  <si>
    <t>3GA</t>
  </si>
  <si>
    <t>4HA</t>
  </si>
  <si>
    <t>4GA</t>
  </si>
  <si>
    <t>5HA</t>
  </si>
  <si>
    <t>5GA</t>
  </si>
  <si>
    <t>6HA</t>
  </si>
  <si>
    <t>6GA</t>
  </si>
  <si>
    <r>
      <t>乗用(電気</t>
    </r>
    <r>
      <rPr>
        <sz val="11"/>
        <rFont val="ＭＳ Ｐゴシック"/>
        <family val="3"/>
        <charset val="128"/>
      </rPr>
      <t>)</t>
    </r>
    <rPh sb="0" eb="2">
      <t>ジョウヨウ</t>
    </rPh>
    <rPh sb="3" eb="5">
      <t>デンキ</t>
    </rPh>
    <phoneticPr fontId="3"/>
  </si>
  <si>
    <t>乗0電</t>
    <rPh sb="0" eb="1">
      <t>ジョウ</t>
    </rPh>
    <rPh sb="2" eb="3">
      <t>デン</t>
    </rPh>
    <phoneticPr fontId="3"/>
  </si>
  <si>
    <t>電</t>
    <rPh sb="0" eb="1">
      <t>デン</t>
    </rPh>
    <phoneticPr fontId="3"/>
  </si>
  <si>
    <r>
      <t>貨物～</t>
    </r>
    <r>
      <rPr>
        <sz val="11"/>
        <rFont val="ＭＳ Ｐゴシック"/>
        <family val="3"/>
        <charset val="128"/>
      </rPr>
      <t>1.7t</t>
    </r>
    <r>
      <rPr>
        <sz val="11"/>
        <rFont val="ＭＳ Ｐゴシック"/>
        <family val="3"/>
        <charset val="128"/>
      </rPr>
      <t>(電気</t>
    </r>
    <r>
      <rPr>
        <sz val="11"/>
        <rFont val="ＭＳ Ｐゴシック"/>
        <family val="3"/>
        <charset val="128"/>
      </rPr>
      <t>)</t>
    </r>
    <rPh sb="0" eb="2">
      <t>カモツ</t>
    </rPh>
    <rPh sb="8" eb="10">
      <t>デンキ</t>
    </rPh>
    <phoneticPr fontId="3"/>
  </si>
  <si>
    <t>貨1電</t>
    <rPh sb="2" eb="3">
      <t>デン</t>
    </rPh>
    <phoneticPr fontId="3"/>
  </si>
  <si>
    <r>
      <t>貨物</t>
    </r>
    <r>
      <rPr>
        <sz val="11"/>
        <rFont val="ＭＳ Ｐゴシック"/>
        <family val="3"/>
        <charset val="128"/>
      </rPr>
      <t>1.7～2.5t</t>
    </r>
    <r>
      <rPr>
        <sz val="11"/>
        <rFont val="ＭＳ Ｐゴシック"/>
        <family val="3"/>
        <charset val="128"/>
      </rPr>
      <t>(電気</t>
    </r>
    <r>
      <rPr>
        <sz val="11"/>
        <rFont val="ＭＳ Ｐゴシック"/>
        <family val="3"/>
        <charset val="128"/>
      </rPr>
      <t>)</t>
    </r>
    <rPh sb="0" eb="2">
      <t>カモツ</t>
    </rPh>
    <rPh sb="11" eb="13">
      <t>デンキ</t>
    </rPh>
    <phoneticPr fontId="3"/>
  </si>
  <si>
    <t>貨2電</t>
    <rPh sb="2" eb="3">
      <t>デン</t>
    </rPh>
    <phoneticPr fontId="3"/>
  </si>
  <si>
    <r>
      <t>貨物</t>
    </r>
    <r>
      <rPr>
        <sz val="11"/>
        <rFont val="ＭＳ Ｐゴシック"/>
        <family val="3"/>
        <charset val="128"/>
      </rPr>
      <t>2.5～3.5t</t>
    </r>
    <r>
      <rPr>
        <sz val="11"/>
        <rFont val="ＭＳ Ｐゴシック"/>
        <family val="3"/>
        <charset val="128"/>
      </rPr>
      <t>(電気</t>
    </r>
    <r>
      <rPr>
        <sz val="11"/>
        <rFont val="ＭＳ Ｐゴシック"/>
        <family val="3"/>
        <charset val="128"/>
      </rPr>
      <t>)</t>
    </r>
    <rPh sb="0" eb="1">
      <t>カ</t>
    </rPh>
    <rPh sb="1" eb="2">
      <t>ブツ</t>
    </rPh>
    <rPh sb="11" eb="13">
      <t>デンキ</t>
    </rPh>
    <phoneticPr fontId="3"/>
  </si>
  <si>
    <t>貨3電</t>
    <rPh sb="2" eb="3">
      <t>デン</t>
    </rPh>
    <phoneticPr fontId="3"/>
  </si>
  <si>
    <r>
      <t>貨物</t>
    </r>
    <r>
      <rPr>
        <sz val="11"/>
        <rFont val="ＭＳ Ｐゴシック"/>
        <family val="3"/>
        <charset val="128"/>
      </rPr>
      <t>3.5t～</t>
    </r>
    <r>
      <rPr>
        <sz val="11"/>
        <rFont val="ＭＳ Ｐゴシック"/>
        <family val="3"/>
        <charset val="128"/>
      </rPr>
      <t>(電気</t>
    </r>
    <r>
      <rPr>
        <sz val="11"/>
        <rFont val="ＭＳ Ｐゴシック"/>
        <family val="3"/>
        <charset val="128"/>
      </rPr>
      <t>)</t>
    </r>
    <rPh sb="0" eb="2">
      <t>カモツ</t>
    </rPh>
    <rPh sb="8" eb="10">
      <t>デンキ</t>
    </rPh>
    <phoneticPr fontId="3"/>
  </si>
  <si>
    <t>貨4電</t>
    <rPh sb="2" eb="3">
      <t>デン</t>
    </rPh>
    <phoneticPr fontId="3"/>
  </si>
  <si>
    <t>乗0燃電</t>
    <rPh sb="0" eb="1">
      <t>ジョウ</t>
    </rPh>
    <rPh sb="2" eb="3">
      <t>ネン</t>
    </rPh>
    <rPh sb="3" eb="4">
      <t>デン</t>
    </rPh>
    <phoneticPr fontId="3"/>
  </si>
  <si>
    <t>燃電</t>
    <rPh sb="0" eb="1">
      <t>ネン</t>
    </rPh>
    <rPh sb="1" eb="2">
      <t>デン</t>
    </rPh>
    <phoneticPr fontId="3"/>
  </si>
  <si>
    <t>貨1燃電</t>
    <rPh sb="3" eb="4">
      <t>デン</t>
    </rPh>
    <phoneticPr fontId="3"/>
  </si>
  <si>
    <t>貨2燃電</t>
    <rPh sb="3" eb="4">
      <t>デン</t>
    </rPh>
    <phoneticPr fontId="3"/>
  </si>
  <si>
    <t>貨3燃電</t>
    <rPh sb="3" eb="4">
      <t>デン</t>
    </rPh>
    <phoneticPr fontId="3"/>
  </si>
  <si>
    <t>貨4燃電</t>
    <rPh sb="3" eb="4">
      <t>デン</t>
    </rPh>
    <phoneticPr fontId="3"/>
  </si>
  <si>
    <t>排出係数一覧（2017.11）</t>
    <rPh sb="0" eb="2">
      <t>ハイシュツ</t>
    </rPh>
    <rPh sb="2" eb="4">
      <t>ケイスウ</t>
    </rPh>
    <rPh sb="4" eb="6">
      <t>イチラン</t>
    </rPh>
    <phoneticPr fontId="2"/>
  </si>
  <si>
    <t>Pハ</t>
    <phoneticPr fontId="2"/>
  </si>
  <si>
    <t>新☆☆☆☆☆
（Ｈ30規制）</t>
    <rPh sb="0" eb="1">
      <t>シン</t>
    </rPh>
    <rPh sb="11" eb="13">
      <t>キセイ</t>
    </rPh>
    <phoneticPr fontId="2"/>
  </si>
  <si>
    <r>
      <t>ガソリン・L</t>
    </r>
    <r>
      <rPr>
        <sz val="11"/>
        <rFont val="ＭＳ Ｐゴシック"/>
        <family val="3"/>
        <charset val="128"/>
      </rPr>
      <t>PG
 （</t>
    </r>
    <r>
      <rPr>
        <sz val="11"/>
        <rFont val="ＭＳ Ｐゴシック"/>
        <family val="3"/>
        <charset val="128"/>
      </rPr>
      <t>ハイブリッド除く）</t>
    </r>
    <rPh sb="17" eb="18">
      <t>ノゾ</t>
    </rPh>
    <phoneticPr fontId="2"/>
  </si>
  <si>
    <t>軽油
　（ハイブリッド除く）</t>
    <rPh sb="0" eb="2">
      <t>ケイユ</t>
    </rPh>
    <phoneticPr fontId="2"/>
  </si>
  <si>
    <t>新長期</t>
    <rPh sb="0" eb="1">
      <t>シン</t>
    </rPh>
    <rPh sb="1" eb="3">
      <t>チョウキ</t>
    </rPh>
    <phoneticPr fontId="2"/>
  </si>
  <si>
    <t>新☆（新長期）</t>
    <rPh sb="0" eb="1">
      <t>シン</t>
    </rPh>
    <rPh sb="3" eb="4">
      <t>シン</t>
    </rPh>
    <rPh sb="4" eb="6">
      <t>チョウキ</t>
    </rPh>
    <phoneticPr fontId="2"/>
  </si>
  <si>
    <t>ポスト新長期</t>
    <rPh sb="3" eb="4">
      <t>シン</t>
    </rPh>
    <rPh sb="4" eb="6">
      <t>チョウキ</t>
    </rPh>
    <phoneticPr fontId="2"/>
  </si>
  <si>
    <t>H28･30規制</t>
    <rPh sb="6" eb="8">
      <t>キセイ</t>
    </rPh>
    <phoneticPr fontId="2"/>
  </si>
  <si>
    <t>12t超</t>
    <rPh sb="3" eb="4">
      <t>チョウ</t>
    </rPh>
    <phoneticPr fontId="2"/>
  </si>
  <si>
    <t>ガL4</t>
    <phoneticPr fontId="2"/>
  </si>
  <si>
    <t>軽新長1</t>
    <rPh sb="0" eb="1">
      <t>ケイ</t>
    </rPh>
    <rPh sb="1" eb="2">
      <t>シン</t>
    </rPh>
    <rPh sb="2" eb="3">
      <t>チョウ</t>
    </rPh>
    <phoneticPr fontId="2"/>
  </si>
  <si>
    <t>軽ポ</t>
    <rPh sb="0" eb="1">
      <t>ケイ</t>
    </rPh>
    <phoneticPr fontId="2"/>
  </si>
  <si>
    <t>軽ポポ</t>
    <rPh sb="0" eb="1">
      <t>ケイ</t>
    </rPh>
    <phoneticPr fontId="2"/>
  </si>
  <si>
    <t>Pハ：プラグインハイブリッド</t>
    <phoneticPr fontId="2"/>
  </si>
  <si>
    <t>ガL1：ガソリン・LPG 新☆☆☆</t>
    <rPh sb="13" eb="14">
      <t>シン</t>
    </rPh>
    <phoneticPr fontId="2"/>
  </si>
  <si>
    <t>ガL2：ガソリン・LPG 新☆☆☆☆</t>
    <phoneticPr fontId="2"/>
  </si>
  <si>
    <t>ガL4：ガソリン・LPG 新☆☆☆☆☆</t>
    <rPh sb="13" eb="14">
      <t>シン</t>
    </rPh>
    <phoneticPr fontId="2"/>
  </si>
  <si>
    <t>軽新長：軽油新長期</t>
    <rPh sb="0" eb="1">
      <t>ケイ</t>
    </rPh>
    <rPh sb="1" eb="2">
      <t>シン</t>
    </rPh>
    <rPh sb="2" eb="3">
      <t>チョウ</t>
    </rPh>
    <rPh sb="4" eb="6">
      <t>ケイユ</t>
    </rPh>
    <rPh sb="6" eb="7">
      <t>シン</t>
    </rPh>
    <rPh sb="7" eb="9">
      <t>チョウキ</t>
    </rPh>
    <phoneticPr fontId="2"/>
  </si>
  <si>
    <t>軽新長1：軽油新☆</t>
    <rPh sb="0" eb="1">
      <t>ケイ</t>
    </rPh>
    <rPh sb="1" eb="2">
      <t>シン</t>
    </rPh>
    <rPh sb="2" eb="3">
      <t>ナガ</t>
    </rPh>
    <phoneticPr fontId="2"/>
  </si>
  <si>
    <t>軽ポ：軽油ポスト新長期</t>
    <rPh sb="0" eb="1">
      <t>ケイ</t>
    </rPh>
    <rPh sb="3" eb="5">
      <t>ケイユ</t>
    </rPh>
    <rPh sb="8" eb="9">
      <t>シン</t>
    </rPh>
    <rPh sb="9" eb="11">
      <t>チョウキ</t>
    </rPh>
    <phoneticPr fontId="2"/>
  </si>
  <si>
    <t>軽ポポ：軽油H28・H30規制</t>
    <rPh sb="0" eb="1">
      <t>ケイ</t>
    </rPh>
    <rPh sb="4" eb="6">
      <t>ケイユ</t>
    </rPh>
    <rPh sb="13" eb="15">
      <t>キセイ</t>
    </rPh>
    <phoneticPr fontId="2"/>
  </si>
  <si>
    <t>ガL3</t>
    <phoneticPr fontId="2"/>
  </si>
  <si>
    <t>4：3.5ｔ超</t>
    <rPh sb="6" eb="7">
      <t>チョウ</t>
    </rPh>
    <phoneticPr fontId="2"/>
  </si>
  <si>
    <t>(g/km,g/km/t)</t>
  </si>
  <si>
    <t>(kg・CO2/L),CNGは(kg・CO2/m3)</t>
  </si>
  <si>
    <t>バス貨物～1.7t(ガソリン・LPG)</t>
  </si>
  <si>
    <t>貨1ガ</t>
  </si>
  <si>
    <t>BAE</t>
  </si>
  <si>
    <t>BBE</t>
  </si>
  <si>
    <t>NAE</t>
  </si>
  <si>
    <t>NBE</t>
  </si>
  <si>
    <t>バス貨物1.7～2.5t(ガソリン・LPG)</t>
  </si>
  <si>
    <t>貨2ガ</t>
  </si>
  <si>
    <t>BAF</t>
  </si>
  <si>
    <t>BBF</t>
  </si>
  <si>
    <t>NAF</t>
  </si>
  <si>
    <t>NBF</t>
  </si>
  <si>
    <t>バス貨物2.5～3.5t(ガソリン・LPG)</t>
  </si>
  <si>
    <t>貨3ガ</t>
  </si>
  <si>
    <t>バス貨物3.5t～(ガソリン・LPG)</t>
  </si>
  <si>
    <t>貨4ガ</t>
  </si>
  <si>
    <t>CAG</t>
  </si>
  <si>
    <t>CBG</t>
  </si>
  <si>
    <t>DAG</t>
  </si>
  <si>
    <t>DBG</t>
  </si>
  <si>
    <t>貨1L</t>
  </si>
  <si>
    <t>貨2L</t>
  </si>
  <si>
    <t>貨3L</t>
  </si>
  <si>
    <t>貨4L</t>
  </si>
  <si>
    <t>バス貨物～1.7t(軽油)</t>
  </si>
  <si>
    <t>貨1軽</t>
  </si>
  <si>
    <t>AJE</t>
  </si>
  <si>
    <t>BCE</t>
  </si>
  <si>
    <t>BDE</t>
  </si>
  <si>
    <t>軽新長1</t>
  </si>
  <si>
    <t>BJE</t>
  </si>
  <si>
    <t>BKE</t>
  </si>
  <si>
    <t>CJE</t>
  </si>
  <si>
    <t>CKE</t>
  </si>
  <si>
    <t>DJE</t>
  </si>
  <si>
    <t>DKE</t>
  </si>
  <si>
    <t>NCE</t>
  </si>
  <si>
    <t>NDE</t>
  </si>
  <si>
    <t>NJE</t>
  </si>
  <si>
    <t>NKE</t>
  </si>
  <si>
    <t>PCE</t>
  </si>
  <si>
    <t>PDE</t>
  </si>
  <si>
    <t>PJE</t>
  </si>
  <si>
    <t>PKE</t>
  </si>
  <si>
    <t>LKE</t>
  </si>
  <si>
    <t>LPE</t>
  </si>
  <si>
    <t>LRE</t>
  </si>
  <si>
    <t>LJE</t>
  </si>
  <si>
    <t>LNE</t>
  </si>
  <si>
    <t>LQE</t>
  </si>
  <si>
    <t>MKE</t>
  </si>
  <si>
    <t>MPE</t>
  </si>
  <si>
    <t>MRE</t>
  </si>
  <si>
    <t>MJE</t>
  </si>
  <si>
    <t>MNE</t>
  </si>
  <si>
    <t>MQE</t>
  </si>
  <si>
    <t>RKE</t>
  </si>
  <si>
    <t>RPE</t>
  </si>
  <si>
    <t>RRE</t>
  </si>
  <si>
    <t>RJE</t>
  </si>
  <si>
    <t>RNE</t>
  </si>
  <si>
    <t>RQE</t>
  </si>
  <si>
    <t>QKE</t>
  </si>
  <si>
    <t>QPE</t>
  </si>
  <si>
    <t>QRE</t>
  </si>
  <si>
    <t>QJE</t>
  </si>
  <si>
    <t>QNE</t>
  </si>
  <si>
    <t>QQE</t>
  </si>
  <si>
    <t>バス貨物1.7～2.5t(軽油)</t>
  </si>
  <si>
    <t>貨2軽</t>
  </si>
  <si>
    <t>AJF</t>
  </si>
  <si>
    <t>AKF</t>
  </si>
  <si>
    <t>軽新長</t>
  </si>
  <si>
    <t>BCF</t>
  </si>
  <si>
    <t>BDF</t>
  </si>
  <si>
    <t>BJF</t>
  </si>
  <si>
    <t>BKF</t>
  </si>
  <si>
    <t>CJF</t>
  </si>
  <si>
    <t>CKF</t>
  </si>
  <si>
    <t>DJF</t>
  </si>
  <si>
    <t>DKF</t>
  </si>
  <si>
    <t>NCF</t>
  </si>
  <si>
    <t>NDF</t>
  </si>
  <si>
    <t>NJF</t>
  </si>
  <si>
    <t>NKF</t>
  </si>
  <si>
    <t>PCF</t>
  </si>
  <si>
    <t>PDF</t>
  </si>
  <si>
    <t>PJF</t>
  </si>
  <si>
    <t>PKF</t>
  </si>
  <si>
    <t>SKF</t>
  </si>
  <si>
    <t>軽ポ</t>
    <phoneticPr fontId="2"/>
  </si>
  <si>
    <t>SPF</t>
  </si>
  <si>
    <t>SRF</t>
  </si>
  <si>
    <t>SJF</t>
  </si>
  <si>
    <t>SNF</t>
  </si>
  <si>
    <t>SQF</t>
  </si>
  <si>
    <t>TKF</t>
  </si>
  <si>
    <t>TPF</t>
  </si>
  <si>
    <t>TRF</t>
  </si>
  <si>
    <t>TJF</t>
  </si>
  <si>
    <t>TNF</t>
  </si>
  <si>
    <t>TQF</t>
  </si>
  <si>
    <t>バス貨物2.5～3.5t(軽油)</t>
  </si>
  <si>
    <t>貨3軽</t>
  </si>
  <si>
    <t>LKF</t>
  </si>
  <si>
    <t>LPF</t>
  </si>
  <si>
    <t>LRF</t>
  </si>
  <si>
    <t>LJF</t>
  </si>
  <si>
    <t>LNF</t>
  </si>
  <si>
    <t>LQF</t>
  </si>
  <si>
    <t>MKF</t>
  </si>
  <si>
    <t>MPF</t>
  </si>
  <si>
    <t>MRF</t>
  </si>
  <si>
    <t>MJF</t>
  </si>
  <si>
    <t>MNF</t>
  </si>
  <si>
    <t>MQF</t>
  </si>
  <si>
    <t>RKF</t>
  </si>
  <si>
    <t>RPF</t>
  </si>
  <si>
    <t>RRF</t>
  </si>
  <si>
    <t>RJF</t>
  </si>
  <si>
    <t>RNF</t>
  </si>
  <si>
    <t>RQF</t>
  </si>
  <si>
    <t>QKF</t>
  </si>
  <si>
    <t>QPF</t>
  </si>
  <si>
    <t>QRF</t>
  </si>
  <si>
    <t>QJF</t>
  </si>
  <si>
    <t>QNF</t>
  </si>
  <si>
    <t>QQF</t>
  </si>
  <si>
    <t>バス貨物3.5t～(軽油)</t>
  </si>
  <si>
    <t>貨4軽</t>
  </si>
  <si>
    <t>ADGS</t>
  </si>
  <si>
    <t>ACGS</t>
  </si>
  <si>
    <t>BDGS</t>
  </si>
  <si>
    <t>BJGS</t>
  </si>
  <si>
    <t>BKGS</t>
  </si>
  <si>
    <t>CCG</t>
  </si>
  <si>
    <t>CDG</t>
  </si>
  <si>
    <t>CJG</t>
  </si>
  <si>
    <t>CKG</t>
  </si>
  <si>
    <t>DCG</t>
  </si>
  <si>
    <t>DDG</t>
  </si>
  <si>
    <t>DJG</t>
  </si>
  <si>
    <t>DKG</t>
  </si>
  <si>
    <t>PDGS</t>
  </si>
  <si>
    <t>PKGS</t>
  </si>
  <si>
    <t>バス貨物～1.7t(CNG)</t>
  </si>
  <si>
    <t>貨1C</t>
  </si>
  <si>
    <t>BEE</t>
  </si>
  <si>
    <t>BFE</t>
  </si>
  <si>
    <t>NEE</t>
  </si>
  <si>
    <t>NFE</t>
  </si>
  <si>
    <t>バス貨物1.7～2.5t(CNG)</t>
  </si>
  <si>
    <t>貨2C</t>
  </si>
  <si>
    <t>BEF</t>
  </si>
  <si>
    <t>BFF</t>
  </si>
  <si>
    <t>NEF</t>
  </si>
  <si>
    <t>NFF</t>
  </si>
  <si>
    <t>バス貨物2.5～3.5t(CNG)</t>
  </si>
  <si>
    <t>貨3C</t>
  </si>
  <si>
    <t>バス貨物3.5t～(CNG)</t>
  </si>
  <si>
    <t>貨4C</t>
  </si>
  <si>
    <t>H7</t>
  </si>
  <si>
    <t>CEG</t>
  </si>
  <si>
    <t>CFG</t>
  </si>
  <si>
    <t>DEG</t>
  </si>
  <si>
    <t>DFG</t>
  </si>
  <si>
    <t>バス貨物～1.7t(メタノール)</t>
  </si>
  <si>
    <t>貨1メ</t>
  </si>
  <si>
    <t>BGE</t>
  </si>
  <si>
    <t>BHE</t>
  </si>
  <si>
    <t>バス貨物1.7～2.5t(メタノール)</t>
  </si>
  <si>
    <t>貨2メ</t>
  </si>
  <si>
    <t>BGF</t>
  </si>
  <si>
    <t>BHF</t>
  </si>
  <si>
    <t>バス貨物2.5～3.5t(メタノール)</t>
  </si>
  <si>
    <t>貨3メ</t>
  </si>
  <si>
    <t>バス貨物3.5t～(メタノール)</t>
  </si>
  <si>
    <t>貨4メ</t>
  </si>
  <si>
    <t>CGG</t>
  </si>
  <si>
    <t>CHG</t>
  </si>
  <si>
    <t>DGG</t>
  </si>
  <si>
    <t>DHG</t>
  </si>
  <si>
    <t>乗用(ガソリン・LPG)</t>
  </si>
  <si>
    <t>乗0ガ</t>
  </si>
  <si>
    <t>BAA</t>
  </si>
  <si>
    <t>BBA</t>
  </si>
  <si>
    <t>NAB</t>
  </si>
  <si>
    <t>NBB</t>
  </si>
  <si>
    <t>乗0L</t>
  </si>
  <si>
    <t>乗用(軽油)</t>
  </si>
  <si>
    <t>乗0軽</t>
  </si>
  <si>
    <t>AJB</t>
  </si>
  <si>
    <t>AJC</t>
  </si>
  <si>
    <t>AKB</t>
  </si>
  <si>
    <t>AKC</t>
  </si>
  <si>
    <t>BCB</t>
  </si>
  <si>
    <t>BCC</t>
  </si>
  <si>
    <t>BDB</t>
  </si>
  <si>
    <t>BDC</t>
  </si>
  <si>
    <t>BJB</t>
  </si>
  <si>
    <t>BJC</t>
  </si>
  <si>
    <t>BKB</t>
  </si>
  <si>
    <t>BKC</t>
  </si>
  <si>
    <t>CJB</t>
  </si>
  <si>
    <t>CJC</t>
  </si>
  <si>
    <t>CKB</t>
  </si>
  <si>
    <t>CKC</t>
  </si>
  <si>
    <t>DJB</t>
  </si>
  <si>
    <t>DJC</t>
  </si>
  <si>
    <t>DKB</t>
  </si>
  <si>
    <t>DKC</t>
  </si>
  <si>
    <t>NCB</t>
  </si>
  <si>
    <t>NCC</t>
  </si>
  <si>
    <t>NDB</t>
  </si>
  <si>
    <t>NDC</t>
  </si>
  <si>
    <t>NJB</t>
  </si>
  <si>
    <t>NJC</t>
  </si>
  <si>
    <t>NKB</t>
  </si>
  <si>
    <t>NKC</t>
  </si>
  <si>
    <t>PCB</t>
  </si>
  <si>
    <t>PCC</t>
  </si>
  <si>
    <t>PDB</t>
  </si>
  <si>
    <t>PDC</t>
  </si>
  <si>
    <t>PJB</t>
  </si>
  <si>
    <t>PJC</t>
  </si>
  <si>
    <t>PKB</t>
  </si>
  <si>
    <t>PKC</t>
  </si>
  <si>
    <t>LDB</t>
  </si>
  <si>
    <t>LDC</t>
  </si>
  <si>
    <t>LCB</t>
  </si>
  <si>
    <t>LCC</t>
  </si>
  <si>
    <t>LMB</t>
  </si>
  <si>
    <t>Pハ</t>
    <phoneticPr fontId="2"/>
  </si>
  <si>
    <t>LMC</t>
  </si>
  <si>
    <t>FDB</t>
  </si>
  <si>
    <t>FDC</t>
  </si>
  <si>
    <t>FCB</t>
  </si>
  <si>
    <t>FCC</t>
  </si>
  <si>
    <t>FMB</t>
  </si>
  <si>
    <t>FMC</t>
  </si>
  <si>
    <t>MDB</t>
  </si>
  <si>
    <t>MDC</t>
  </si>
  <si>
    <t>MCB</t>
  </si>
  <si>
    <t>MCC</t>
  </si>
  <si>
    <t>MMB</t>
  </si>
  <si>
    <t>MMC</t>
  </si>
  <si>
    <t>RDB</t>
  </si>
  <si>
    <t>RDC</t>
  </si>
  <si>
    <t>RCB</t>
  </si>
  <si>
    <t>RCC</t>
  </si>
  <si>
    <t>RMB</t>
  </si>
  <si>
    <t>RMC</t>
  </si>
  <si>
    <t>Pハ</t>
    <phoneticPr fontId="2"/>
  </si>
  <si>
    <t>QDB</t>
  </si>
  <si>
    <t>QDC</t>
  </si>
  <si>
    <t>QCB</t>
  </si>
  <si>
    <t>QCC</t>
  </si>
  <si>
    <t>QMB</t>
  </si>
  <si>
    <t>QMC</t>
  </si>
  <si>
    <t>乗用(CNG)</t>
  </si>
  <si>
    <t>乗0C</t>
  </si>
  <si>
    <t>BEA</t>
  </si>
  <si>
    <t>BFA</t>
  </si>
  <si>
    <t>NEA</t>
  </si>
  <si>
    <t>NFA</t>
  </si>
  <si>
    <t>BEB</t>
  </si>
  <si>
    <t>BFB</t>
  </si>
  <si>
    <t>CEB</t>
  </si>
  <si>
    <t>CFB</t>
  </si>
  <si>
    <t>DEB</t>
  </si>
  <si>
    <t>DFB</t>
  </si>
  <si>
    <t>NEB</t>
  </si>
  <si>
    <t>NFB</t>
  </si>
  <si>
    <t>AFC</t>
  </si>
  <si>
    <t>AEC</t>
  </si>
  <si>
    <t>BEC</t>
  </si>
  <si>
    <t>BFC</t>
  </si>
  <si>
    <t>CEC</t>
  </si>
  <si>
    <t>CFC</t>
  </si>
  <si>
    <t>DEC</t>
  </si>
  <si>
    <t>DFC</t>
  </si>
  <si>
    <t>NEC</t>
  </si>
  <si>
    <t>NFC</t>
  </si>
  <si>
    <t>乗用(メタノール)</t>
  </si>
  <si>
    <t>乗0メ</t>
  </si>
  <si>
    <t>BGA</t>
  </si>
  <si>
    <t>BHA</t>
  </si>
  <si>
    <t>低公害車とは、天然ガス自動車、ハイブリッド自動車（プラグインハイブリッド自動車）、ガソリン自動車又はLPG自動車のうち新☆☆☆以上の低排出ガス車の認定を受けているもの、ディーゼル自動車のうち新長期規制適合車、ポスト新長期規制適合車、Ｈ28・Ｈ30規制適合車、電気自動車、メタノール自動車、燃料電池自動車とする。</t>
    <phoneticPr fontId="2"/>
  </si>
  <si>
    <t>ハイブリッド（ＬＰＧ）</t>
    <phoneticPr fontId="2"/>
  </si>
  <si>
    <t>メタノール</t>
    <phoneticPr fontId="2"/>
  </si>
  <si>
    <t>メ</t>
    <phoneticPr fontId="2"/>
  </si>
  <si>
    <t>乗0電</t>
  </si>
  <si>
    <t>電気自動車型式不要（201903)</t>
    <rPh sb="0" eb="2">
      <t>デンキ</t>
    </rPh>
    <rPh sb="2" eb="5">
      <t>ジドウシャ</t>
    </rPh>
    <rPh sb="5" eb="7">
      <t>カタシキ</t>
    </rPh>
    <rPh sb="7" eb="9">
      <t>フヨウ</t>
    </rPh>
    <phoneticPr fontId="2"/>
  </si>
  <si>
    <t>　年　月　日</t>
    <rPh sb="1" eb="2">
      <t>ネン</t>
    </rPh>
    <rPh sb="3" eb="4">
      <t>ツキ</t>
    </rPh>
    <rPh sb="5" eb="6">
      <t>ヒ</t>
    </rPh>
    <phoneticPr fontId="2"/>
  </si>
  <si>
    <t>令和</t>
    <rPh sb="0" eb="1">
      <t>レイ</t>
    </rPh>
    <rPh sb="1" eb="2">
      <t>ワ</t>
    </rPh>
    <phoneticPr fontId="2"/>
  </si>
  <si>
    <t>令和</t>
  </si>
  <si>
    <t>計画の期間　： 令和</t>
    <rPh sb="0" eb="2">
      <t>ケイカク</t>
    </rPh>
    <rPh sb="3" eb="5">
      <t>キカン</t>
    </rPh>
    <rPh sb="8" eb="9">
      <t>レイ</t>
    </rPh>
    <rPh sb="9" eb="10">
      <t>ワ</t>
    </rPh>
    <phoneticPr fontId="2"/>
  </si>
  <si>
    <t>年度　～ 　令和</t>
    <rPh sb="0" eb="1">
      <t>ネン</t>
    </rPh>
    <rPh sb="1" eb="2">
      <t>ド</t>
    </rPh>
    <rPh sb="6" eb="7">
      <t>レイ</t>
    </rPh>
    <rPh sb="7" eb="8">
      <t>ワ</t>
    </rPh>
    <phoneticPr fontId="2"/>
  </si>
  <si>
    <t>低燃費車の導入方策</t>
    <rPh sb="5" eb="7">
      <t>ドウニュウ</t>
    </rPh>
    <rPh sb="7" eb="9">
      <t>ホウサク</t>
    </rPh>
    <phoneticPr fontId="2"/>
  </si>
  <si>
    <t>自動車地球温暖化対策計画に基づく措置</t>
    <rPh sb="0" eb="10">
      <t>ジ</t>
    </rPh>
    <rPh sb="10" eb="12">
      <t>ケイカク</t>
    </rPh>
    <rPh sb="13" eb="14">
      <t>モト</t>
    </rPh>
    <rPh sb="16" eb="18">
      <t>ソチ</t>
    </rPh>
    <phoneticPr fontId="2"/>
  </si>
  <si>
    <t>適正運転の実施等及び車両走行量の削減措置</t>
    <rPh sb="0" eb="2">
      <t>テキセイ</t>
    </rPh>
    <rPh sb="2" eb="4">
      <t>ウンテン</t>
    </rPh>
    <rPh sb="5" eb="7">
      <t>ジッシ</t>
    </rPh>
    <rPh sb="7" eb="8">
      <t>トウ</t>
    </rPh>
    <rPh sb="8" eb="9">
      <t>オヨ</t>
    </rPh>
    <rPh sb="10" eb="12">
      <t>シャリョウ</t>
    </rPh>
    <rPh sb="12" eb="15">
      <t>ソウコウリョウ</t>
    </rPh>
    <rPh sb="16" eb="18">
      <t>サクゲン</t>
    </rPh>
    <rPh sb="18" eb="20">
      <t>ソチ</t>
    </rPh>
    <phoneticPr fontId="2"/>
  </si>
  <si>
    <t>（変更）</t>
    <rPh sb="1" eb="3">
      <t>ヘンコウ</t>
    </rPh>
    <phoneticPr fontId="2"/>
  </si>
  <si>
    <t>報告書</t>
    <rPh sb="0" eb="3">
      <t>ホウコクショ</t>
    </rPh>
    <phoneticPr fontId="2"/>
  </si>
  <si>
    <t>自動車地球温暖化対策計画</t>
    <rPh sb="0" eb="3">
      <t>ジドウシャ</t>
    </rPh>
    <rPh sb="3" eb="5">
      <t>チキュウ</t>
    </rPh>
    <rPh sb="5" eb="8">
      <t>オンダンカ</t>
    </rPh>
    <rPh sb="8" eb="10">
      <t>タイサク</t>
    </rPh>
    <rPh sb="10" eb="12">
      <t>ケイカク</t>
    </rPh>
    <phoneticPr fontId="2"/>
  </si>
  <si>
    <t>前段</t>
    <rPh sb="0" eb="2">
      <t>ゼンダン</t>
    </rPh>
    <phoneticPr fontId="2"/>
  </si>
  <si>
    <t>（後段）</t>
    <rPh sb="1" eb="3">
      <t>コウダン</t>
    </rPh>
    <phoneticPr fontId="2"/>
  </si>
  <si>
    <t>令和</t>
    <rPh sb="0" eb="2">
      <t>レイワ</t>
    </rPh>
    <phoneticPr fontId="2"/>
  </si>
  <si>
    <t>バス貨物3.5t～(軽油)</t>
    <rPh sb="2" eb="4">
      <t>カモツ</t>
    </rPh>
    <rPh sb="10" eb="12">
      <t>ケイユ</t>
    </rPh>
    <phoneticPr fontId="5"/>
  </si>
  <si>
    <t>貨4軽</t>
    <rPh sb="0" eb="1">
      <t>カ</t>
    </rPh>
    <rPh sb="2" eb="3">
      <t>ケイ</t>
    </rPh>
    <phoneticPr fontId="5"/>
  </si>
  <si>
    <t>軽ポ</t>
    <rPh sb="0" eb="1">
      <t>ケイ</t>
    </rPh>
    <phoneticPr fontId="6"/>
  </si>
  <si>
    <t>抹消：1</t>
    <rPh sb="0" eb="2">
      <t>マッショウ</t>
    </rPh>
    <phoneticPr fontId="2"/>
  </si>
  <si>
    <t>バス貨物3.5t～(電気)</t>
    <rPh sb="2" eb="4">
      <t>カモツ</t>
    </rPh>
    <rPh sb="10" eb="12">
      <t>デンキ</t>
    </rPh>
    <phoneticPr fontId="5"/>
  </si>
  <si>
    <t>貨4電</t>
    <rPh sb="0" eb="1">
      <t>カ</t>
    </rPh>
    <rPh sb="2" eb="3">
      <t>デン</t>
    </rPh>
    <phoneticPr fontId="5"/>
  </si>
  <si>
    <t>キャンター改造(2021)</t>
    <rPh sb="5" eb="7">
      <t>カイゾウ</t>
    </rPh>
    <phoneticPr fontId="2"/>
  </si>
  <si>
    <t>出荷時対応済</t>
    <rPh sb="0" eb="2">
      <t>シュッカ</t>
    </rPh>
    <rPh sb="2" eb="3">
      <t>ジ</t>
    </rPh>
    <rPh sb="3" eb="6">
      <t>タイオウスミ</t>
    </rPh>
    <phoneticPr fontId="2"/>
  </si>
  <si>
    <t>ディーゼル規制</t>
    <rPh sb="5" eb="7">
      <t>キセイ</t>
    </rPh>
    <phoneticPr fontId="2"/>
  </si>
  <si>
    <t>PM装置：出荷時対応済を装置ありと同等にする</t>
    <rPh sb="2" eb="4">
      <t>ソウチ</t>
    </rPh>
    <rPh sb="5" eb="7">
      <t>シュッカ</t>
    </rPh>
    <rPh sb="7" eb="8">
      <t>ジ</t>
    </rPh>
    <rPh sb="8" eb="10">
      <t>タイオウ</t>
    </rPh>
    <rPh sb="10" eb="11">
      <t>スミ</t>
    </rPh>
    <rPh sb="12" eb="14">
      <t>ソウチ</t>
    </rPh>
    <rPh sb="17" eb="19">
      <t>ドウトウ</t>
    </rPh>
    <phoneticPr fontId="2"/>
  </si>
  <si>
    <t>規制対象でPM装置確認しているか</t>
    <rPh sb="0" eb="2">
      <t>キセイ</t>
    </rPh>
    <rPh sb="2" eb="4">
      <t>タイショウ</t>
    </rPh>
    <rPh sb="7" eb="9">
      <t>ソウチ</t>
    </rPh>
    <rPh sb="9" eb="11">
      <t>カクニン</t>
    </rPh>
    <phoneticPr fontId="2"/>
  </si>
  <si>
    <t>（個人事業者にあっては、住所及び氏名）</t>
    <rPh sb="1" eb="3">
      <t>コジン</t>
    </rPh>
    <rPh sb="3" eb="6">
      <t>ジギョウシャ</t>
    </rPh>
    <rPh sb="12" eb="14">
      <t>ジュウショ</t>
    </rPh>
    <rPh sb="14" eb="15">
      <t>オヨ</t>
    </rPh>
    <rPh sb="16" eb="18">
      <t>シメイ</t>
    </rPh>
    <phoneticPr fontId="2"/>
  </si>
  <si>
    <t>改造</t>
    <rPh sb="0" eb="2">
      <t>カイゾウ</t>
    </rPh>
    <phoneticPr fontId="2"/>
  </si>
  <si>
    <t>出荷時対応済の台数</t>
    <rPh sb="0" eb="6">
      <t>シュッカジタイオウスミ</t>
    </rPh>
    <rPh sb="7" eb="9">
      <t>ダイスウ</t>
    </rPh>
    <phoneticPr fontId="2"/>
  </si>
  <si>
    <t>低燃費車：1</t>
    <rPh sb="0" eb="4">
      <t>テイネンピシャ</t>
    </rPh>
    <phoneticPr fontId="2"/>
  </si>
  <si>
    <t>効率的なルートの選定</t>
    <rPh sb="0" eb="3">
      <t>コウリツテキ</t>
    </rPh>
    <rPh sb="8" eb="10">
      <t>センテイ</t>
    </rPh>
    <phoneticPr fontId="2"/>
  </si>
  <si>
    <t>グリーン経営認証の取得</t>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</si>
  <si>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</si>
  <si>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</si>
  <si>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</si>
  <si>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</si>
  <si>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</si>
  <si>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</si>
  <si>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r>
      <t>その他</t>
    </r>
    <r>
      <rPr>
        <vertAlign val="superscript"/>
        <sz val="9"/>
        <color indexed="8"/>
        <rFont val="ＭＳ Ｐゴシック"/>
        <family val="3"/>
        <charset val="128"/>
      </rPr>
      <t>※</t>
    </r>
    <r>
      <rPr>
        <sz val="11"/>
        <color indexed="8"/>
        <rFont val="ＭＳ Ｐゴシック"/>
        <family val="3"/>
        <charset val="128"/>
      </rPr>
      <t>（</t>
    </r>
    <rPh sb="2" eb="3">
      <t>タ</t>
    </rPh>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</si>
  <si>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</si>
  <si>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t>商品荷姿の標準化</t>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</si>
  <si>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</si>
  <si>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後付け装置（PM低減）の入力について。</t>
    <rPh sb="0" eb="1">
      <t>アト</t>
    </rPh>
    <rPh sb="1" eb="2">
      <t>ヅ</t>
    </rPh>
    <rPh sb="3" eb="5">
      <t>ソウチ</t>
    </rPh>
    <rPh sb="6" eb="10">
      <t>ｐｍテイゲン</t>
    </rPh>
    <rPh sb="12" eb="14">
      <t>ニュウリョク</t>
    </rPh>
    <phoneticPr fontId="2"/>
  </si>
  <si>
    <t>条例の基準に適合しない型式（K,N,P,S,U,W,KA,KB,KC,KE,KF,KG,KJ,KK,KL,HA,HB,HC,HE,HF,HM）の場合、装置の装着状況を確認し後付け装置（PM低減）を必ず入力してください。</t>
    <rPh sb="0" eb="2">
      <t>ジョウレイ</t>
    </rPh>
    <rPh sb="3" eb="5">
      <t>キジュン</t>
    </rPh>
    <rPh sb="6" eb="8">
      <t>テキゴウ</t>
    </rPh>
    <rPh sb="11" eb="13">
      <t>カタシキ</t>
    </rPh>
    <rPh sb="72" eb="74">
      <t>バアイ</t>
    </rPh>
    <rPh sb="75" eb="77">
      <t>ソウチ</t>
    </rPh>
    <rPh sb="76" eb="77">
      <t>チ</t>
    </rPh>
    <rPh sb="78" eb="80">
      <t>ソウチャク</t>
    </rPh>
    <rPh sb="80" eb="82">
      <t>ジョウキョウ</t>
    </rPh>
    <rPh sb="83" eb="85">
      <t>カクニン</t>
    </rPh>
    <rPh sb="86" eb="88">
      <t>アトヅ</t>
    </rPh>
    <rPh sb="89" eb="91">
      <t>ソウチ</t>
    </rPh>
    <rPh sb="92" eb="96">
      <t>ｐｍテイゲン</t>
    </rPh>
    <rPh sb="98" eb="99">
      <t>カナラ</t>
    </rPh>
    <rPh sb="100" eb="102">
      <t>ニュウリョク</t>
    </rPh>
    <phoneticPr fontId="2"/>
  </si>
  <si>
    <t>注６</t>
    <rPh sb="0" eb="1">
      <t>チュウ</t>
    </rPh>
    <phoneticPr fontId="2"/>
  </si>
  <si>
    <r>
      <rPr>
        <b/>
        <sz val="12"/>
        <rFont val="ＭＳ Ｐゴシック"/>
        <family val="3"/>
        <charset val="128"/>
      </rPr>
      <t>「</t>
    </r>
    <r>
      <rPr>
        <b/>
        <i/>
        <sz val="12"/>
        <color indexed="10"/>
        <rFont val="ＭＳ Ｐゴシック"/>
        <family val="3"/>
        <charset val="128"/>
      </rPr>
      <t>！</t>
    </r>
    <r>
      <rPr>
        <b/>
        <sz val="12"/>
        <rFont val="ＭＳ Ｐゴシック"/>
        <family val="3"/>
        <charset val="128"/>
      </rPr>
      <t>」</t>
    </r>
    <r>
      <rPr>
        <b/>
        <sz val="11"/>
        <rFont val="ＭＳ Ｐゴシック"/>
        <family val="3"/>
        <charset val="128"/>
      </rPr>
      <t>が表示された</t>
    </r>
    <rPh sb="4" eb="6">
      <t>ヒョウジ</t>
    </rPh>
    <phoneticPr fontId="2"/>
  </si>
  <si>
    <r>
      <t>別紙２－２や別紙３に「</t>
    </r>
    <r>
      <rPr>
        <i/>
        <sz val="11"/>
        <color indexed="10"/>
        <rFont val="ＭＳ Ｐゴシック"/>
        <family val="3"/>
        <charset val="128"/>
      </rPr>
      <t>！</t>
    </r>
    <r>
      <rPr>
        <sz val="11"/>
        <rFont val="ＭＳ Ｐゴシック"/>
        <family val="3"/>
        <charset val="128"/>
      </rPr>
      <t>」が表示された場合、自動車の合計台数が別紙２－１に入力した台数と一致していません。</t>
    </r>
    <rPh sb="0" eb="2">
      <t>ベッシ</t>
    </rPh>
    <rPh sb="6" eb="8">
      <t>ベッシ</t>
    </rPh>
    <rPh sb="14" eb="16">
      <t>ヒョウジ</t>
    </rPh>
    <rPh sb="19" eb="21">
      <t>バアイ</t>
    </rPh>
    <rPh sb="22" eb="25">
      <t>ジドウシャ</t>
    </rPh>
    <rPh sb="26" eb="28">
      <t>ゴウケイ</t>
    </rPh>
    <rPh sb="28" eb="30">
      <t>ダイスウ</t>
    </rPh>
    <rPh sb="31" eb="33">
      <t>ベッシ</t>
    </rPh>
    <rPh sb="37" eb="39">
      <t>ニュウリョク</t>
    </rPh>
    <rPh sb="41" eb="43">
      <t>ダイスウ</t>
    </rPh>
    <rPh sb="44" eb="46">
      <t>イッチ</t>
    </rPh>
    <phoneticPr fontId="2"/>
  </si>
  <si>
    <t>注７</t>
    <rPh sb="0" eb="1">
      <t>チュウ</t>
    </rPh>
    <phoneticPr fontId="2"/>
  </si>
  <si>
    <t>注８</t>
    <rPh sb="0" eb="1">
      <t>チュウ</t>
    </rPh>
    <phoneticPr fontId="2"/>
  </si>
  <si>
    <t>別紙２－１にエラーと表示された場合、入力した自動車の情報に誤りがある可能性があります。
「車両総重量」欄に「車両重量」を入力しないようご注意ください。改造車は正しい情報を入力してもエラーになる場合があります。その際は環境管理事務所または大気環境課にお問い合わせください。</t>
    <rPh sb="0" eb="2">
      <t>ベッシ</t>
    </rPh>
    <rPh sb="10" eb="12">
      <t>ヒョウジ</t>
    </rPh>
    <rPh sb="15" eb="17">
      <t>バアイ</t>
    </rPh>
    <rPh sb="18" eb="20">
      <t>ニュウリョク</t>
    </rPh>
    <rPh sb="22" eb="25">
      <t>ジドウシャ</t>
    </rPh>
    <rPh sb="26" eb="28">
      <t>ジョウホウ</t>
    </rPh>
    <rPh sb="29" eb="30">
      <t>アヤマ</t>
    </rPh>
    <rPh sb="34" eb="37">
      <t>カノウセイ</t>
    </rPh>
    <rPh sb="75" eb="77">
      <t>カイゾウ</t>
    </rPh>
    <rPh sb="77" eb="78">
      <t>シャ</t>
    </rPh>
    <phoneticPr fontId="2"/>
  </si>
  <si>
    <t>一般車</t>
    <rPh sb="0" eb="2">
      <t>イッパン</t>
    </rPh>
    <rPh sb="2" eb="3">
      <t>シャ</t>
    </rPh>
    <phoneticPr fontId="2"/>
  </si>
  <si>
    <t>被牽引車の台数は一般車に算入するものとする。</t>
    <rPh sb="0" eb="1">
      <t>ヒ</t>
    </rPh>
    <rPh sb="1" eb="4">
      <t>ケンインシャ</t>
    </rPh>
    <rPh sb="5" eb="7">
      <t>ダイスウ</t>
    </rPh>
    <rPh sb="8" eb="10">
      <t>イッパン</t>
    </rPh>
    <rPh sb="10" eb="11">
      <t>シャ</t>
    </rPh>
    <rPh sb="12" eb="14">
      <t>サンニュウ</t>
    </rPh>
    <phoneticPr fontId="2"/>
  </si>
  <si>
    <t>出荷時対応済台数</t>
    <rPh sb="0" eb="6">
      <t>シュッカジタイオウスミ</t>
    </rPh>
    <rPh sb="6" eb="8">
      <t>ダイスウ</t>
    </rPh>
    <phoneticPr fontId="2"/>
  </si>
  <si>
    <t>作成</t>
  </si>
  <si>
    <t>車両総重量</t>
    <rPh sb="0" eb="2">
      <t>シャリョウ</t>
    </rPh>
    <rPh sb="2" eb="5">
      <t>ソウジュウリョウ</t>
    </rPh>
    <phoneticPr fontId="2"/>
  </si>
  <si>
    <t>低燃費車台数の割合（％）</t>
    <rPh sb="0" eb="3">
      <t>テイネンピ</t>
    </rPh>
    <rPh sb="3" eb="4">
      <t>シャ</t>
    </rPh>
    <rPh sb="4" eb="6">
      <t>ダイスウ</t>
    </rPh>
    <rPh sb="7" eb="9">
      <t>ワリアイ</t>
    </rPh>
    <phoneticPr fontId="2"/>
  </si>
  <si>
    <t>粒子状物質減少装置装着車とは後付けした車両の台数とする。出荷時対応済の台数は含まない。</t>
    <rPh sb="0" eb="7">
      <t>リュウシジョウブッシツゲンショウ</t>
    </rPh>
    <rPh sb="30" eb="31">
      <t>ジ</t>
    </rPh>
    <rPh sb="31" eb="33">
      <t>タイオウ</t>
    </rPh>
    <rPh sb="33" eb="34">
      <t>スミ</t>
    </rPh>
    <rPh sb="35" eb="37">
      <t>ダイスウ</t>
    </rPh>
    <phoneticPr fontId="2"/>
  </si>
  <si>
    <t>所属部署
職名</t>
    <rPh sb="0" eb="1">
      <t>ショ</t>
    </rPh>
    <rPh sb="1" eb="2">
      <t>ゾク</t>
    </rPh>
    <rPh sb="2" eb="3">
      <t>ブ</t>
    </rPh>
    <rPh sb="3" eb="4">
      <t>ショ</t>
    </rPh>
    <rPh sb="5" eb="6">
      <t>ショク</t>
    </rPh>
    <rPh sb="6" eb="7">
      <t>メイ</t>
    </rPh>
    <phoneticPr fontId="2"/>
  </si>
  <si>
    <t>氏　名</t>
    <rPh sb="0" eb="1">
      <t>シ</t>
    </rPh>
    <rPh sb="2" eb="3">
      <t>メイ</t>
    </rPh>
    <phoneticPr fontId="2"/>
  </si>
  <si>
    <t>選任・解任
年月日</t>
    <rPh sb="0" eb="2">
      <t>センニン</t>
    </rPh>
    <rPh sb="3" eb="5">
      <t>カイニン</t>
    </rPh>
    <rPh sb="6" eb="9">
      <t>ネンガッピ</t>
    </rPh>
    <phoneticPr fontId="2"/>
  </si>
  <si>
    <t>３　用紙の大きさは、日本産業規格Ａ４とすること。</t>
    <rPh sb="12" eb="14">
      <t>サンギョウ</t>
    </rPh>
    <phoneticPr fontId="2"/>
  </si>
  <si>
    <t>注</t>
    <rPh sb="0" eb="1">
      <t>チュウ</t>
    </rPh>
    <phoneticPr fontId="2"/>
  </si>
  <si>
    <t>　「業種名」及び「番号」の欄には、日本標準産業分類に掲げる中分類の該当するものを記載すること。</t>
    <rPh sb="2" eb="4">
      <t>ギョウシュ</t>
    </rPh>
    <rPh sb="4" eb="5">
      <t>メイ</t>
    </rPh>
    <rPh sb="6" eb="7">
      <t>オヨ</t>
    </rPh>
    <rPh sb="9" eb="11">
      <t>バンゴウ</t>
    </rPh>
    <rPh sb="13" eb="14">
      <t>ラン</t>
    </rPh>
    <rPh sb="17" eb="19">
      <t>ニホン</t>
    </rPh>
    <rPh sb="19" eb="21">
      <t>ヒョウジュン</t>
    </rPh>
    <rPh sb="21" eb="23">
      <t>サンギョウ</t>
    </rPh>
    <rPh sb="23" eb="25">
      <t>ブンルイ</t>
    </rPh>
    <rPh sb="26" eb="27">
      <t>カカ</t>
    </rPh>
    <rPh sb="29" eb="30">
      <t>チュウ</t>
    </rPh>
    <rPh sb="30" eb="32">
      <t>ブンルイ</t>
    </rPh>
    <rPh sb="33" eb="35">
      <t>ガイトウ</t>
    </rPh>
    <rPh sb="40" eb="42">
      <t>キサイ</t>
    </rPh>
    <phoneticPr fontId="2"/>
  </si>
  <si>
    <t>例外(202003)</t>
    <rPh sb="0" eb="2">
      <t>レイガイ</t>
    </rPh>
    <phoneticPr fontId="3"/>
  </si>
  <si>
    <t>電気自動車</t>
    <rPh sb="0" eb="2">
      <t>デンキ</t>
    </rPh>
    <rPh sb="2" eb="5">
      <t>ジドウシャ</t>
    </rPh>
    <phoneticPr fontId="3"/>
  </si>
  <si>
    <t>電気自動車全て（乗用）</t>
    <rPh sb="0" eb="2">
      <t>デンキ</t>
    </rPh>
    <rPh sb="2" eb="5">
      <t>ジドウシャ</t>
    </rPh>
    <rPh sb="5" eb="6">
      <t>スベ</t>
    </rPh>
    <rPh sb="8" eb="10">
      <t>ジョウヨウ</t>
    </rPh>
    <phoneticPr fontId="2"/>
  </si>
  <si>
    <t>燃料電池車</t>
    <rPh sb="0" eb="4">
      <t>ネンリョウデンチ</t>
    </rPh>
    <rPh sb="4" eb="5">
      <t>シャ</t>
    </rPh>
    <phoneticPr fontId="3"/>
  </si>
  <si>
    <t>電気自動車全て（バス貨物）</t>
    <rPh sb="0" eb="2">
      <t>デンキ</t>
    </rPh>
    <rPh sb="2" eb="5">
      <t>ジドウシャ</t>
    </rPh>
    <rPh sb="5" eb="6">
      <t>スベ</t>
    </rPh>
    <rPh sb="10" eb="12">
      <t>カモツ</t>
    </rPh>
    <phoneticPr fontId="2"/>
  </si>
  <si>
    <t>電気自動車型式不要（202404)</t>
    <rPh sb="0" eb="2">
      <t>デンキ</t>
    </rPh>
    <rPh sb="2" eb="5">
      <t>ジドウシャ</t>
    </rPh>
    <rPh sb="5" eb="7">
      <t>カタシキ</t>
    </rPh>
    <rPh sb="7" eb="9">
      <t>フヨウ</t>
    </rPh>
    <phoneticPr fontId="2"/>
  </si>
  <si>
    <t>貨：貨物・乗合</t>
    <rPh sb="0" eb="1">
      <t>カ</t>
    </rPh>
    <rPh sb="2" eb="4">
      <t>カモツ</t>
    </rPh>
    <rPh sb="5" eb="7">
      <t>ノリアイ</t>
    </rPh>
    <phoneticPr fontId="2"/>
  </si>
  <si>
    <t>乗：乗用</t>
    <rPh sb="0" eb="1">
      <t>ジョウ</t>
    </rPh>
    <rPh sb="2" eb="4">
      <t>ジョウヨウ</t>
    </rPh>
    <phoneticPr fontId="2"/>
  </si>
  <si>
    <t>届出者</t>
    <rPh sb="0" eb="2">
      <t>トドケデ</t>
    </rPh>
    <rPh sb="2" eb="3">
      <t>シャ</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</si>
  <si>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</si>
  <si>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</si>
  <si>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</si>
  <si>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</si>
  <si>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</si>
  <si>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</si>
  <si>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</si>
  <si>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</si>
  <si>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</si>
  <si>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</si>
  <si>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</si>
  <si>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</si>
  <si>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</si>
  <si>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</si>
  <si>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特記事項・成果を期待できる取組など
（250文字以内で記入してください）</t>
    <rPh sb="3" eb="5">
      <t>トッキ</t>
    </rPh>
    <rPh sb="5" eb="7">
      <t>ジコウ</t>
    </rPh>
    <rPh sb="8" eb="10">
      <t>セイカ</t>
    </rPh>
    <rPh sb="11" eb="13">
      <t>キタイ</t>
    </rPh>
    <rPh sb="16" eb="18">
      <t>トリクミ</t>
    </rPh>
    <rPh sb="26" eb="28">
      <t>モジ</t>
    </rPh>
    <rPh sb="28" eb="30">
      <t>イナイ</t>
    </rPh>
    <rPh sb="31" eb="33">
      <t>キニュウ</t>
    </rPh>
    <phoneticPr fontId="2"/>
  </si>
  <si>
    <t>（一般車のうち被牽引車の台数）</t>
    <rPh sb="1" eb="3">
      <t>イッパン</t>
    </rPh>
    <rPh sb="3" eb="4">
      <t>シャ</t>
    </rPh>
    <rPh sb="7" eb="8">
      <t>ヒ</t>
    </rPh>
    <rPh sb="8" eb="11">
      <t>ケンインシャ</t>
    </rPh>
    <rPh sb="12" eb="14">
      <t>ダイスウ</t>
    </rPh>
    <phoneticPr fontId="2"/>
  </si>
  <si>
    <t>新☆☆☆
（ポスト新長期、新長期、
Ｈ30規制）</t>
    <rPh sb="9" eb="10">
      <t>シン</t>
    </rPh>
    <rPh sb="10" eb="12">
      <t>チョウキ</t>
    </rPh>
    <rPh sb="13" eb="14">
      <t>シン</t>
    </rPh>
    <rPh sb="14" eb="16">
      <t>チョウキ</t>
    </rPh>
    <rPh sb="21" eb="23">
      <t>キセイ</t>
    </rPh>
    <phoneticPr fontId="2"/>
  </si>
  <si>
    <t>新☆☆☆☆
（ポスト新長期、新長期、
Ｈ30規制）</t>
    <rPh sb="0" eb="1">
      <t>シン</t>
    </rPh>
    <rPh sb="10" eb="11">
      <t>シン</t>
    </rPh>
    <rPh sb="11" eb="13">
      <t>チョウキ</t>
    </rPh>
    <rPh sb="14" eb="15">
      <t>シン</t>
    </rPh>
    <rPh sb="15" eb="17">
      <t>チョウキ</t>
    </rPh>
    <rPh sb="22" eb="24">
      <t>キセイ</t>
    </rPh>
    <phoneticPr fontId="2"/>
  </si>
  <si>
    <t>使用する自動車が200台以上の場合、低燃費車の導入期限は令和11年度末（令和12年3月31日）とする。</t>
    <phoneticPr fontId="2"/>
  </si>
  <si>
    <t>使用する自動車が200台以上の場合、導入期限において導入すべき低燃費車台数の割合は50％以上とする。</t>
    <phoneticPr fontId="2"/>
  </si>
  <si>
    <t>自動車排出窒素酸化物・粒子状物質（ＮＯｘ・ＰＭ）の排出量と目標</t>
    <rPh sb="0" eb="3">
      <t>ジドウシャ</t>
    </rPh>
    <rPh sb="3" eb="5">
      <t>ハイシュツ</t>
    </rPh>
    <rPh sb="5" eb="7">
      <t>チッソ</t>
    </rPh>
    <rPh sb="7" eb="10">
      <t>サンカブツ</t>
    </rPh>
    <rPh sb="11" eb="14">
      <t>リュウシジョウ</t>
    </rPh>
    <rPh sb="14" eb="16">
      <t>ブッシツ</t>
    </rPh>
    <rPh sb="25" eb="27">
      <t>ハイシュツ</t>
    </rPh>
    <rPh sb="27" eb="28">
      <t>リョウ</t>
    </rPh>
    <rPh sb="29" eb="31">
      <t>モクヒョウ</t>
    </rPh>
    <phoneticPr fontId="2"/>
  </si>
  <si>
    <r>
      <t>自動車の運行に伴い排出される二酸化炭素（ＣＯ</t>
    </r>
    <r>
      <rPr>
        <b/>
        <sz val="9"/>
        <rFont val="ＭＳ Ｐゴシック"/>
        <family val="3"/>
        <charset val="128"/>
      </rPr>
      <t>２</t>
    </r>
    <r>
      <rPr>
        <b/>
        <sz val="14"/>
        <rFont val="ＭＳ Ｐゴシック"/>
        <family val="3"/>
        <charset val="128"/>
      </rPr>
      <t>）の量と目標</t>
    </r>
    <rPh sb="0" eb="3">
      <t>ジドウシャ</t>
    </rPh>
    <rPh sb="4" eb="6">
      <t>ウンコウ</t>
    </rPh>
    <rPh sb="7" eb="8">
      <t>トモナ</t>
    </rPh>
    <rPh sb="9" eb="11">
      <t>ハイシュツ</t>
    </rPh>
    <rPh sb="14" eb="19">
      <t>ニ</t>
    </rPh>
    <rPh sb="25" eb="26">
      <t>リョウ</t>
    </rPh>
    <rPh sb="27" eb="29">
      <t>モクヒョウ</t>
    </rPh>
    <phoneticPr fontId="2"/>
  </si>
  <si>
    <r>
      <t>自動車の運行に伴い排出される二酸化炭素（ＣＯ</t>
    </r>
    <r>
      <rPr>
        <b/>
        <sz val="9"/>
        <color indexed="8"/>
        <rFont val="ＭＳ Ｐゴシック"/>
        <family val="3"/>
        <charset val="128"/>
      </rPr>
      <t>２</t>
    </r>
    <r>
      <rPr>
        <b/>
        <sz val="16"/>
        <color indexed="8"/>
        <rFont val="ＭＳ Ｐゴシック"/>
        <family val="3"/>
        <charset val="128"/>
      </rPr>
      <t>）の量と目標</t>
    </r>
    <rPh sb="0" eb="3">
      <t>ジドウシャ</t>
    </rPh>
    <rPh sb="4" eb="6">
      <t>ウンコウ</t>
    </rPh>
    <rPh sb="7" eb="8">
      <t>トモナ</t>
    </rPh>
    <rPh sb="9" eb="11">
      <t>ハイシュツ</t>
    </rPh>
    <rPh sb="14" eb="19">
      <t>ニ</t>
    </rPh>
    <rPh sb="25" eb="26">
      <t>リョウ</t>
    </rPh>
    <rPh sb="27" eb="29">
      <t>モクヒョウ</t>
    </rPh>
    <phoneticPr fontId="2"/>
  </si>
  <si>
    <t>低燃費車の基準を改正しました</t>
    <rPh sb="0" eb="4">
      <t>テイネンピシャ</t>
    </rPh>
    <rPh sb="5" eb="7">
      <t>キジュン</t>
    </rPh>
    <rPh sb="8" eb="10">
      <t>カイセイ</t>
    </rPh>
    <phoneticPr fontId="2"/>
  </si>
  <si>
    <t>令和7年4月1日、低燃費車の基準を改正しました。新しい基準に基づき作成してください。</t>
    <rPh sb="0" eb="2">
      <t>レイワ</t>
    </rPh>
    <rPh sb="3" eb="4">
      <t>ネン</t>
    </rPh>
    <rPh sb="5" eb="6">
      <t>ガツ</t>
    </rPh>
    <rPh sb="7" eb="8">
      <t>ニチ</t>
    </rPh>
    <rPh sb="9" eb="13">
      <t>テイネンピシャ</t>
    </rPh>
    <rPh sb="14" eb="16">
      <t>キジュン</t>
    </rPh>
    <rPh sb="17" eb="19">
      <t>カイセイ</t>
    </rPh>
    <phoneticPr fontId="2"/>
  </si>
  <si>
    <t>行の追加・削除はしない</t>
    <rPh sb="0" eb="1">
      <t>ギョウ</t>
    </rPh>
    <rPh sb="2" eb="4">
      <t>ツイカ</t>
    </rPh>
    <rPh sb="5" eb="7">
      <t>サクジョ</t>
    </rPh>
    <phoneticPr fontId="2"/>
  </si>
  <si>
    <t>5：12ｔ超</t>
    <rPh sb="5" eb="6">
      <t>チョウ</t>
    </rPh>
    <phoneticPr fontId="2"/>
  </si>
  <si>
    <t>令和　 8 年　  4月　 1 日</t>
    <rPh sb="0" eb="1">
      <t>レイ</t>
    </rPh>
    <rPh sb="1" eb="2">
      <t>ワ</t>
    </rPh>
    <rPh sb="6" eb="7">
      <t>ネン</t>
    </rPh>
    <rPh sb="11" eb="12">
      <t>ツキ</t>
    </rPh>
    <rPh sb="16" eb="17">
      <t>ヒ</t>
    </rPh>
    <phoneticPr fontId="2"/>
  </si>
  <si>
    <t>水色以外のセルには計算式等が入っています。計算式の削除や行の追加・削除を行わないでください。</t>
    <phoneticPr fontId="2"/>
  </si>
  <si>
    <t>Ａ－１</t>
  </si>
  <si>
    <t>計画200台未満 Ver8.05</t>
    <rPh sb="0" eb="2">
      <t>ケイカク</t>
    </rPh>
    <rPh sb="5" eb="6">
      <t>ダイ</t>
    </rPh>
    <rPh sb="6" eb="8">
      <t>ミマン</t>
    </rPh>
    <phoneticPr fontId="2"/>
  </si>
  <si>
    <t>2WG</t>
    <phoneticPr fontId="2"/>
  </si>
  <si>
    <t>2VG</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</si>
</sst>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_);[Red]\(0.0\)"/>
    <numFmt numFmtId="177" formatCode="0.0_ "/>
    <numFmt numFmtId="178" formatCode="0_ "/>
    <numFmt numFmtId="179" formatCode="[&lt;&gt;0]General"/>
    <numFmt numFmtId="180" formatCode="0.000"/>
    <numFmt numFmtId="181" formatCode="#,##0_ "/>
    <numFmt numFmtId="182" formatCode="#"/>
    <numFmt numFmtId="183" formatCode="0.00_ "/>
    <numFmt numFmtId="184" formatCode="0.000_ "/>
    <numFmt numFmtId="185" formatCode="General;General;"/>
    <numFmt numFmtId="186" formatCode="0.0;[Red]0.0"/>
    <numFmt numFmtId="187" formatCode="0.000_);[Red]\(0.000\)"/>
    <numFmt numFmtId="188" formatCode="0.0%"/>
    <numFmt numFmtId="189" formatCode="0.00_);[Red]\(0.00\)"/>
    <numFmt numFmtId="190" formatCode="0_ ;[Red]\-0\ "/>
    <numFmt numFmtId="191" formatCode="[$-411]ggge&quot;年&quot;m&quot;月&quot;"/>
  </numFmts>
  <fonts count="53">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0.5"/>
      <name val="ＭＳ 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9"/>
      <name val="ＭＳ Ｐゴシック"/>
      <family val="3"/>
      <charset val="128"/>
    </font>
    <font>
      <vertAlign val="subscript"/>
      <sz val="10"/>
      <name val="ＭＳ Ｐゴシック"/>
      <family val="3"/>
      <charset val="128"/>
    </font>
    <font>
      <sz val="10.5"/>
      <name val="ＭＳ Ｐゴシック"/>
      <family val="3"/>
      <charset val="128"/>
    </font>
    <font>
      <sz val="14"/>
      <name val="ＭＳ Ｐゴシック"/>
      <family val="3"/>
      <charset val="128"/>
    </font>
    <font>
      <b/>
      <sz val="12"/>
      <name val="ＭＳ Ｐゴシック"/>
      <family val="3"/>
      <charset val="128"/>
    </font>
    <font>
      <sz val="11"/>
      <color indexed="8"/>
      <name val="ＭＳ Ｐゴシック"/>
      <family val="3"/>
      <charset val="128"/>
    </font>
    <font>
      <b/>
      <sz val="16"/>
      <name val="ＭＳ Ｐゴシック"/>
      <family val="3"/>
      <charset val="128"/>
    </font>
    <font>
      <sz val="12"/>
      <name val="ＭＳ ゴシック"/>
      <family val="3"/>
      <charset val="128"/>
    </font>
    <font>
      <b/>
      <sz val="11"/>
      <name val="ＭＳ Ｐゴシック"/>
      <family val="3"/>
      <charset val="128"/>
    </font>
    <font>
      <b/>
      <sz val="12"/>
      <color indexed="10"/>
      <name val="ＭＳ Ｐゴシック"/>
      <family val="3"/>
      <charset val="128"/>
    </font>
    <font>
      <sz val="8"/>
      <color indexed="8"/>
      <name val="ＭＳ Ｐゴシック"/>
      <family val="3"/>
      <charset val="128"/>
    </font>
    <font>
      <b/>
      <u/>
      <sz val="11"/>
      <name val="ＭＳ Ｐゴシック"/>
      <family val="3"/>
      <charset val="128"/>
    </font>
    <font>
      <sz val="10"/>
      <color indexed="8"/>
      <name val="ＭＳ Ｐゴシック"/>
      <family val="3"/>
      <charset val="128"/>
    </font>
    <font>
      <sz val="6"/>
      <color indexed="8"/>
      <name val="ＭＳ Ｐゴシック"/>
      <family val="3"/>
      <charset val="128"/>
    </font>
    <font>
      <b/>
      <sz val="9"/>
      <name val="ＭＳ Ｐゴシック"/>
      <family val="3"/>
      <charset val="128"/>
    </font>
    <font>
      <b/>
      <sz val="16"/>
      <color indexed="8"/>
      <name val="ＭＳ Ｐゴシック"/>
      <family val="3"/>
      <charset val="128"/>
    </font>
    <font>
      <b/>
      <sz val="9"/>
      <color indexed="8"/>
      <name val="ＭＳ Ｐゴシック"/>
      <family val="3"/>
      <charset val="128"/>
    </font>
    <font>
      <sz val="16"/>
      <name val="ＭＳ Ｐゴシック"/>
      <family val="3"/>
      <charset val="128"/>
    </font>
    <font>
      <strike/>
      <sz val="10.5"/>
      <name val="ＭＳ Ｐゴシック"/>
      <family val="3"/>
      <charset val="128"/>
    </font>
    <font>
      <vertAlign val="superscript"/>
      <sz val="9"/>
      <color indexed="8"/>
      <name val="ＭＳ Ｐゴシック"/>
      <family val="3"/>
      <charset val="128"/>
    </font>
    <font>
      <b/>
      <i/>
      <sz val="12"/>
      <color indexed="10"/>
      <name val="ＭＳ Ｐゴシック"/>
      <family val="3"/>
      <charset val="128"/>
    </font>
    <font>
      <i/>
      <sz val="11"/>
      <color indexed="10"/>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sz val="18"/>
      <color theme="1"/>
      <name val="ＭＳ Ｐゴシック"/>
      <family val="3"/>
      <charset val="128"/>
      <scheme val="minor"/>
    </font>
    <font>
      <b/>
      <sz val="12"/>
      <color theme="1"/>
      <name val="ＭＳ Ｐゴシック"/>
      <family val="3"/>
      <charset val="128"/>
      <scheme val="minor"/>
    </font>
    <font>
      <b/>
      <sz val="12"/>
      <color rgb="FFFF0000"/>
      <name val="ＭＳ Ｐゴシック"/>
      <family val="3"/>
      <charset val="128"/>
    </font>
    <font>
      <b/>
      <sz val="11"/>
      <color rgb="FFFF0000"/>
      <name val="ＭＳ Ｐゴシック"/>
      <family val="3"/>
      <charset val="128"/>
    </font>
    <font>
      <b/>
      <sz val="14"/>
      <color rgb="FFFF0000"/>
      <name val="ＭＳ Ｐゴシック"/>
      <family val="3"/>
      <charset val="128"/>
    </font>
    <font>
      <sz val="9"/>
      <color theme="1"/>
      <name val="ＭＳ Ｐゴシック"/>
      <family val="3"/>
      <charset val="128"/>
      <scheme val="minor"/>
    </font>
    <font>
      <b/>
      <sz val="16"/>
      <color theme="1"/>
      <name val="ＭＳ Ｐゴシック"/>
      <family val="3"/>
      <charset val="128"/>
      <scheme val="minor"/>
    </font>
    <font>
      <sz val="14"/>
      <color theme="1"/>
      <name val="ＭＳ Ｐゴシック"/>
      <family val="3"/>
      <charset val="128"/>
    </font>
    <font>
      <b/>
      <sz val="12"/>
      <color theme="1"/>
      <name val="ＭＳ Ｐゴシック"/>
      <family val="3"/>
      <charset val="128"/>
    </font>
    <font>
      <sz val="11"/>
      <color theme="1"/>
      <name val="ＭＳ Ｐゴシック"/>
      <family val="3"/>
      <charset val="128"/>
    </font>
    <font>
      <b/>
      <sz val="12"/>
      <color rgb="FFFF0000"/>
      <name val="ＭＳ Ｐゴシック"/>
      <family val="3"/>
      <charset val="128"/>
      <scheme val="minor"/>
    </font>
    <font>
      <sz val="8"/>
      <color theme="1"/>
      <name val="ＭＳ Ｐゴシック"/>
      <family val="3"/>
      <charset val="128"/>
      <scheme val="minor"/>
    </font>
    <font>
      <sz val="12"/>
      <color theme="1"/>
      <name val="ＭＳ Ｐゴシック"/>
      <family val="3"/>
      <charset val="128"/>
    </font>
    <font>
      <b/>
      <sz val="12"/>
      <color rgb="FFFFC000"/>
      <name val="ＭＳ Ｐゴシック"/>
      <family val="3"/>
      <charset val="128"/>
    </font>
    <font>
      <sz val="9"/>
      <color indexed="81"/>
      <name val="MS P ゴシック"/>
      <family val="3"/>
      <charset val="128"/>
    </font>
    <font>
      <b/>
      <sz val="9"/>
      <color indexed="81"/>
      <name val="MS P ゴシック"/>
      <family val="3"/>
      <charset val="128"/>
    </font>
    <font>
      <sz val="10"/>
      <color theme="1"/>
      <name val="ＭＳ Ｐゴシック"/>
      <family val="3"/>
      <charset val="128"/>
    </font>
  </fonts>
  <fills count="14">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1"/>
        <bgColor indexed="64"/>
      </patternFill>
    </fill>
    <fill>
      <patternFill patternType="solid">
        <fgColor indexed="65"/>
        <bgColor indexed="64"/>
      </patternFill>
    </fill>
    <fill>
      <patternFill patternType="solid">
        <fgColor rgb="FFCCFFFF"/>
        <bgColor indexed="64"/>
      </patternFill>
    </fill>
    <fill>
      <patternFill patternType="solid">
        <fgColor rgb="FF00B050"/>
        <bgColor indexed="64"/>
      </patternFill>
    </fill>
    <fill>
      <patternFill patternType="solid">
        <fgColor rgb="FFFFFFCC"/>
        <bgColor indexed="64"/>
      </patternFill>
    </fill>
    <fill>
      <patternFill patternType="solid">
        <fgColor rgb="FFFFFF99"/>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7" tint="0.59999389629810485"/>
        <bgColor indexed="64"/>
      </patternFill>
    </fill>
  </fills>
  <borders count="14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medium">
        <color indexed="64"/>
      </left>
      <right style="medium">
        <color indexed="64"/>
      </right>
      <top style="medium">
        <color indexed="64"/>
      </top>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style="medium">
        <color indexed="64"/>
      </left>
      <right/>
      <top style="hair">
        <color indexed="64"/>
      </top>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top style="medium">
        <color indexed="64"/>
      </top>
      <bottom/>
      <diagonal/>
    </border>
    <border>
      <left/>
      <right style="medium">
        <color indexed="64"/>
      </right>
      <top style="thin">
        <color indexed="64"/>
      </top>
      <bottom style="thin">
        <color indexed="64"/>
      </bottom>
      <diagonal/>
    </border>
    <border>
      <left style="double">
        <color indexed="64"/>
      </left>
      <right style="double">
        <color indexed="64"/>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medium">
        <color indexed="64"/>
      </left>
      <right/>
      <top style="medium">
        <color indexed="64"/>
      </top>
      <bottom style="medium">
        <color indexed="64"/>
      </bottom>
      <diagonal/>
    </border>
    <border>
      <left style="medium">
        <color indexed="64"/>
      </left>
      <right/>
      <top style="thin">
        <color indexed="64"/>
      </top>
      <bottom/>
      <diagonal/>
    </border>
    <border>
      <left style="medium">
        <color indexed="64"/>
      </left>
      <right style="thin">
        <color indexed="64"/>
      </right>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hair">
        <color indexed="64"/>
      </top>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thin">
        <color indexed="64"/>
      </top>
      <bottom style="thin">
        <color indexed="64"/>
      </bottom>
      <diagonal/>
    </border>
    <border>
      <left style="double">
        <color indexed="64"/>
      </left>
      <right style="double">
        <color indexed="64"/>
      </right>
      <top style="double">
        <color indexed="64"/>
      </top>
      <bottom/>
      <diagonal/>
    </border>
    <border>
      <left style="thin">
        <color indexed="64"/>
      </left>
      <right style="medium">
        <color indexed="64"/>
      </right>
      <top style="double">
        <color indexed="64"/>
      </top>
      <bottom/>
      <diagonal/>
    </border>
    <border>
      <left style="double">
        <color indexed="64"/>
      </left>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double">
        <color indexed="64"/>
      </left>
      <right style="thin">
        <color indexed="64"/>
      </right>
      <top/>
      <bottom/>
      <diagonal/>
    </border>
    <border>
      <left style="double">
        <color indexed="64"/>
      </left>
      <right style="double">
        <color indexed="64"/>
      </right>
      <top style="thin">
        <color indexed="64"/>
      </top>
      <bottom style="medium">
        <color indexed="64"/>
      </bottom>
      <diagonal/>
    </border>
    <border>
      <left/>
      <right style="thin">
        <color indexed="64"/>
      </right>
      <top style="thin">
        <color indexed="64"/>
      </top>
      <bottom style="medium">
        <color indexed="64"/>
      </bottom>
      <diagonal/>
    </border>
    <border>
      <left style="double">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medium">
        <color indexed="64"/>
      </left>
      <right/>
      <top/>
      <bottom/>
      <diagonal/>
    </border>
    <border>
      <left/>
      <right style="thin">
        <color indexed="64"/>
      </right>
      <top/>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medium">
        <color indexed="64"/>
      </right>
      <top style="double">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hair">
        <color indexed="64"/>
      </top>
      <bottom style="hair">
        <color indexed="64"/>
      </bottom>
      <diagonal/>
    </border>
    <border>
      <left/>
      <right style="medium">
        <color indexed="64"/>
      </right>
      <top/>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right style="medium">
        <color indexed="64"/>
      </right>
      <top style="hair">
        <color indexed="64"/>
      </top>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thin">
        <color indexed="64"/>
      </top>
      <bottom/>
      <diagonal/>
    </border>
    <border>
      <left style="medium">
        <color indexed="64"/>
      </left>
      <right/>
      <top style="hair">
        <color indexed="64"/>
      </top>
      <bottom style="thin">
        <color indexed="64"/>
      </bottom>
      <diagonal/>
    </border>
    <border>
      <left/>
      <right/>
      <top style="medium">
        <color indexed="64"/>
      </top>
      <bottom style="hair">
        <color indexed="64"/>
      </bottom>
      <diagonal/>
    </border>
    <border>
      <left/>
      <right style="double">
        <color indexed="64"/>
      </right>
      <top style="thin">
        <color indexed="64"/>
      </top>
      <bottom style="thin">
        <color indexed="64"/>
      </bottom>
      <diagonal/>
    </border>
    <border>
      <left/>
      <right/>
      <top style="thin">
        <color indexed="64"/>
      </top>
      <bottom style="medium">
        <color indexed="64"/>
      </bottom>
      <diagonal/>
    </border>
    <border>
      <left/>
      <right style="double">
        <color indexed="64"/>
      </right>
      <top style="thin">
        <color indexed="64"/>
      </top>
      <bottom style="medium">
        <color indexed="64"/>
      </bottom>
      <diagonal/>
    </border>
    <border>
      <left/>
      <right style="double">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bottom style="double">
        <color indexed="64"/>
      </bottom>
      <diagonal/>
    </border>
    <border>
      <left style="thin">
        <color indexed="64"/>
      </left>
      <right style="medium">
        <color indexed="64"/>
      </right>
      <top/>
      <bottom style="double">
        <color indexed="64"/>
      </bottom>
      <diagonal/>
    </border>
    <border>
      <left style="double">
        <color indexed="64"/>
      </left>
      <right/>
      <top style="medium">
        <color indexed="64"/>
      </top>
      <bottom/>
      <diagonal/>
    </border>
    <border>
      <left/>
      <right style="medium">
        <color indexed="64"/>
      </right>
      <top/>
      <bottom style="thin">
        <color indexed="64"/>
      </bottom>
      <diagonal/>
    </border>
    <border>
      <left/>
      <right style="double">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top style="medium">
        <color indexed="64"/>
      </top>
      <bottom style="hair">
        <color indexed="64"/>
      </bottom>
      <diagonal/>
    </border>
  </borders>
  <cellStyleXfs count="14">
    <xf numFmtId="0" fontId="0" fillId="0" borderId="0"/>
    <xf numFmtId="9"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alignment vertical="top"/>
      <protection locked="0"/>
    </xf>
    <xf numFmtId="38" fontId="1" fillId="0" borderId="0" applyFont="0" applyFill="0" applyBorder="0" applyAlignment="0" applyProtection="0"/>
    <xf numFmtId="38" fontId="1" fillId="0" borderId="0" applyFont="0" applyFill="0" applyBorder="0" applyAlignment="0" applyProtection="0"/>
    <xf numFmtId="0" fontId="33" fillId="0" borderId="0">
      <alignment vertical="center"/>
    </xf>
    <xf numFmtId="0" fontId="1" fillId="0" borderId="0"/>
    <xf numFmtId="0" fontId="1" fillId="0" borderId="0"/>
    <xf numFmtId="0" fontId="33" fillId="0" borderId="0">
      <alignment vertical="center"/>
    </xf>
    <xf numFmtId="0" fontId="1" fillId="0" borderId="0"/>
    <xf numFmtId="0" fontId="33" fillId="0" borderId="0">
      <alignment vertical="center"/>
    </xf>
    <xf numFmtId="0" fontId="4" fillId="0" borderId="0"/>
    <xf numFmtId="0" fontId="1" fillId="0" borderId="0">
      <alignment vertical="center"/>
    </xf>
  </cellStyleXfs>
  <cellXfs count="841">
    <xf numFmtId="0" fontId="0" fillId="0" borderId="0" xfId="0"/>
    <xf numFmtId="0" fontId="5" fillId="0" borderId="0" xfId="0" applyFont="1"/>
    <xf numFmtId="0" fontId="6" fillId="0" borderId="0" xfId="0" applyFont="1" applyAlignment="1">
      <alignment vertical="center"/>
    </xf>
    <xf numFmtId="0" fontId="0" fillId="0" borderId="0" xfId="0" applyAlignment="1">
      <alignment horizontal="center"/>
    </xf>
    <xf numFmtId="0" fontId="5" fillId="0" borderId="1" xfId="0" applyFont="1" applyBorder="1"/>
    <xf numFmtId="0" fontId="5" fillId="0" borderId="1" xfId="0" applyFont="1" applyBorder="1" applyAlignment="1">
      <alignment horizontal="center"/>
    </xf>
    <xf numFmtId="0" fontId="8" fillId="0" borderId="0" xfId="13" applyFont="1" applyAlignment="1"/>
    <xf numFmtId="0" fontId="8" fillId="0" borderId="0" xfId="13" applyFont="1" applyAlignment="1">
      <alignment vertical="top"/>
    </xf>
    <xf numFmtId="177" fontId="0" fillId="0" borderId="0" xfId="0" applyNumberFormat="1"/>
    <xf numFmtId="0" fontId="9" fillId="0" borderId="0" xfId="13" applyFont="1" applyAlignment="1"/>
    <xf numFmtId="0" fontId="9" fillId="0" borderId="0" xfId="13" applyFont="1" applyAlignment="1">
      <alignment vertical="top"/>
    </xf>
    <xf numFmtId="0" fontId="0" fillId="0" borderId="0" xfId="0" applyAlignment="1">
      <alignment horizontal="right" vertical="center"/>
    </xf>
    <xf numFmtId="0" fontId="10" fillId="0" borderId="0" xfId="0" applyFont="1"/>
    <xf numFmtId="0" fontId="5" fillId="0" borderId="2" xfId="0" applyFont="1" applyBorder="1"/>
    <xf numFmtId="0" fontId="5" fillId="0" borderId="3" xfId="0" applyFont="1" applyBorder="1"/>
    <xf numFmtId="0" fontId="5" fillId="0" borderId="4" xfId="0" applyFont="1" applyBorder="1"/>
    <xf numFmtId="0" fontId="5" fillId="0" borderId="5" xfId="0" applyFont="1" applyBorder="1"/>
    <xf numFmtId="0" fontId="5" fillId="0" borderId="6" xfId="0" applyFont="1" applyBorder="1" applyAlignment="1" applyProtection="1">
      <alignment shrinkToFit="1"/>
      <protection locked="0"/>
    </xf>
    <xf numFmtId="0" fontId="1" fillId="0" borderId="0" xfId="0" applyFont="1"/>
    <xf numFmtId="0" fontId="13" fillId="2" borderId="0" xfId="0" applyFont="1" applyFill="1" applyAlignment="1">
      <alignment vertical="center"/>
    </xf>
    <xf numFmtId="0" fontId="13" fillId="0" borderId="0" xfId="0" applyFont="1" applyAlignment="1">
      <alignment vertical="center"/>
    </xf>
    <xf numFmtId="0" fontId="11" fillId="2" borderId="0" xfId="0" applyFont="1" applyFill="1" applyAlignment="1">
      <alignment vertical="center"/>
    </xf>
    <xf numFmtId="0" fontId="11" fillId="2" borderId="0" xfId="0" applyFont="1" applyFill="1" applyAlignment="1">
      <alignment horizontal="left" vertical="center"/>
    </xf>
    <xf numFmtId="0" fontId="5" fillId="0" borderId="0" xfId="0" applyFont="1" applyAlignment="1">
      <alignment vertical="center"/>
    </xf>
    <xf numFmtId="0" fontId="5" fillId="0" borderId="0" xfId="0" applyFont="1" applyAlignment="1">
      <alignment horizontal="right" vertical="center"/>
    </xf>
    <xf numFmtId="0" fontId="5" fillId="0" borderId="0" xfId="0" applyFont="1" applyAlignment="1" applyProtection="1">
      <alignment shrinkToFit="1"/>
      <protection locked="0"/>
    </xf>
    <xf numFmtId="0" fontId="1" fillId="2" borderId="0" xfId="0" applyFont="1" applyFill="1" applyAlignment="1">
      <alignment vertical="center"/>
    </xf>
    <xf numFmtId="0" fontId="1" fillId="0" borderId="0" xfId="0" applyFont="1" applyAlignment="1">
      <alignment vertical="center"/>
    </xf>
    <xf numFmtId="179" fontId="5" fillId="0" borderId="4" xfId="0" applyNumberFormat="1" applyFont="1" applyBorder="1" applyAlignment="1">
      <alignment horizontal="center" vertical="center"/>
    </xf>
    <xf numFmtId="0" fontId="7" fillId="3" borderId="7" xfId="0" applyFont="1" applyFill="1" applyBorder="1" applyAlignment="1">
      <alignment horizontal="center" vertical="center"/>
    </xf>
    <xf numFmtId="0" fontId="7" fillId="3" borderId="8" xfId="0" applyFont="1" applyFill="1" applyBorder="1" applyAlignment="1">
      <alignment vertical="center"/>
    </xf>
    <xf numFmtId="0" fontId="7" fillId="0" borderId="9" xfId="0" applyFont="1" applyBorder="1" applyAlignment="1">
      <alignment horizontal="center" vertical="center"/>
    </xf>
    <xf numFmtId="0" fontId="7" fillId="0" borderId="9" xfId="0" applyFont="1" applyBorder="1" applyAlignment="1">
      <alignment vertical="center"/>
    </xf>
    <xf numFmtId="0" fontId="5" fillId="3" borderId="1" xfId="0" applyFont="1" applyFill="1" applyBorder="1"/>
    <xf numFmtId="0" fontId="5" fillId="3" borderId="10" xfId="0" applyFont="1" applyFill="1" applyBorder="1"/>
    <xf numFmtId="179" fontId="5" fillId="0" borderId="1" xfId="0" applyNumberFormat="1" applyFont="1" applyBorder="1" applyAlignment="1">
      <alignment horizontal="center" vertical="center"/>
    </xf>
    <xf numFmtId="179" fontId="5" fillId="0" borderId="5" xfId="0" applyNumberFormat="1" applyFont="1" applyBorder="1" applyAlignment="1">
      <alignment horizontal="center" vertical="center"/>
    </xf>
    <xf numFmtId="179" fontId="5" fillId="0" borderId="11" xfId="0" applyNumberFormat="1" applyFont="1" applyBorder="1" applyAlignment="1">
      <alignment horizontal="center" vertical="center"/>
    </xf>
    <xf numFmtId="179" fontId="5" fillId="0" borderId="12" xfId="0" applyNumberFormat="1" applyFont="1" applyBorder="1" applyAlignment="1">
      <alignment horizontal="center" vertical="center"/>
    </xf>
    <xf numFmtId="0" fontId="11" fillId="3" borderId="1" xfId="0" applyFont="1" applyFill="1" applyBorder="1" applyAlignment="1">
      <alignment horizontal="center" vertical="center" wrapText="1"/>
    </xf>
    <xf numFmtId="0" fontId="15" fillId="0" borderId="0" xfId="0" applyFont="1" applyAlignment="1">
      <alignment horizontal="center" vertical="center"/>
    </xf>
    <xf numFmtId="184" fontId="5" fillId="0" borderId="1" xfId="0" applyNumberFormat="1" applyFont="1" applyBorder="1" applyAlignment="1">
      <alignment shrinkToFit="1"/>
    </xf>
    <xf numFmtId="183" fontId="5" fillId="0" borderId="1" xfId="0" applyNumberFormat="1" applyFont="1" applyBorder="1" applyAlignment="1">
      <alignment shrinkToFit="1"/>
    </xf>
    <xf numFmtId="177" fontId="5" fillId="0" borderId="1" xfId="0" applyNumberFormat="1" applyFont="1" applyBorder="1" applyAlignment="1">
      <alignment shrinkToFit="1"/>
    </xf>
    <xf numFmtId="0" fontId="5" fillId="0" borderId="0" xfId="0" applyFont="1" applyAlignment="1">
      <alignment horizontal="left" vertical="center"/>
    </xf>
    <xf numFmtId="0" fontId="1" fillId="0" borderId="13" xfId="0" applyFont="1" applyBorder="1" applyAlignment="1">
      <alignment horizontal="left" vertical="center"/>
    </xf>
    <xf numFmtId="0" fontId="1" fillId="0" borderId="2"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6" xfId="0" applyFont="1" applyBorder="1" applyAlignment="1">
      <alignment vertical="center" wrapText="1"/>
    </xf>
    <xf numFmtId="0" fontId="1" fillId="0" borderId="17" xfId="0" applyFont="1" applyBorder="1" applyAlignment="1">
      <alignment horizontal="center" vertical="center"/>
    </xf>
    <xf numFmtId="0" fontId="1" fillId="2" borderId="17" xfId="0" applyFont="1" applyFill="1" applyBorder="1" applyAlignment="1">
      <alignment horizontal="center" vertical="center"/>
    </xf>
    <xf numFmtId="0" fontId="1" fillId="2" borderId="18" xfId="0" applyFont="1" applyFill="1" applyBorder="1" applyAlignment="1">
      <alignment horizontal="center" vertical="center"/>
    </xf>
    <xf numFmtId="0" fontId="1" fillId="2" borderId="19" xfId="0" applyFont="1" applyFill="1" applyBorder="1" applyAlignment="1">
      <alignment horizontal="center" vertical="center"/>
    </xf>
    <xf numFmtId="0" fontId="1" fillId="0" borderId="2" xfId="0" applyFont="1" applyBorder="1" applyAlignment="1">
      <alignment horizontal="center" vertical="center"/>
    </xf>
    <xf numFmtId="0" fontId="1" fillId="0" borderId="14" xfId="0" applyFont="1" applyBorder="1" applyAlignment="1">
      <alignment horizontal="center" vertical="center"/>
    </xf>
    <xf numFmtId="0" fontId="1" fillId="0" borderId="4" xfId="0" applyFont="1" applyBorder="1" applyAlignment="1">
      <alignment horizontal="center" vertical="center"/>
    </xf>
    <xf numFmtId="0" fontId="1" fillId="0" borderId="8" xfId="0" applyFont="1" applyBorder="1" applyAlignment="1">
      <alignment horizontal="center" vertical="center"/>
    </xf>
    <xf numFmtId="0" fontId="1" fillId="0" borderId="1" xfId="0" applyFont="1" applyBorder="1" applyAlignment="1">
      <alignment horizontal="center" vertical="center"/>
    </xf>
    <xf numFmtId="0" fontId="1" fillId="0" borderId="18" xfId="0" applyFont="1" applyBorder="1" applyAlignment="1">
      <alignment horizontal="center" vertical="center"/>
    </xf>
    <xf numFmtId="0" fontId="1" fillId="0" borderId="19" xfId="0" applyFont="1" applyBorder="1" applyAlignment="1">
      <alignment horizontal="center" vertical="center"/>
    </xf>
    <xf numFmtId="0" fontId="1" fillId="0" borderId="22" xfId="0" applyFont="1" applyBorder="1" applyAlignment="1">
      <alignment horizontal="center" vertical="center"/>
    </xf>
    <xf numFmtId="0" fontId="1" fillId="0" borderId="23" xfId="0" applyFont="1" applyBorder="1" applyAlignment="1">
      <alignment horizontal="center" vertical="center"/>
    </xf>
    <xf numFmtId="0" fontId="7" fillId="0" borderId="0" xfId="0" applyFont="1" applyAlignment="1">
      <alignment wrapText="1"/>
    </xf>
    <xf numFmtId="49" fontId="11" fillId="3" borderId="14" xfId="0" applyNumberFormat="1" applyFont="1" applyFill="1" applyBorder="1" applyAlignment="1">
      <alignment horizontal="center" vertical="center" wrapText="1"/>
    </xf>
    <xf numFmtId="0" fontId="11" fillId="3" borderId="14" xfId="0" applyFont="1" applyFill="1" applyBorder="1" applyAlignment="1">
      <alignment horizontal="center" vertical="center" wrapText="1"/>
    </xf>
    <xf numFmtId="0" fontId="13" fillId="0" borderId="0" xfId="0" applyFont="1" applyAlignment="1">
      <alignment horizontal="right" vertical="center"/>
    </xf>
    <xf numFmtId="0" fontId="13" fillId="0" borderId="0" xfId="0" applyFont="1" applyAlignment="1">
      <alignment horizontal="left" vertical="center"/>
    </xf>
    <xf numFmtId="0" fontId="11" fillId="0" borderId="0" xfId="0" applyFont="1" applyAlignment="1">
      <alignment vertical="center"/>
    </xf>
    <xf numFmtId="0" fontId="13" fillId="0" borderId="0" xfId="0" applyFont="1" applyAlignment="1">
      <alignment horizontal="center" vertical="center"/>
    </xf>
    <xf numFmtId="0" fontId="6" fillId="0" borderId="0" xfId="0" applyFont="1" applyAlignment="1">
      <alignment horizontal="center" vertical="center" wrapText="1"/>
    </xf>
    <xf numFmtId="0" fontId="13" fillId="0" borderId="24" xfId="0" applyFont="1" applyBorder="1" applyAlignment="1">
      <alignment horizontal="right" vertical="center"/>
    </xf>
    <xf numFmtId="0" fontId="11" fillId="0" borderId="7" xfId="0" applyFont="1" applyBorder="1" applyAlignment="1">
      <alignment vertical="center"/>
    </xf>
    <xf numFmtId="0" fontId="13" fillId="0" borderId="7" xfId="0" applyFont="1" applyBorder="1" applyAlignment="1">
      <alignment vertical="center"/>
    </xf>
    <xf numFmtId="0" fontId="13" fillId="0" borderId="25" xfId="0" applyFont="1" applyBorder="1" applyAlignment="1">
      <alignment vertical="center"/>
    </xf>
    <xf numFmtId="0" fontId="13" fillId="0" borderId="26" xfId="0" applyFont="1" applyBorder="1" applyAlignment="1">
      <alignment horizontal="left" vertical="center"/>
    </xf>
    <xf numFmtId="0" fontId="13" fillId="0" borderId="26" xfId="0" applyFont="1" applyBorder="1" applyAlignment="1">
      <alignment vertical="center"/>
    </xf>
    <xf numFmtId="0" fontId="13" fillId="0" borderId="6" xfId="0" applyFont="1" applyBorder="1" applyAlignment="1">
      <alignment vertical="center"/>
    </xf>
    <xf numFmtId="0" fontId="17" fillId="0" borderId="0" xfId="0" applyFont="1"/>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5" fillId="0" borderId="8" xfId="0" applyFont="1" applyBorder="1" applyAlignment="1">
      <alignment horizontal="center" vertical="center"/>
    </xf>
    <xf numFmtId="0" fontId="5" fillId="0" borderId="8" xfId="0" applyFont="1" applyBorder="1" applyAlignment="1">
      <alignment horizontal="center" vertical="center" wrapText="1"/>
    </xf>
    <xf numFmtId="0" fontId="5" fillId="0" borderId="30" xfId="0" applyFont="1" applyBorder="1" applyAlignment="1">
      <alignment horizontal="center" vertical="center" shrinkToFit="1"/>
    </xf>
    <xf numFmtId="182" fontId="1" fillId="0" borderId="0" xfId="0" applyNumberFormat="1" applyFont="1" applyAlignment="1">
      <alignment horizontal="center" vertical="center"/>
    </xf>
    <xf numFmtId="0" fontId="0" fillId="0" borderId="31" xfId="0" applyBorder="1"/>
    <xf numFmtId="179" fontId="5" fillId="0" borderId="32" xfId="0" applyNumberFormat="1" applyFont="1" applyBorder="1" applyAlignment="1">
      <alignment horizontal="center" vertical="center"/>
    </xf>
    <xf numFmtId="179" fontId="5" fillId="0" borderId="0" xfId="0" applyNumberFormat="1" applyFont="1" applyAlignment="1">
      <alignment horizontal="center" vertical="center"/>
    </xf>
    <xf numFmtId="0" fontId="11" fillId="0" borderId="0" xfId="0" applyFont="1" applyAlignment="1">
      <alignment horizontal="center" vertical="center" wrapText="1"/>
    </xf>
    <xf numFmtId="0" fontId="11" fillId="3" borderId="3" xfId="0" applyFont="1" applyFill="1" applyBorder="1" applyAlignment="1">
      <alignment horizontal="center" vertical="center" wrapText="1"/>
    </xf>
    <xf numFmtId="180" fontId="16" fillId="0" borderId="0" xfId="12" applyNumberFormat="1" applyFont="1" applyAlignment="1">
      <alignment horizontal="center"/>
    </xf>
    <xf numFmtId="178" fontId="5" fillId="4" borderId="1" xfId="0" applyNumberFormat="1" applyFont="1" applyFill="1" applyBorder="1" applyAlignment="1" applyProtection="1">
      <alignment shrinkToFit="1"/>
      <protection locked="0"/>
    </xf>
    <xf numFmtId="0" fontId="5" fillId="4" borderId="1" xfId="0" applyFont="1" applyFill="1" applyBorder="1" applyAlignment="1" applyProtection="1">
      <alignment shrinkToFit="1"/>
      <protection locked="0"/>
    </xf>
    <xf numFmtId="181" fontId="5" fillId="4" borderId="1" xfId="0" applyNumberFormat="1" applyFont="1" applyFill="1" applyBorder="1" applyAlignment="1" applyProtection="1">
      <alignment shrinkToFit="1"/>
      <protection locked="0"/>
    </xf>
    <xf numFmtId="0" fontId="1" fillId="4" borderId="22" xfId="0" applyFont="1" applyFill="1" applyBorder="1" applyAlignment="1" applyProtection="1">
      <alignment horizontal="center" vertical="center"/>
      <protection locked="0"/>
    </xf>
    <xf numFmtId="0" fontId="1" fillId="4" borderId="23" xfId="0" applyFont="1" applyFill="1" applyBorder="1" applyAlignment="1" applyProtection="1">
      <alignment horizontal="center" vertical="center"/>
      <protection locked="0"/>
    </xf>
    <xf numFmtId="0" fontId="1" fillId="4" borderId="19" xfId="0" applyFont="1" applyFill="1" applyBorder="1" applyAlignment="1" applyProtection="1">
      <alignment horizontal="center" vertical="center"/>
      <protection locked="0"/>
    </xf>
    <xf numFmtId="185" fontId="1" fillId="0" borderId="33" xfId="0" applyNumberFormat="1" applyFont="1" applyBorder="1" applyAlignment="1">
      <alignment horizontal="center" vertical="center"/>
    </xf>
    <xf numFmtId="185" fontId="1" fillId="0" borderId="34" xfId="0" applyNumberFormat="1" applyFont="1" applyBorder="1" applyAlignment="1">
      <alignment horizontal="center" vertical="center"/>
    </xf>
    <xf numFmtId="185" fontId="1" fillId="0" borderId="14" xfId="0" applyNumberFormat="1" applyFont="1" applyBorder="1" applyAlignment="1">
      <alignment horizontal="center" vertical="center"/>
    </xf>
    <xf numFmtId="0" fontId="1" fillId="0" borderId="0" xfId="0" applyFont="1" applyAlignment="1">
      <alignment horizontal="center" vertical="center"/>
    </xf>
    <xf numFmtId="38" fontId="0" fillId="0" borderId="0" xfId="4" applyFont="1" applyProtection="1"/>
    <xf numFmtId="38" fontId="5" fillId="3" borderId="1" xfId="4" applyFont="1" applyFill="1" applyBorder="1" applyProtection="1"/>
    <xf numFmtId="38" fontId="9" fillId="0" borderId="0" xfId="4" applyFont="1" applyBorder="1" applyAlignment="1" applyProtection="1"/>
    <xf numFmtId="38" fontId="9" fillId="0" borderId="0" xfId="4" applyFont="1" applyBorder="1" applyAlignment="1" applyProtection="1">
      <alignment vertical="top"/>
    </xf>
    <xf numFmtId="38" fontId="5" fillId="0" borderId="0" xfId="4" applyFont="1" applyProtection="1"/>
    <xf numFmtId="0" fontId="1" fillId="0" borderId="1" xfId="0" applyFont="1" applyBorder="1"/>
    <xf numFmtId="180" fontId="1" fillId="0" borderId="0" xfId="12" applyNumberFormat="1" applyFont="1" applyAlignment="1">
      <alignment horizontal="center"/>
    </xf>
    <xf numFmtId="0" fontId="1" fillId="0" borderId="0" xfId="12" applyFont="1" applyAlignment="1">
      <alignment horizontal="center"/>
    </xf>
    <xf numFmtId="184" fontId="5" fillId="0" borderId="14" xfId="0" applyNumberFormat="1" applyFont="1" applyBorder="1" applyAlignment="1">
      <alignment shrinkToFit="1"/>
    </xf>
    <xf numFmtId="183" fontId="5" fillId="0" borderId="14" xfId="0" applyNumberFormat="1" applyFont="1" applyBorder="1" applyAlignment="1">
      <alignment shrinkToFit="1"/>
    </xf>
    <xf numFmtId="177" fontId="5" fillId="0" borderId="14" xfId="0" applyNumberFormat="1" applyFont="1" applyBorder="1" applyAlignment="1">
      <alignment shrinkToFit="1"/>
    </xf>
    <xf numFmtId="0" fontId="13" fillId="4" borderId="0" xfId="0" applyFont="1" applyFill="1" applyAlignment="1" applyProtection="1">
      <alignment horizontal="center" vertical="center"/>
      <protection locked="0"/>
    </xf>
    <xf numFmtId="0" fontId="5" fillId="0" borderId="5" xfId="0" applyFont="1" applyBorder="1" applyAlignment="1">
      <alignment shrinkToFit="1"/>
    </xf>
    <xf numFmtId="0" fontId="5" fillId="0" borderId="11" xfId="0" applyFont="1" applyBorder="1"/>
    <xf numFmtId="0" fontId="13" fillId="0" borderId="35" xfId="0" applyFont="1" applyBorder="1" applyAlignment="1">
      <alignment horizontal="center" vertical="center"/>
    </xf>
    <xf numFmtId="0" fontId="13" fillId="0" borderId="9" xfId="0" applyFont="1" applyBorder="1" applyAlignment="1">
      <alignment horizontal="center" vertical="center"/>
    </xf>
    <xf numFmtId="0" fontId="13" fillId="0" borderId="24" xfId="0" applyFont="1" applyBorder="1" applyAlignment="1">
      <alignment horizontal="center" vertical="center"/>
    </xf>
    <xf numFmtId="0" fontId="7" fillId="0" borderId="0" xfId="0" applyFont="1" applyAlignment="1">
      <alignment vertical="center"/>
    </xf>
    <xf numFmtId="0" fontId="7" fillId="3" borderId="30" xfId="0" applyFont="1" applyFill="1" applyBorder="1" applyAlignment="1">
      <alignment vertical="center"/>
    </xf>
    <xf numFmtId="49" fontId="7" fillId="0" borderId="0" xfId="0" applyNumberFormat="1" applyFont="1" applyAlignment="1">
      <alignment vertical="center"/>
    </xf>
    <xf numFmtId="0" fontId="5" fillId="0" borderId="36" xfId="0" applyFont="1" applyBorder="1"/>
    <xf numFmtId="0" fontId="5" fillId="0" borderId="37" xfId="0" applyFont="1" applyBorder="1"/>
    <xf numFmtId="0" fontId="0" fillId="0" borderId="38" xfId="0" applyBorder="1"/>
    <xf numFmtId="0" fontId="13" fillId="0" borderId="21" xfId="0" applyFont="1" applyBorder="1" applyAlignment="1">
      <alignment vertical="center"/>
    </xf>
    <xf numFmtId="0" fontId="5" fillId="0" borderId="39" xfId="0" applyFont="1" applyBorder="1" applyAlignment="1">
      <alignment vertical="center"/>
    </xf>
    <xf numFmtId="185" fontId="1" fillId="0" borderId="2" xfId="0" applyNumberFormat="1" applyFont="1" applyBorder="1" applyAlignment="1">
      <alignment horizontal="center" vertical="center"/>
    </xf>
    <xf numFmtId="0" fontId="0" fillId="0" borderId="39" xfId="0" applyBorder="1"/>
    <xf numFmtId="0" fontId="33" fillId="0" borderId="0" xfId="6">
      <alignment vertical="center"/>
    </xf>
    <xf numFmtId="0" fontId="33" fillId="0" borderId="0" xfId="6" applyAlignment="1">
      <alignment horizontal="center" vertical="center"/>
    </xf>
    <xf numFmtId="0" fontId="2" fillId="0" borderId="0" xfId="0" applyFont="1" applyAlignment="1">
      <alignment horizontal="center" wrapText="1"/>
    </xf>
    <xf numFmtId="0" fontId="5" fillId="0" borderId="0" xfId="0" applyFont="1" applyAlignment="1">
      <alignment shrinkToFit="1"/>
    </xf>
    <xf numFmtId="0" fontId="1" fillId="6" borderId="40" xfId="0" applyFont="1" applyFill="1" applyBorder="1" applyAlignment="1" applyProtection="1">
      <alignment horizontal="center" vertical="center"/>
      <protection locked="0"/>
    </xf>
    <xf numFmtId="0" fontId="1" fillId="6" borderId="35" xfId="0" applyFont="1" applyFill="1" applyBorder="1" applyAlignment="1" applyProtection="1">
      <alignment horizontal="center" vertical="center"/>
      <protection locked="0"/>
    </xf>
    <xf numFmtId="0" fontId="1" fillId="6" borderId="41" xfId="0" applyFont="1" applyFill="1" applyBorder="1" applyAlignment="1" applyProtection="1">
      <alignment horizontal="center" vertical="center"/>
      <protection locked="0"/>
    </xf>
    <xf numFmtId="0" fontId="1" fillId="6" borderId="12" xfId="0" applyFont="1" applyFill="1" applyBorder="1" applyAlignment="1" applyProtection="1">
      <alignment horizontal="center" vertical="center"/>
      <protection locked="0"/>
    </xf>
    <xf numFmtId="0" fontId="1" fillId="6" borderId="11" xfId="0" applyFont="1" applyFill="1" applyBorder="1" applyAlignment="1" applyProtection="1">
      <alignment horizontal="center" vertical="center"/>
      <protection locked="0"/>
    </xf>
    <xf numFmtId="0" fontId="1" fillId="6" borderId="42" xfId="0" applyFont="1" applyFill="1" applyBorder="1" applyAlignment="1" applyProtection="1">
      <alignment horizontal="center" vertical="center"/>
      <protection locked="0"/>
    </xf>
    <xf numFmtId="0" fontId="1" fillId="6" borderId="43" xfId="0" applyFont="1" applyFill="1" applyBorder="1" applyAlignment="1" applyProtection="1">
      <alignment horizontal="center" vertical="center"/>
      <protection locked="0"/>
    </xf>
    <xf numFmtId="0" fontId="1" fillId="6" borderId="44" xfId="0" applyFont="1" applyFill="1" applyBorder="1" applyAlignment="1" applyProtection="1">
      <alignment horizontal="center" vertical="center"/>
      <protection locked="0"/>
    </xf>
    <xf numFmtId="0" fontId="1" fillId="6" borderId="45" xfId="0" applyFont="1" applyFill="1" applyBorder="1" applyAlignment="1" applyProtection="1">
      <alignment horizontal="center" vertical="center"/>
      <protection locked="0"/>
    </xf>
    <xf numFmtId="0" fontId="1" fillId="6" borderId="4" xfId="0" applyFont="1" applyFill="1" applyBorder="1" applyAlignment="1" applyProtection="1">
      <alignment horizontal="center" vertical="center"/>
      <protection locked="0"/>
    </xf>
    <xf numFmtId="0" fontId="1" fillId="6" borderId="21" xfId="0" applyFont="1" applyFill="1" applyBorder="1" applyAlignment="1" applyProtection="1">
      <alignment horizontal="center" vertical="center"/>
      <protection locked="0"/>
    </xf>
    <xf numFmtId="0" fontId="1" fillId="6" borderId="46" xfId="0" applyFont="1" applyFill="1" applyBorder="1" applyAlignment="1" applyProtection="1">
      <alignment horizontal="center" vertical="center"/>
      <protection locked="0"/>
    </xf>
    <xf numFmtId="0" fontId="1" fillId="6" borderId="10" xfId="0" applyFont="1" applyFill="1" applyBorder="1" applyAlignment="1" applyProtection="1">
      <alignment horizontal="center" vertical="center"/>
      <protection locked="0"/>
    </xf>
    <xf numFmtId="0" fontId="1" fillId="6" borderId="24" xfId="0" applyFont="1" applyFill="1" applyBorder="1" applyAlignment="1" applyProtection="1">
      <alignment horizontal="center" vertical="center"/>
      <protection locked="0"/>
    </xf>
    <xf numFmtId="0" fontId="5" fillId="0" borderId="0" xfId="0" applyFont="1" applyAlignment="1">
      <alignment vertical="center" wrapText="1"/>
    </xf>
    <xf numFmtId="0" fontId="0" fillId="0" borderId="48" xfId="0" applyBorder="1" applyAlignment="1">
      <alignment horizontal="center" vertical="center"/>
    </xf>
    <xf numFmtId="0" fontId="0" fillId="0" borderId="31" xfId="0" applyBorder="1" applyAlignment="1">
      <alignment vertical="center"/>
    </xf>
    <xf numFmtId="177" fontId="0" fillId="0" borderId="31" xfId="0" applyNumberFormat="1" applyBorder="1" applyAlignment="1" applyProtection="1">
      <alignment horizontal="center" vertical="center"/>
      <protection hidden="1"/>
    </xf>
    <xf numFmtId="185" fontId="1" fillId="0" borderId="20" xfId="0" applyNumberFormat="1" applyFont="1" applyBorder="1" applyAlignment="1">
      <alignment horizontal="center" vertical="center"/>
    </xf>
    <xf numFmtId="0" fontId="1" fillId="6" borderId="49" xfId="0" applyFont="1" applyFill="1" applyBorder="1" applyAlignment="1" applyProtection="1">
      <alignment horizontal="center" vertical="center"/>
      <protection locked="0"/>
    </xf>
    <xf numFmtId="0" fontId="13" fillId="6" borderId="0" xfId="0" applyFont="1" applyFill="1" applyAlignment="1" applyProtection="1">
      <alignment horizontal="center" vertical="center"/>
      <protection locked="0"/>
    </xf>
    <xf numFmtId="178" fontId="1" fillId="6" borderId="40" xfId="0" applyNumberFormat="1" applyFont="1" applyFill="1" applyBorder="1" applyAlignment="1" applyProtection="1">
      <alignment horizontal="center" vertical="center"/>
      <protection locked="0"/>
    </xf>
    <xf numFmtId="0" fontId="34" fillId="0" borderId="50" xfId="6" applyFont="1" applyBorder="1" applyAlignment="1">
      <alignment horizontal="center" vertical="center"/>
    </xf>
    <xf numFmtId="0" fontId="35" fillId="0" borderId="51" xfId="6" applyFont="1" applyBorder="1" applyAlignment="1">
      <alignment horizontal="center" vertical="center" wrapText="1"/>
    </xf>
    <xf numFmtId="0" fontId="35" fillId="0" borderId="48" xfId="6" applyFont="1" applyBorder="1" applyAlignment="1">
      <alignment horizontal="center" vertical="center"/>
    </xf>
    <xf numFmtId="0" fontId="35" fillId="0" borderId="29" xfId="6" applyFont="1" applyBorder="1" applyAlignment="1">
      <alignment horizontal="center" vertical="center"/>
    </xf>
    <xf numFmtId="189" fontId="0" fillId="5" borderId="52" xfId="0" applyNumberFormat="1" applyFill="1" applyBorder="1" applyAlignment="1">
      <alignment horizontal="center" vertical="center"/>
    </xf>
    <xf numFmtId="189" fontId="0" fillId="6" borderId="53" xfId="0" applyNumberFormat="1" applyFill="1" applyBorder="1" applyAlignment="1" applyProtection="1">
      <alignment horizontal="center" vertical="center"/>
      <protection locked="0"/>
    </xf>
    <xf numFmtId="188" fontId="1" fillId="5" borderId="54" xfId="4" applyNumberFormat="1" applyFont="1" applyFill="1" applyBorder="1" applyAlignment="1" applyProtection="1">
      <alignment horizontal="center" vertical="center"/>
    </xf>
    <xf numFmtId="188" fontId="1" fillId="5" borderId="54" xfId="0" applyNumberFormat="1" applyFont="1" applyFill="1" applyBorder="1" applyAlignment="1">
      <alignment horizontal="center" vertical="center"/>
    </xf>
    <xf numFmtId="0" fontId="1" fillId="6" borderId="25" xfId="0" applyFont="1" applyFill="1" applyBorder="1" applyAlignment="1" applyProtection="1">
      <alignment horizontal="center" vertical="center"/>
      <protection locked="0"/>
    </xf>
    <xf numFmtId="0" fontId="15" fillId="0" borderId="0" xfId="0" applyFont="1" applyAlignment="1">
      <alignment horizontal="right" vertical="center"/>
    </xf>
    <xf numFmtId="0" fontId="11" fillId="3" borderId="10" xfId="0" applyFont="1" applyFill="1" applyBorder="1" applyAlignment="1">
      <alignment horizontal="center" vertical="center" wrapText="1"/>
    </xf>
    <xf numFmtId="0" fontId="5" fillId="0" borderId="31" xfId="0" applyFont="1" applyBorder="1"/>
    <xf numFmtId="0" fontId="2" fillId="0" borderId="0" xfId="0" applyFont="1" applyAlignment="1">
      <alignment horizontal="left" vertical="center"/>
    </xf>
    <xf numFmtId="0" fontId="0" fillId="0" borderId="0" xfId="0" applyAlignment="1">
      <alignment vertical="center"/>
    </xf>
    <xf numFmtId="0" fontId="7" fillId="0" borderId="0" xfId="0" applyFont="1" applyAlignment="1">
      <alignment vertical="top"/>
    </xf>
    <xf numFmtId="0" fontId="11" fillId="0" borderId="50" xfId="0" applyFont="1" applyBorder="1" applyAlignment="1">
      <alignment vertical="center" wrapText="1"/>
    </xf>
    <xf numFmtId="0" fontId="11" fillId="0" borderId="50" xfId="0" applyFont="1" applyBorder="1" applyAlignment="1">
      <alignment vertical="center"/>
    </xf>
    <xf numFmtId="0" fontId="15" fillId="0" borderId="0" xfId="0" applyFont="1" applyAlignment="1">
      <alignment vertical="center"/>
    </xf>
    <xf numFmtId="176" fontId="1" fillId="0" borderId="0" xfId="0" applyNumberFormat="1" applyFont="1" applyProtection="1">
      <protection hidden="1"/>
    </xf>
    <xf numFmtId="0" fontId="0" fillId="0" borderId="0" xfId="0" applyAlignment="1">
      <alignment wrapText="1"/>
    </xf>
    <xf numFmtId="0" fontId="7" fillId="3" borderId="8" xfId="0" applyFont="1" applyFill="1" applyBorder="1" applyAlignment="1">
      <alignment vertical="center" wrapText="1"/>
    </xf>
    <xf numFmtId="0" fontId="7" fillId="7" borderId="1" xfId="0" applyFont="1" applyFill="1" applyBorder="1" applyAlignment="1">
      <alignment vertical="center" wrapText="1"/>
    </xf>
    <xf numFmtId="0" fontId="0" fillId="5" borderId="53" xfId="0" applyFill="1" applyBorder="1" applyAlignment="1">
      <alignment horizontal="center" vertical="center" wrapText="1"/>
    </xf>
    <xf numFmtId="0" fontId="0" fillId="5" borderId="54" xfId="0" applyFill="1" applyBorder="1" applyAlignment="1">
      <alignment horizontal="center" vertical="center" wrapText="1"/>
    </xf>
    <xf numFmtId="9" fontId="0" fillId="0" borderId="0" xfId="0" applyNumberFormat="1" applyAlignment="1">
      <alignment vertical="center"/>
    </xf>
    <xf numFmtId="0" fontId="36" fillId="0" borderId="50" xfId="6" applyFont="1" applyBorder="1" applyAlignment="1">
      <alignment horizontal="left"/>
    </xf>
    <xf numFmtId="0" fontId="11" fillId="0" borderId="0" xfId="0" applyFont="1" applyAlignment="1">
      <alignment vertical="top"/>
    </xf>
    <xf numFmtId="0" fontId="5" fillId="0" borderId="0" xfId="0" applyFont="1" applyAlignment="1">
      <alignment horizontal="left" vertical="top" wrapText="1"/>
    </xf>
    <xf numFmtId="0" fontId="6" fillId="6" borderId="50" xfId="0" applyFont="1" applyFill="1" applyBorder="1" applyAlignment="1" applyProtection="1">
      <alignment horizontal="center" vertical="center"/>
      <protection locked="0"/>
    </xf>
    <xf numFmtId="0" fontId="6" fillId="0" borderId="50" xfId="0" applyFont="1" applyBorder="1" applyAlignment="1">
      <alignment vertical="center"/>
    </xf>
    <xf numFmtId="0" fontId="6" fillId="0" borderId="55" xfId="0" applyFont="1" applyBorder="1" applyAlignment="1">
      <alignment vertical="center"/>
    </xf>
    <xf numFmtId="0" fontId="10" fillId="0" borderId="50" xfId="0" applyFont="1" applyBorder="1"/>
    <xf numFmtId="0" fontId="5" fillId="0" borderId="50" xfId="0" applyFont="1" applyBorder="1" applyAlignment="1">
      <alignment vertical="center"/>
    </xf>
    <xf numFmtId="0" fontId="37" fillId="0" borderId="0" xfId="6" applyFont="1" applyAlignment="1">
      <alignment horizontal="right" vertical="center"/>
    </xf>
    <xf numFmtId="0" fontId="5" fillId="8" borderId="1" xfId="0" applyFont="1" applyFill="1" applyBorder="1"/>
    <xf numFmtId="0" fontId="5" fillId="0" borderId="0" xfId="0" applyFont="1" applyAlignment="1">
      <alignment horizontal="center"/>
    </xf>
    <xf numFmtId="0" fontId="0" fillId="0" borderId="1" xfId="0" applyBorder="1"/>
    <xf numFmtId="0" fontId="33" fillId="0" borderId="0" xfId="6" applyAlignment="1">
      <alignment horizontal="right" vertical="center"/>
    </xf>
    <xf numFmtId="0" fontId="13" fillId="0" borderId="0" xfId="0" applyFont="1" applyAlignment="1">
      <alignment vertical="top"/>
    </xf>
    <xf numFmtId="0" fontId="13" fillId="0" borderId="30" xfId="0" applyFont="1" applyBorder="1"/>
    <xf numFmtId="0" fontId="33" fillId="0" borderId="50" xfId="6" applyBorder="1">
      <alignment vertical="center"/>
    </xf>
    <xf numFmtId="0" fontId="0" fillId="0" borderId="50" xfId="0" applyBorder="1"/>
    <xf numFmtId="0" fontId="35" fillId="0" borderId="0" xfId="6" applyFont="1" applyAlignment="1">
      <alignment horizontal="right" vertical="top"/>
    </xf>
    <xf numFmtId="0" fontId="35" fillId="0" borderId="36" xfId="6" applyFont="1" applyBorder="1" applyAlignment="1">
      <alignment horizontal="center" vertical="center" shrinkToFit="1"/>
    </xf>
    <xf numFmtId="0" fontId="35" fillId="0" borderId="8" xfId="6" applyFont="1" applyBorder="1" applyAlignment="1">
      <alignment horizontal="center" vertical="center" shrinkToFit="1"/>
    </xf>
    <xf numFmtId="0" fontId="35" fillId="0" borderId="38" xfId="6" applyFont="1" applyBorder="1" applyAlignment="1">
      <alignment horizontal="center" vertical="center" shrinkToFit="1"/>
    </xf>
    <xf numFmtId="0" fontId="35" fillId="0" borderId="56" xfId="6" applyFont="1" applyBorder="1" applyAlignment="1">
      <alignment horizontal="center" vertical="center"/>
    </xf>
    <xf numFmtId="0" fontId="35" fillId="0" borderId="57" xfId="6" applyFont="1" applyBorder="1">
      <alignment vertical="center"/>
    </xf>
    <xf numFmtId="0" fontId="33" fillId="0" borderId="58" xfId="6" applyBorder="1" applyAlignment="1">
      <alignment horizontal="center" vertical="center"/>
    </xf>
    <xf numFmtId="178" fontId="1" fillId="0" borderId="59" xfId="0" applyNumberFormat="1" applyFont="1" applyBorder="1" applyAlignment="1">
      <alignment horizontal="center" vertical="center"/>
    </xf>
    <xf numFmtId="0" fontId="34" fillId="0" borderId="0" xfId="6" applyFont="1" applyAlignment="1">
      <alignment horizontal="center" vertical="center"/>
    </xf>
    <xf numFmtId="0" fontId="0" fillId="0" borderId="0" xfId="0" applyAlignment="1">
      <alignment horizontal="right" vertical="top"/>
    </xf>
    <xf numFmtId="0" fontId="0" fillId="0" borderId="0" xfId="0" applyAlignment="1">
      <alignment vertical="top"/>
    </xf>
    <xf numFmtId="183" fontId="33" fillId="0" borderId="0" xfId="6" applyNumberFormat="1" applyAlignment="1">
      <alignment horizontal="center" vertical="center"/>
    </xf>
    <xf numFmtId="0" fontId="11" fillId="0" borderId="0" xfId="0" applyFont="1"/>
    <xf numFmtId="0" fontId="7" fillId="0" borderId="0" xfId="0" applyFont="1"/>
    <xf numFmtId="58" fontId="13" fillId="0" borderId="0" xfId="0" applyNumberFormat="1" applyFont="1" applyAlignment="1">
      <alignment horizontal="center" vertical="center"/>
    </xf>
    <xf numFmtId="0" fontId="0" fillId="0" borderId="26" xfId="0" applyBorder="1" applyAlignment="1">
      <alignment vertical="center"/>
    </xf>
    <xf numFmtId="0" fontId="0" fillId="0" borderId="6" xfId="0" applyBorder="1" applyAlignment="1">
      <alignment vertical="center"/>
    </xf>
    <xf numFmtId="56" fontId="13" fillId="0" borderId="0" xfId="0" applyNumberFormat="1" applyFont="1" applyAlignment="1">
      <alignment horizontal="left" vertical="center"/>
    </xf>
    <xf numFmtId="0" fontId="13" fillId="0" borderId="9" xfId="0" applyFont="1" applyBorder="1" applyAlignment="1">
      <alignment vertical="center"/>
    </xf>
    <xf numFmtId="0" fontId="0" fillId="0" borderId="9" xfId="0" applyBorder="1" applyAlignment="1">
      <alignment vertical="center"/>
    </xf>
    <xf numFmtId="0" fontId="0" fillId="0" borderId="21" xfId="0" applyBorder="1" applyAlignment="1">
      <alignment vertical="center"/>
    </xf>
    <xf numFmtId="0" fontId="0" fillId="0" borderId="21" xfId="0" applyBorder="1" applyAlignment="1">
      <alignment vertical="center" wrapText="1"/>
    </xf>
    <xf numFmtId="0" fontId="0" fillId="0" borderId="6" xfId="0" applyBorder="1" applyAlignment="1">
      <alignment vertical="center" wrapText="1"/>
    </xf>
    <xf numFmtId="0" fontId="0" fillId="0" borderId="39" xfId="0" applyBorder="1" applyAlignment="1">
      <alignment vertical="center"/>
    </xf>
    <xf numFmtId="0" fontId="1" fillId="0" borderId="26" xfId="0" applyFont="1" applyBorder="1" applyAlignment="1">
      <alignment vertical="center"/>
    </xf>
    <xf numFmtId="0" fontId="1" fillId="0" borderId="6" xfId="0" applyFont="1" applyBorder="1" applyAlignment="1">
      <alignment vertical="center"/>
    </xf>
    <xf numFmtId="0" fontId="13" fillId="0" borderId="39" xfId="0" applyFont="1" applyBorder="1" applyAlignment="1">
      <alignment vertical="center"/>
    </xf>
    <xf numFmtId="182" fontId="1" fillId="0" borderId="60" xfId="0" applyNumberFormat="1" applyFont="1" applyBorder="1" applyAlignment="1">
      <alignment horizontal="center" vertical="center"/>
    </xf>
    <xf numFmtId="182" fontId="1" fillId="0" borderId="9" xfId="0" applyNumberFormat="1" applyFont="1" applyBorder="1" applyAlignment="1">
      <alignment horizontal="center" vertical="center"/>
    </xf>
    <xf numFmtId="182" fontId="1" fillId="0" borderId="5" xfId="0" applyNumberFormat="1" applyFont="1" applyBorder="1" applyAlignment="1">
      <alignment horizontal="center" vertical="center"/>
    </xf>
    <xf numFmtId="0" fontId="0" fillId="6" borderId="0" xfId="0" applyFill="1" applyAlignment="1" applyProtection="1">
      <alignment horizontal="left" vertical="center"/>
      <protection locked="0"/>
    </xf>
    <xf numFmtId="0" fontId="1" fillId="0" borderId="1" xfId="0" applyFont="1" applyBorder="1" applyAlignment="1">
      <alignment horizontal="left"/>
    </xf>
    <xf numFmtId="0" fontId="1" fillId="0" borderId="6" xfId="0" applyFont="1" applyBorder="1"/>
    <xf numFmtId="0" fontId="5" fillId="0" borderId="5" xfId="0" applyFont="1" applyBorder="1" applyAlignment="1">
      <alignment horizontal="center"/>
    </xf>
    <xf numFmtId="0" fontId="5" fillId="0" borderId="37" xfId="0" applyFont="1" applyBorder="1" applyAlignment="1">
      <alignment horizontal="center"/>
    </xf>
    <xf numFmtId="0" fontId="5" fillId="0" borderId="38" xfId="0" applyFont="1" applyBorder="1" applyAlignment="1">
      <alignment horizontal="center"/>
    </xf>
    <xf numFmtId="0" fontId="15" fillId="0" borderId="0" xfId="0" applyFont="1" applyAlignment="1">
      <alignment horizontal="right" vertical="top"/>
    </xf>
    <xf numFmtId="0" fontId="1" fillId="0" borderId="0" xfId="0" applyFont="1" applyAlignment="1">
      <alignment vertical="center" wrapText="1"/>
    </xf>
    <xf numFmtId="0" fontId="1" fillId="0" borderId="0" xfId="0" applyFont="1" applyAlignment="1">
      <alignment horizontal="center" vertical="center" wrapText="1"/>
    </xf>
    <xf numFmtId="185" fontId="1" fillId="0" borderId="61" xfId="0" applyNumberFormat="1" applyFont="1" applyBorder="1" applyAlignment="1">
      <alignment horizontal="center" vertical="center"/>
    </xf>
    <xf numFmtId="182" fontId="1" fillId="0" borderId="62" xfId="0" applyNumberFormat="1" applyFont="1" applyBorder="1" applyAlignment="1">
      <alignment horizontal="center" vertical="center"/>
    </xf>
    <xf numFmtId="182" fontId="1" fillId="0" borderId="40" xfId="0" applyNumberFormat="1" applyFont="1" applyBorder="1" applyAlignment="1">
      <alignment horizontal="center" vertical="center"/>
    </xf>
    <xf numFmtId="185" fontId="1" fillId="0" borderId="63" xfId="0" applyNumberFormat="1" applyFont="1" applyBorder="1" applyAlignment="1">
      <alignment horizontal="center" vertical="center"/>
    </xf>
    <xf numFmtId="185" fontId="1" fillId="0" borderId="0" xfId="0" applyNumberFormat="1" applyFont="1" applyAlignment="1">
      <alignment horizontal="center" vertical="center"/>
    </xf>
    <xf numFmtId="185" fontId="1" fillId="0" borderId="64" xfId="0" applyNumberFormat="1" applyFont="1" applyBorder="1" applyAlignment="1">
      <alignment horizontal="center" vertical="center"/>
    </xf>
    <xf numFmtId="185" fontId="1" fillId="0" borderId="65" xfId="0" applyNumberFormat="1" applyFont="1" applyBorder="1" applyAlignment="1">
      <alignment horizontal="center" vertical="center"/>
    </xf>
    <xf numFmtId="182" fontId="1" fillId="0" borderId="37" xfId="0" applyNumberFormat="1" applyFont="1" applyBorder="1" applyAlignment="1">
      <alignment horizontal="center" vertical="center"/>
    </xf>
    <xf numFmtId="182" fontId="1" fillId="0" borderId="66" xfId="0" applyNumberFormat="1" applyFont="1" applyBorder="1" applyAlignment="1">
      <alignment horizontal="center" vertical="center"/>
    </xf>
    <xf numFmtId="182" fontId="1" fillId="0" borderId="3" xfId="0" applyNumberFormat="1" applyFont="1" applyBorder="1" applyAlignment="1">
      <alignment horizontal="center" vertical="center"/>
    </xf>
    <xf numFmtId="182" fontId="1" fillId="0" borderId="2" xfId="0" applyNumberFormat="1" applyFont="1" applyBorder="1" applyAlignment="1">
      <alignment horizontal="center" vertical="center"/>
    </xf>
    <xf numFmtId="182" fontId="1" fillId="0" borderId="20" xfId="0" applyNumberFormat="1" applyFont="1" applyBorder="1" applyAlignment="1">
      <alignment horizontal="center" vertical="center"/>
    </xf>
    <xf numFmtId="182" fontId="1" fillId="0" borderId="34" xfId="0" applyNumberFormat="1" applyFont="1" applyBorder="1" applyAlignment="1">
      <alignment horizontal="center" vertical="center"/>
    </xf>
    <xf numFmtId="182" fontId="1" fillId="0" borderId="15" xfId="0" applyNumberFormat="1" applyFont="1" applyBorder="1" applyAlignment="1">
      <alignment horizontal="center" vertical="center"/>
    </xf>
    <xf numFmtId="182" fontId="1" fillId="0" borderId="64" xfId="0" applyNumberFormat="1" applyFont="1" applyBorder="1" applyAlignment="1">
      <alignment horizontal="center" vertical="center"/>
    </xf>
    <xf numFmtId="182" fontId="1" fillId="0" borderId="6" xfId="0" applyNumberFormat="1" applyFont="1" applyBorder="1" applyAlignment="1">
      <alignment horizontal="center" vertical="center"/>
    </xf>
    <xf numFmtId="0" fontId="1" fillId="0" borderId="67" xfId="0" applyFont="1" applyBorder="1" applyAlignment="1">
      <alignment horizontal="center" vertical="center"/>
    </xf>
    <xf numFmtId="182" fontId="1" fillId="0" borderId="38" xfId="0" applyNumberFormat="1" applyFont="1" applyBorder="1" applyAlignment="1">
      <alignment horizontal="center" vertical="center"/>
    </xf>
    <xf numFmtId="182" fontId="1" fillId="0" borderId="41" xfId="0" applyNumberFormat="1" applyFont="1" applyBorder="1" applyAlignment="1">
      <alignment horizontal="center" vertical="center"/>
    </xf>
    <xf numFmtId="182" fontId="1" fillId="0" borderId="68" xfId="0" applyNumberFormat="1" applyFont="1" applyBorder="1" applyAlignment="1">
      <alignment horizontal="center" vertical="center"/>
    </xf>
    <xf numFmtId="0" fontId="1" fillId="0" borderId="69" xfId="0" applyFont="1" applyBorder="1" applyAlignment="1">
      <alignment horizontal="center" vertical="center"/>
    </xf>
    <xf numFmtId="0" fontId="38" fillId="0" borderId="0" xfId="0" applyFont="1" applyAlignment="1">
      <alignment vertical="center"/>
    </xf>
    <xf numFmtId="0" fontId="19" fillId="0" borderId="0" xfId="0" applyFont="1"/>
    <xf numFmtId="0" fontId="11" fillId="0" borderId="0" xfId="0" applyFont="1" applyAlignment="1">
      <alignment vertical="center" wrapText="1"/>
    </xf>
    <xf numFmtId="0" fontId="11" fillId="0" borderId="0" xfId="0" applyFont="1" applyAlignment="1">
      <alignment wrapText="1"/>
    </xf>
    <xf numFmtId="190" fontId="1" fillId="0" borderId="70" xfId="0" applyNumberFormat="1" applyFont="1" applyBorder="1" applyAlignment="1">
      <alignment horizontal="center" vertical="center"/>
    </xf>
    <xf numFmtId="190" fontId="1" fillId="0" borderId="71" xfId="0" applyNumberFormat="1" applyFont="1" applyBorder="1" applyAlignment="1">
      <alignment horizontal="center" vertical="center"/>
    </xf>
    <xf numFmtId="190" fontId="1" fillId="0" borderId="57" xfId="0" applyNumberFormat="1" applyFont="1" applyBorder="1" applyAlignment="1">
      <alignment horizontal="center" vertical="center"/>
    </xf>
    <xf numFmtId="190" fontId="1" fillId="0" borderId="38" xfId="0" applyNumberFormat="1" applyFont="1" applyBorder="1" applyAlignment="1">
      <alignment horizontal="center" vertical="center"/>
    </xf>
    <xf numFmtId="0" fontId="20" fillId="0" borderId="0" xfId="0" applyFont="1" applyAlignment="1">
      <alignment vertical="top" wrapText="1"/>
    </xf>
    <xf numFmtId="0" fontId="0" fillId="0" borderId="72" xfId="0" applyBorder="1" applyAlignment="1">
      <alignment vertical="center"/>
    </xf>
    <xf numFmtId="9" fontId="0" fillId="0" borderId="72" xfId="0" applyNumberFormat="1" applyBorder="1" applyAlignment="1">
      <alignment vertical="center"/>
    </xf>
    <xf numFmtId="176" fontId="1" fillId="0" borderId="72" xfId="0" applyNumberFormat="1" applyFont="1" applyBorder="1" applyProtection="1">
      <protection hidden="1"/>
    </xf>
    <xf numFmtId="0" fontId="39" fillId="0" borderId="0" xfId="0" applyFont="1" applyAlignment="1">
      <alignment vertical="top" wrapText="1"/>
    </xf>
    <xf numFmtId="0" fontId="5" fillId="3" borderId="35" xfId="0" applyFont="1" applyFill="1" applyBorder="1"/>
    <xf numFmtId="0" fontId="35" fillId="0" borderId="58" xfId="6" applyFont="1" applyBorder="1">
      <alignment vertical="center"/>
    </xf>
    <xf numFmtId="0" fontId="35" fillId="0" borderId="30" xfId="6" applyFont="1" applyBorder="1" applyAlignment="1">
      <alignment horizontal="center" vertical="center" shrinkToFit="1"/>
    </xf>
    <xf numFmtId="0" fontId="35" fillId="0" borderId="37" xfId="6" applyFont="1" applyBorder="1" applyAlignment="1">
      <alignment horizontal="center" vertical="center" shrinkToFit="1"/>
    </xf>
    <xf numFmtId="0" fontId="0" fillId="0" borderId="0" xfId="0" applyProtection="1">
      <protection locked="0"/>
    </xf>
    <xf numFmtId="0" fontId="0" fillId="0" borderId="7" xfId="0" applyBorder="1" applyAlignment="1">
      <alignment vertical="center"/>
    </xf>
    <xf numFmtId="0" fontId="0" fillId="0" borderId="73" xfId="0" applyBorder="1" applyAlignment="1">
      <alignment vertical="center"/>
    </xf>
    <xf numFmtId="0" fontId="0" fillId="0" borderId="25" xfId="0" applyBorder="1" applyAlignment="1">
      <alignment vertical="center"/>
    </xf>
    <xf numFmtId="0" fontId="1" fillId="0" borderId="54" xfId="0" applyFont="1" applyBorder="1" applyAlignment="1">
      <alignment horizontal="center" vertical="center"/>
    </xf>
    <xf numFmtId="0" fontId="1" fillId="0" borderId="51" xfId="0" applyFont="1" applyBorder="1" applyAlignment="1">
      <alignment horizontal="center" vertical="center"/>
    </xf>
    <xf numFmtId="0" fontId="1" fillId="0" borderId="74" xfId="0" applyFont="1" applyBorder="1" applyAlignment="1">
      <alignment horizontal="center" vertical="center"/>
    </xf>
    <xf numFmtId="0" fontId="0" fillId="4" borderId="14" xfId="0"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 fillId="4" borderId="14" xfId="0" applyFont="1" applyFill="1" applyBorder="1" applyAlignment="1" applyProtection="1">
      <alignment horizontal="center" vertical="center" wrapText="1"/>
      <protection locked="0"/>
    </xf>
    <xf numFmtId="0" fontId="1" fillId="4" borderId="1" xfId="0" applyFont="1" applyFill="1" applyBorder="1" applyAlignment="1" applyProtection="1">
      <alignment horizontal="center" vertical="center" wrapText="1"/>
      <protection locked="0"/>
    </xf>
    <xf numFmtId="178" fontId="1" fillId="0" borderId="0" xfId="0" applyNumberFormat="1" applyFont="1" applyAlignment="1">
      <alignment horizontal="center" vertical="center"/>
    </xf>
    <xf numFmtId="178" fontId="1" fillId="9" borderId="5" xfId="0" applyNumberFormat="1" applyFont="1" applyFill="1" applyBorder="1" applyAlignment="1">
      <alignment horizontal="center" vertical="center"/>
    </xf>
    <xf numFmtId="182" fontId="1" fillId="9" borderId="5" xfId="0" applyNumberFormat="1" applyFont="1" applyFill="1" applyBorder="1" applyAlignment="1">
      <alignment horizontal="center" vertical="center"/>
    </xf>
    <xf numFmtId="0" fontId="5" fillId="10" borderId="5" xfId="0" applyFont="1" applyFill="1" applyBorder="1" applyAlignment="1">
      <alignment horizontal="center"/>
    </xf>
    <xf numFmtId="0" fontId="1" fillId="0" borderId="12" xfId="0" applyFont="1" applyBorder="1"/>
    <xf numFmtId="0" fontId="0" fillId="0" borderId="14" xfId="0" applyBorder="1"/>
    <xf numFmtId="0" fontId="1" fillId="0" borderId="14" xfId="0" applyFont="1" applyBorder="1"/>
    <xf numFmtId="0" fontId="5" fillId="0" borderId="14" xfId="0" applyFont="1" applyBorder="1"/>
    <xf numFmtId="0" fontId="1" fillId="0" borderId="18" xfId="0" applyFont="1" applyBorder="1" applyAlignment="1">
      <alignment wrapText="1"/>
    </xf>
    <xf numFmtId="0" fontId="1" fillId="0" borderId="19" xfId="0" applyFont="1" applyBorder="1" applyAlignment="1">
      <alignment wrapText="1"/>
    </xf>
    <xf numFmtId="0" fontId="11" fillId="0" borderId="19" xfId="0" applyFont="1" applyBorder="1" applyAlignment="1">
      <alignment wrapText="1"/>
    </xf>
    <xf numFmtId="0" fontId="5" fillId="0" borderId="76" xfId="0" applyFont="1" applyBorder="1" applyAlignment="1">
      <alignment horizontal="center" vertical="center" wrapText="1"/>
    </xf>
    <xf numFmtId="0" fontId="1" fillId="0" borderId="45" xfId="0" applyFont="1" applyBorder="1"/>
    <xf numFmtId="0" fontId="1" fillId="0" borderId="10" xfId="0" applyFont="1" applyBorder="1"/>
    <xf numFmtId="0" fontId="5" fillId="0" borderId="10" xfId="0" applyFont="1" applyBorder="1"/>
    <xf numFmtId="0" fontId="5" fillId="0" borderId="70" xfId="0" applyFont="1" applyBorder="1" applyAlignment="1">
      <alignment horizontal="center"/>
    </xf>
    <xf numFmtId="0" fontId="5" fillId="0" borderId="12" xfId="0" applyFont="1" applyBorder="1"/>
    <xf numFmtId="0" fontId="1" fillId="0" borderId="11" xfId="0" applyFont="1" applyBorder="1"/>
    <xf numFmtId="0" fontId="1" fillId="0" borderId="0" xfId="8"/>
    <xf numFmtId="0" fontId="1" fillId="0" borderId="0" xfId="8" applyAlignment="1">
      <alignment horizontal="left"/>
    </xf>
    <xf numFmtId="0" fontId="1" fillId="0" borderId="0" xfId="7"/>
    <xf numFmtId="0" fontId="10" fillId="0" borderId="0" xfId="0" applyFont="1" applyAlignment="1">
      <alignment vertical="top"/>
    </xf>
    <xf numFmtId="0" fontId="0" fillId="0" borderId="1" xfId="0" applyBorder="1" applyAlignment="1">
      <alignment horizontal="center"/>
    </xf>
    <xf numFmtId="0" fontId="11" fillId="0" borderId="30" xfId="0" applyFont="1" applyBorder="1" applyAlignment="1">
      <alignment horizontal="left" wrapText="1"/>
    </xf>
    <xf numFmtId="0" fontId="11" fillId="0" borderId="8" xfId="0" applyFont="1" applyBorder="1" applyAlignment="1">
      <alignment wrapText="1"/>
    </xf>
    <xf numFmtId="0" fontId="11" fillId="0" borderId="7" xfId="0" applyFont="1" applyBorder="1" applyAlignment="1">
      <alignment wrapText="1"/>
    </xf>
    <xf numFmtId="0" fontId="11" fillId="0" borderId="30" xfId="0" applyFont="1" applyBorder="1"/>
    <xf numFmtId="0" fontId="0" fillId="0" borderId="7" xfId="0" applyBorder="1" applyAlignment="1">
      <alignment wrapText="1"/>
    </xf>
    <xf numFmtId="0" fontId="11" fillId="0" borderId="24" xfId="0" applyFont="1" applyBorder="1" applyAlignment="1">
      <alignment horizontal="left" wrapText="1"/>
    </xf>
    <xf numFmtId="0" fontId="11" fillId="0" borderId="77" xfId="0" applyFont="1" applyBorder="1" applyAlignment="1">
      <alignment wrapText="1"/>
    </xf>
    <xf numFmtId="0" fontId="11" fillId="0" borderId="73" xfId="0" applyFont="1" applyBorder="1" applyAlignment="1">
      <alignment wrapText="1"/>
    </xf>
    <xf numFmtId="0" fontId="11" fillId="0" borderId="24" xfId="0" applyFont="1" applyBorder="1"/>
    <xf numFmtId="0" fontId="0" fillId="0" borderId="73" xfId="0" applyBorder="1" applyAlignment="1">
      <alignment wrapText="1"/>
    </xf>
    <xf numFmtId="0" fontId="11" fillId="0" borderId="10" xfId="0" applyFont="1" applyBorder="1" applyAlignment="1">
      <alignment wrapText="1"/>
    </xf>
    <xf numFmtId="0" fontId="11" fillId="0" borderId="0" xfId="0" applyFont="1" applyAlignment="1">
      <alignment horizontal="left" vertical="top" wrapText="1"/>
    </xf>
    <xf numFmtId="0" fontId="0" fillId="0" borderId="73" xfId="0" applyBorder="1"/>
    <xf numFmtId="0" fontId="11" fillId="0" borderId="35" xfId="0" applyFont="1" applyBorder="1"/>
    <xf numFmtId="0" fontId="0" fillId="0" borderId="25" xfId="0" applyBorder="1"/>
    <xf numFmtId="0" fontId="0" fillId="0" borderId="1" xfId="0" applyBorder="1" applyAlignment="1">
      <alignment horizontal="left"/>
    </xf>
    <xf numFmtId="0" fontId="0" fillId="0" borderId="12" xfId="0" applyBorder="1"/>
    <xf numFmtId="0" fontId="0" fillId="0" borderId="0" xfId="0" applyAlignment="1">
      <alignment horizontal="left"/>
    </xf>
    <xf numFmtId="0" fontId="0" fillId="4" borderId="0" xfId="0" applyFill="1" applyAlignment="1" applyProtection="1">
      <alignment horizontal="center" vertical="center"/>
      <protection locked="0"/>
    </xf>
    <xf numFmtId="0" fontId="0" fillId="0" borderId="0" xfId="8" applyFont="1"/>
    <xf numFmtId="0" fontId="5" fillId="4" borderId="14" xfId="0" applyFont="1" applyFill="1" applyBorder="1" applyAlignment="1" applyProtection="1">
      <alignment shrinkToFit="1"/>
      <protection locked="0"/>
    </xf>
    <xf numFmtId="181" fontId="5" fillId="4" borderId="14" xfId="0" applyNumberFormat="1" applyFont="1" applyFill="1" applyBorder="1" applyAlignment="1" applyProtection="1">
      <alignment shrinkToFit="1"/>
      <protection locked="0"/>
    </xf>
    <xf numFmtId="178" fontId="5" fillId="4" borderId="14" xfId="0" applyNumberFormat="1" applyFont="1" applyFill="1" applyBorder="1" applyAlignment="1" applyProtection="1">
      <alignment shrinkToFit="1"/>
      <protection locked="0"/>
    </xf>
    <xf numFmtId="178" fontId="5" fillId="6" borderId="1" xfId="0" applyNumberFormat="1" applyFont="1" applyFill="1" applyBorder="1" applyAlignment="1" applyProtection="1">
      <alignment shrinkToFit="1"/>
      <protection locked="0"/>
    </xf>
    <xf numFmtId="178" fontId="5" fillId="6" borderId="1" xfId="1" applyNumberFormat="1" applyFont="1" applyFill="1" applyBorder="1" applyAlignment="1" applyProtection="1">
      <alignment shrinkToFit="1"/>
      <protection locked="0"/>
    </xf>
    <xf numFmtId="182" fontId="1" fillId="0" borderId="78" xfId="0" applyNumberFormat="1" applyFont="1" applyBorder="1" applyAlignment="1">
      <alignment horizontal="center" vertical="center"/>
    </xf>
    <xf numFmtId="0" fontId="13" fillId="0" borderId="0" xfId="0" applyFont="1" applyAlignment="1">
      <alignment horizontal="distributed" vertical="center"/>
    </xf>
    <xf numFmtId="0" fontId="0" fillId="0" borderId="0" xfId="0" applyAlignment="1">
      <alignment horizontal="distributed" vertical="center"/>
    </xf>
    <xf numFmtId="0" fontId="0" fillId="0" borderId="1" xfId="0" applyBorder="1" applyAlignment="1">
      <alignment horizontal="center" vertical="center" textRotation="255"/>
    </xf>
    <xf numFmtId="0" fontId="0" fillId="0" borderId="0" xfId="0" applyAlignment="1">
      <alignment horizontal="center" vertical="center"/>
    </xf>
    <xf numFmtId="0" fontId="13" fillId="0" borderId="79" xfId="0" applyFont="1" applyBorder="1" applyAlignment="1">
      <alignment horizontal="center" vertical="center" textRotation="255"/>
    </xf>
    <xf numFmtId="0" fontId="0" fillId="0" borderId="0" xfId="0" applyAlignment="1">
      <alignment horizontal="center" vertical="center" textRotation="255"/>
    </xf>
    <xf numFmtId="181" fontId="13" fillId="0" borderId="0" xfId="0" applyNumberFormat="1" applyFont="1"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13" fillId="0" borderId="0" xfId="0" applyFont="1" applyAlignment="1">
      <alignment vertical="center" wrapText="1"/>
    </xf>
    <xf numFmtId="0" fontId="0" fillId="0" borderId="0" xfId="0" applyAlignment="1">
      <alignment horizontal="left" vertical="center" shrinkToFit="1"/>
    </xf>
    <xf numFmtId="0" fontId="13" fillId="0" borderId="0" xfId="0" applyFont="1"/>
    <xf numFmtId="0" fontId="5" fillId="0" borderId="39" xfId="0" applyFont="1" applyBorder="1" applyAlignment="1">
      <alignment vertical="center" wrapText="1"/>
    </xf>
    <xf numFmtId="0" fontId="40" fillId="0" borderId="0" xfId="0" applyFont="1" applyAlignment="1">
      <alignment vertical="top"/>
    </xf>
    <xf numFmtId="0" fontId="19" fillId="0" borderId="0" xfId="0" applyFont="1" applyAlignment="1">
      <alignment vertical="top"/>
    </xf>
    <xf numFmtId="0" fontId="19" fillId="0" borderId="0" xfId="0" applyFont="1" applyAlignment="1">
      <alignment vertical="top" wrapText="1"/>
    </xf>
    <xf numFmtId="0" fontId="0" fillId="0" borderId="0" xfId="0" applyAlignment="1">
      <alignment vertical="top" wrapText="1"/>
    </xf>
    <xf numFmtId="0" fontId="35" fillId="0" borderId="0" xfId="6" applyFont="1">
      <alignment vertical="center"/>
    </xf>
    <xf numFmtId="0" fontId="41" fillId="0" borderId="0" xfId="6" applyFont="1" applyAlignment="1">
      <alignment vertical="center" wrapText="1"/>
    </xf>
    <xf numFmtId="182" fontId="11" fillId="0" borderId="0" xfId="0" applyNumberFormat="1" applyFont="1" applyAlignment="1">
      <alignment horizontal="center" vertical="center" wrapText="1"/>
    </xf>
    <xf numFmtId="0" fontId="7" fillId="11" borderId="8" xfId="0" applyFont="1" applyFill="1" applyBorder="1" applyAlignment="1">
      <alignment vertical="center"/>
    </xf>
    <xf numFmtId="185" fontId="1" fillId="11" borderId="63" xfId="0" applyNumberFormat="1" applyFont="1" applyFill="1" applyBorder="1" applyAlignment="1">
      <alignment horizontal="center" vertical="center"/>
    </xf>
    <xf numFmtId="0" fontId="11" fillId="11" borderId="1" xfId="0" applyFont="1" applyFill="1" applyBorder="1" applyAlignment="1">
      <alignment horizontal="center" vertical="center" wrapText="1"/>
    </xf>
    <xf numFmtId="0" fontId="11" fillId="0" borderId="77" xfId="0" applyFont="1" applyBorder="1"/>
    <xf numFmtId="0" fontId="11" fillId="0" borderId="7" xfId="0" applyFont="1" applyBorder="1" applyAlignment="1">
      <alignment horizontal="left" wrapText="1"/>
    </xf>
    <xf numFmtId="0" fontId="11" fillId="0" borderId="73" xfId="0" applyFont="1" applyBorder="1" applyAlignment="1">
      <alignment horizontal="left" wrapText="1"/>
    </xf>
    <xf numFmtId="0" fontId="11" fillId="0" borderId="73" xfId="0" applyFont="1" applyBorder="1" applyAlignment="1">
      <alignment horizontal="left" vertical="top" wrapText="1"/>
    </xf>
    <xf numFmtId="0" fontId="1" fillId="12" borderId="45" xfId="0" applyFont="1" applyFill="1" applyBorder="1"/>
    <xf numFmtId="0" fontId="5" fillId="0" borderId="3" xfId="0" applyFont="1" applyBorder="1" applyAlignment="1">
      <alignment horizontal="center"/>
    </xf>
    <xf numFmtId="0" fontId="5" fillId="10" borderId="70" xfId="0" applyFont="1" applyFill="1" applyBorder="1" applyAlignment="1">
      <alignment horizontal="center"/>
    </xf>
    <xf numFmtId="0" fontId="5" fillId="10" borderId="38" xfId="0" applyFont="1" applyFill="1" applyBorder="1" applyAlignment="1">
      <alignment horizontal="center"/>
    </xf>
    <xf numFmtId="0" fontId="1" fillId="13" borderId="45" xfId="0" applyFont="1" applyFill="1" applyBorder="1"/>
    <xf numFmtId="182" fontId="1" fillId="0" borderId="80" xfId="0" applyNumberFormat="1" applyFont="1" applyBorder="1" applyAlignment="1">
      <alignment horizontal="center" vertical="center"/>
    </xf>
    <xf numFmtId="0" fontId="10" fillId="0" borderId="0" xfId="0" applyFont="1" applyAlignment="1">
      <alignment vertical="center"/>
    </xf>
    <xf numFmtId="0" fontId="0" fillId="0" borderId="0" xfId="0" applyAlignment="1" applyProtection="1">
      <alignment vertical="center"/>
      <protection locked="0"/>
    </xf>
    <xf numFmtId="0" fontId="42" fillId="0" borderId="0" xfId="6" applyFont="1">
      <alignment vertical="center"/>
    </xf>
    <xf numFmtId="0" fontId="42" fillId="0" borderId="50" xfId="6" applyFont="1" applyBorder="1" applyAlignment="1">
      <alignment horizontal="left"/>
    </xf>
    <xf numFmtId="0" fontId="10" fillId="0" borderId="0" xfId="0" applyFont="1" applyAlignment="1">
      <alignment horizontal="center" vertical="center"/>
    </xf>
    <xf numFmtId="0" fontId="17" fillId="0" borderId="0" xfId="0" applyFont="1" applyAlignment="1">
      <alignment vertical="center"/>
    </xf>
    <xf numFmtId="0" fontId="28" fillId="0" borderId="0" xfId="0" applyFont="1"/>
    <xf numFmtId="0" fontId="29" fillId="0" borderId="0" xfId="0" applyFont="1" applyAlignment="1">
      <alignment horizontal="center" vertical="center"/>
    </xf>
    <xf numFmtId="178" fontId="5" fillId="6" borderId="21" xfId="0" applyNumberFormat="1" applyFont="1" applyFill="1" applyBorder="1" applyAlignment="1" applyProtection="1">
      <alignment shrinkToFit="1"/>
      <protection locked="0"/>
    </xf>
    <xf numFmtId="178" fontId="5" fillId="6" borderId="21" xfId="1" applyNumberFormat="1" applyFont="1" applyFill="1" applyBorder="1" applyAlignment="1" applyProtection="1">
      <alignment shrinkToFit="1"/>
      <protection locked="0"/>
    </xf>
    <xf numFmtId="178" fontId="5" fillId="6" borderId="10" xfId="0" applyNumberFormat="1" applyFont="1" applyFill="1" applyBorder="1" applyAlignment="1" applyProtection="1">
      <alignment shrinkToFit="1"/>
      <protection locked="0"/>
    </xf>
    <xf numFmtId="178" fontId="5" fillId="6" borderId="35" xfId="0" applyNumberFormat="1" applyFont="1" applyFill="1" applyBorder="1" applyAlignment="1" applyProtection="1">
      <alignment shrinkToFit="1"/>
      <protection locked="0"/>
    </xf>
    <xf numFmtId="0" fontId="5" fillId="7" borderId="5" xfId="0" applyFont="1" applyFill="1" applyBorder="1" applyAlignment="1">
      <alignment horizontal="center"/>
    </xf>
    <xf numFmtId="0" fontId="5" fillId="7" borderId="1" xfId="0" applyFont="1" applyFill="1" applyBorder="1"/>
    <xf numFmtId="0" fontId="5" fillId="0" borderId="0" xfId="13" applyFont="1" applyAlignment="1">
      <alignment vertical="top"/>
    </xf>
    <xf numFmtId="0" fontId="7" fillId="7" borderId="8" xfId="0" applyFont="1" applyFill="1" applyBorder="1" applyAlignment="1">
      <alignment vertical="center"/>
    </xf>
    <xf numFmtId="0" fontId="7" fillId="11" borderId="8" xfId="0" applyFont="1" applyFill="1" applyBorder="1" applyAlignment="1">
      <alignment vertical="center" wrapText="1"/>
    </xf>
    <xf numFmtId="187" fontId="0" fillId="5" borderId="52" xfId="0" applyNumberFormat="1" applyFill="1" applyBorder="1" applyAlignment="1">
      <alignment horizontal="center" vertical="center" wrapText="1"/>
    </xf>
    <xf numFmtId="0" fontId="7" fillId="7" borderId="8" xfId="0" applyFont="1" applyFill="1" applyBorder="1" applyAlignment="1">
      <alignment vertical="center" wrapText="1"/>
    </xf>
    <xf numFmtId="0" fontId="43" fillId="0" borderId="0" xfId="0" applyFont="1"/>
    <xf numFmtId="0" fontId="44" fillId="0" borderId="0" xfId="0" applyFont="1" applyAlignment="1">
      <alignment horizontal="right"/>
    </xf>
    <xf numFmtId="0" fontId="45" fillId="0" borderId="0" xfId="0" applyFont="1" applyAlignment="1">
      <alignment vertical="top"/>
    </xf>
    <xf numFmtId="0" fontId="45" fillId="0" borderId="0" xfId="0" applyFont="1" applyAlignment="1">
      <alignment horizontal="right"/>
    </xf>
    <xf numFmtId="0" fontId="45" fillId="0" borderId="19" xfId="0" applyFont="1" applyBorder="1" applyAlignment="1">
      <alignment horizontal="center" vertical="center" wrapText="1"/>
    </xf>
    <xf numFmtId="0" fontId="45" fillId="6" borderId="82" xfId="0" applyFont="1" applyFill="1" applyBorder="1" applyAlignment="1" applyProtection="1">
      <alignment horizontal="center" vertical="center" wrapText="1"/>
      <protection locked="0"/>
    </xf>
    <xf numFmtId="0" fontId="45" fillId="6" borderId="87" xfId="0" applyFont="1" applyFill="1" applyBorder="1" applyAlignment="1" applyProtection="1">
      <alignment horizontal="center" vertical="center" wrapText="1"/>
      <protection locked="0"/>
    </xf>
    <xf numFmtId="0" fontId="45" fillId="6" borderId="77" xfId="0" applyFont="1" applyFill="1" applyBorder="1" applyAlignment="1" applyProtection="1">
      <alignment horizontal="center" vertical="center" wrapText="1"/>
      <protection locked="0"/>
    </xf>
    <xf numFmtId="0" fontId="45" fillId="0" borderId="0" xfId="0" applyFont="1" applyAlignment="1">
      <alignment horizontal="left" vertical="center" wrapText="1"/>
    </xf>
    <xf numFmtId="0" fontId="45" fillId="0" borderId="88" xfId="0" applyFont="1" applyBorder="1" applyAlignment="1">
      <alignment horizontal="left" vertical="center" wrapText="1"/>
    </xf>
    <xf numFmtId="0" fontId="45" fillId="6" borderId="8" xfId="0" applyFont="1" applyFill="1" applyBorder="1" applyAlignment="1" applyProtection="1">
      <alignment horizontal="center" vertical="center" wrapText="1"/>
      <protection locked="0"/>
    </xf>
    <xf numFmtId="0" fontId="45" fillId="6" borderId="89" xfId="0" applyFont="1" applyFill="1" applyBorder="1" applyAlignment="1" applyProtection="1">
      <alignment horizontal="left" vertical="center" wrapText="1"/>
      <protection locked="0"/>
    </xf>
    <xf numFmtId="0" fontId="45" fillId="0" borderId="0" xfId="0" applyFont="1"/>
    <xf numFmtId="0" fontId="45" fillId="6" borderId="10" xfId="0" applyFont="1" applyFill="1" applyBorder="1" applyAlignment="1" applyProtection="1">
      <alignment horizontal="center" vertical="center" wrapText="1"/>
      <protection locked="0"/>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45" fillId="6" borderId="92" xfId="0" applyFont="1" applyFill="1" applyBorder="1" applyAlignment="1" applyProtection="1">
      <alignment horizontal="center" vertical="center" wrapText="1"/>
      <protection locked="0"/>
    </xf>
    <xf numFmtId="0" fontId="45" fillId="6" borderId="23" xfId="0" applyFont="1" applyFill="1" applyBorder="1" applyAlignment="1" applyProtection="1">
      <alignment horizontal="center" vertical="center" wrapText="1"/>
      <protection locked="0"/>
    </xf>
    <xf numFmtId="0" fontId="45" fillId="0" borderId="50" xfId="0" applyFont="1" applyBorder="1" applyAlignment="1">
      <alignment horizontal="left" vertical="center" wrapText="1"/>
    </xf>
    <xf numFmtId="0" fontId="45" fillId="6" borderId="93" xfId="0" applyFont="1" applyFill="1" applyBorder="1" applyAlignment="1" applyProtection="1">
      <alignment horizontal="left" vertical="center" wrapText="1"/>
      <protection locked="0"/>
    </xf>
    <xf numFmtId="0" fontId="45" fillId="0" borderId="55" xfId="0" applyFont="1" applyBorder="1" applyAlignment="1">
      <alignment horizontal="left" vertical="center" wrapText="1"/>
    </xf>
    <xf numFmtId="0" fontId="45" fillId="0" borderId="0" xfId="0" applyFont="1" applyAlignment="1">
      <alignment horizontal="left" vertical="top"/>
    </xf>
    <xf numFmtId="0" fontId="45" fillId="0" borderId="35" xfId="0" applyFont="1" applyBorder="1" applyAlignment="1">
      <alignment horizontal="left" vertical="center" wrapText="1"/>
    </xf>
    <xf numFmtId="0" fontId="45" fillId="6" borderId="9" xfId="0" applyFont="1" applyFill="1" applyBorder="1" applyAlignment="1" applyProtection="1">
      <alignment horizontal="left" vertical="center" wrapText="1"/>
      <protection locked="0"/>
    </xf>
    <xf numFmtId="178" fontId="0" fillId="0" borderId="73" xfId="0" applyNumberFormat="1" applyBorder="1" applyProtection="1">
      <protection locked="0"/>
    </xf>
    <xf numFmtId="0" fontId="7" fillId="0" borderId="73" xfId="0" applyFont="1" applyBorder="1" applyAlignment="1" applyProtection="1">
      <alignment vertical="center" wrapText="1"/>
      <protection locked="0"/>
    </xf>
    <xf numFmtId="191" fontId="5" fillId="4" borderId="14" xfId="0" applyNumberFormat="1" applyFont="1" applyFill="1" applyBorder="1" applyAlignment="1" applyProtection="1">
      <alignment shrinkToFit="1"/>
      <protection locked="0"/>
    </xf>
    <xf numFmtId="191" fontId="5" fillId="4" borderId="1" xfId="0" applyNumberFormat="1" applyFont="1" applyFill="1" applyBorder="1" applyAlignment="1" applyProtection="1">
      <alignment shrinkToFit="1"/>
      <protection locked="0"/>
    </xf>
    <xf numFmtId="0" fontId="5" fillId="5" borderId="17" xfId="0" applyFont="1" applyFill="1" applyBorder="1" applyAlignment="1">
      <alignment horizontal="center" vertical="center" wrapText="1"/>
    </xf>
    <xf numFmtId="0" fontId="5" fillId="5" borderId="47" xfId="0" applyFont="1" applyFill="1" applyBorder="1" applyAlignment="1">
      <alignment horizontal="center" vertical="center"/>
    </xf>
    <xf numFmtId="0" fontId="11" fillId="2" borderId="75" xfId="0" applyFont="1" applyFill="1" applyBorder="1" applyAlignment="1">
      <alignment horizontal="center" vertical="center" wrapText="1"/>
    </xf>
    <xf numFmtId="0" fontId="11" fillId="0" borderId="20" xfId="0" applyFont="1" applyBorder="1" applyAlignment="1">
      <alignment horizontal="center" vertical="center" wrapText="1"/>
    </xf>
    <xf numFmtId="0" fontId="11" fillId="0" borderId="21" xfId="0" applyFont="1" applyBorder="1" applyAlignment="1">
      <alignment horizontal="center" vertical="center" wrapText="1"/>
    </xf>
    <xf numFmtId="0" fontId="5" fillId="0" borderId="2" xfId="0" applyFont="1" applyBorder="1" applyAlignment="1">
      <alignment shrinkToFit="1"/>
    </xf>
    <xf numFmtId="186" fontId="5" fillId="0" borderId="14" xfId="4" applyNumberFormat="1" applyFont="1" applyFill="1" applyBorder="1" applyAlignment="1" applyProtection="1">
      <alignment horizontal="right" vertical="center" shrinkToFit="1"/>
    </xf>
    <xf numFmtId="0" fontId="5" fillId="6" borderId="70" xfId="0" applyFont="1" applyFill="1" applyBorder="1" applyAlignment="1" applyProtection="1">
      <alignment shrinkToFit="1"/>
      <protection locked="0"/>
    </xf>
    <xf numFmtId="0" fontId="5" fillId="0" borderId="4" xfId="0" applyFont="1" applyBorder="1" applyAlignment="1">
      <alignment shrinkToFit="1"/>
    </xf>
    <xf numFmtId="186" fontId="5" fillId="0" borderId="1" xfId="4" applyNumberFormat="1" applyFont="1" applyFill="1" applyBorder="1" applyAlignment="1" applyProtection="1">
      <alignment horizontal="right" vertical="center" shrinkToFit="1"/>
    </xf>
    <xf numFmtId="0" fontId="5" fillId="6" borderId="5" xfId="0" applyFont="1" applyFill="1" applyBorder="1" applyAlignment="1" applyProtection="1">
      <alignment shrinkToFit="1"/>
      <protection locked="0"/>
    </xf>
    <xf numFmtId="0" fontId="47" fillId="0" borderId="47" xfId="6" applyFont="1" applyBorder="1" applyAlignment="1">
      <alignment horizontal="center" vertical="center" wrapText="1"/>
    </xf>
    <xf numFmtId="190" fontId="33" fillId="6" borderId="27" xfId="6" applyNumberFormat="1" applyFill="1" applyBorder="1" applyAlignment="1" applyProtection="1">
      <alignment horizontal="center" vertical="center" shrinkToFit="1"/>
      <protection locked="0"/>
    </xf>
    <xf numFmtId="190" fontId="33" fillId="6" borderId="81" xfId="6" applyNumberFormat="1" applyFill="1" applyBorder="1" applyAlignment="1" applyProtection="1">
      <alignment horizontal="center" vertical="center" shrinkToFit="1"/>
      <protection locked="0"/>
    </xf>
    <xf numFmtId="190" fontId="33" fillId="6" borderId="82" xfId="6" applyNumberFormat="1" applyFill="1" applyBorder="1" applyAlignment="1" applyProtection="1">
      <alignment horizontal="center" vertical="center" shrinkToFit="1"/>
      <protection locked="0"/>
    </xf>
    <xf numFmtId="190" fontId="33" fillId="0" borderId="82" xfId="6" applyNumberFormat="1" applyBorder="1" applyAlignment="1">
      <alignment horizontal="center" vertical="center" shrinkToFit="1"/>
    </xf>
    <xf numFmtId="190" fontId="33" fillId="0" borderId="83" xfId="6" applyNumberFormat="1" applyBorder="1" applyAlignment="1">
      <alignment horizontal="center" vertical="center" shrinkToFit="1"/>
    </xf>
    <xf numFmtId="190" fontId="33" fillId="0" borderId="84" xfId="6" applyNumberFormat="1" applyBorder="1" applyAlignment="1">
      <alignment horizontal="center" vertical="center" shrinkToFit="1"/>
    </xf>
    <xf numFmtId="190" fontId="33" fillId="6" borderId="74" xfId="6" applyNumberFormat="1" applyFill="1" applyBorder="1" applyAlignment="1" applyProtection="1">
      <alignment horizontal="center" vertical="center" shrinkToFit="1"/>
      <protection locked="0"/>
    </xf>
    <xf numFmtId="190" fontId="33" fillId="6" borderId="4" xfId="6" applyNumberFormat="1" applyFill="1" applyBorder="1" applyAlignment="1" applyProtection="1">
      <alignment horizontal="center" vertical="center" shrinkToFit="1"/>
      <protection locked="0"/>
    </xf>
    <xf numFmtId="190" fontId="33" fillId="6" borderId="1" xfId="6" applyNumberFormat="1" applyFill="1" applyBorder="1" applyAlignment="1" applyProtection="1">
      <alignment horizontal="center" vertical="center" shrinkToFit="1"/>
      <protection locked="0"/>
    </xf>
    <xf numFmtId="190" fontId="33" fillId="0" borderId="5" xfId="6" applyNumberFormat="1" applyBorder="1" applyAlignment="1">
      <alignment horizontal="center" vertical="center" shrinkToFit="1"/>
    </xf>
    <xf numFmtId="190" fontId="33" fillId="6" borderId="6" xfId="6" applyNumberFormat="1" applyFill="1" applyBorder="1" applyAlignment="1" applyProtection="1">
      <alignment horizontal="center" vertical="center" shrinkToFit="1"/>
      <protection locked="0"/>
    </xf>
    <xf numFmtId="190" fontId="33" fillId="0" borderId="21" xfId="6" applyNumberFormat="1" applyBorder="1" applyAlignment="1">
      <alignment horizontal="center" vertical="center" shrinkToFit="1"/>
    </xf>
    <xf numFmtId="190" fontId="33" fillId="0" borderId="85" xfId="6" applyNumberFormat="1" applyBorder="1" applyAlignment="1">
      <alignment horizontal="center" vertical="center" shrinkToFit="1"/>
    </xf>
    <xf numFmtId="190" fontId="33" fillId="0" borderId="23" xfId="6" applyNumberFormat="1" applyBorder="1" applyAlignment="1">
      <alignment horizontal="center" vertical="center" shrinkToFit="1"/>
    </xf>
    <xf numFmtId="190" fontId="33" fillId="0" borderId="86" xfId="6" applyNumberFormat="1" applyBorder="1" applyAlignment="1">
      <alignment horizontal="center" vertical="center" shrinkToFit="1"/>
    </xf>
    <xf numFmtId="190" fontId="33" fillId="0" borderId="50" xfId="6" applyNumberFormat="1" applyBorder="1" applyAlignment="1">
      <alignment horizontal="center" vertical="center" shrinkToFit="1"/>
    </xf>
    <xf numFmtId="190" fontId="33" fillId="0" borderId="55" xfId="6" applyNumberFormat="1" applyBorder="1" applyAlignment="1">
      <alignment horizontal="center" vertical="center" shrinkToFit="1"/>
    </xf>
    <xf numFmtId="188" fontId="33" fillId="0" borderId="17" xfId="6" applyNumberFormat="1" applyBorder="1" applyAlignment="1">
      <alignment horizontal="center" vertical="center" shrinkToFit="1"/>
    </xf>
    <xf numFmtId="188" fontId="0" fillId="0" borderId="47" xfId="0" applyNumberFormat="1" applyBorder="1" applyAlignment="1">
      <alignment vertical="center" shrinkToFit="1"/>
    </xf>
    <xf numFmtId="0" fontId="38" fillId="0" borderId="31" xfId="0" applyFont="1" applyBorder="1" applyAlignment="1">
      <alignment horizontal="left" vertical="center"/>
    </xf>
    <xf numFmtId="0" fontId="5" fillId="0" borderId="12" xfId="0" applyFont="1" applyBorder="1" applyAlignment="1">
      <alignment horizontal="center" vertical="center" wrapText="1"/>
    </xf>
    <xf numFmtId="0" fontId="5" fillId="0" borderId="12" xfId="0" applyFont="1" applyBorder="1" applyAlignment="1">
      <alignment horizontal="center" vertical="center"/>
    </xf>
    <xf numFmtId="182" fontId="1" fillId="9" borderId="76" xfId="0" applyNumberFormat="1" applyFont="1" applyFill="1" applyBorder="1" applyAlignment="1">
      <alignment horizontal="center" vertical="center"/>
    </xf>
    <xf numFmtId="182" fontId="5" fillId="0" borderId="4" xfId="0" applyNumberFormat="1" applyFont="1" applyBorder="1" applyAlignment="1">
      <alignment horizontal="center" vertical="center"/>
    </xf>
    <xf numFmtId="0" fontId="1" fillId="6" borderId="1" xfId="0" applyFont="1" applyFill="1" applyBorder="1" applyProtection="1">
      <protection locked="0"/>
    </xf>
    <xf numFmtId="0" fontId="0" fillId="6" borderId="1" xfId="0" applyFill="1" applyBorder="1" applyProtection="1">
      <protection locked="0"/>
    </xf>
    <xf numFmtId="0" fontId="5" fillId="0" borderId="0" xfId="0" applyFont="1" applyAlignment="1">
      <alignment horizontal="center" vertical="center"/>
    </xf>
    <xf numFmtId="0" fontId="5" fillId="0" borderId="0" xfId="0" applyFont="1" applyAlignment="1">
      <alignment horizontal="center" vertical="top"/>
    </xf>
    <xf numFmtId="0" fontId="5" fillId="0" borderId="0" xfId="0" applyFont="1" applyAlignment="1">
      <alignment vertical="top" wrapText="1"/>
    </xf>
    <xf numFmtId="0" fontId="5" fillId="0" borderId="36"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76" xfId="0" applyFont="1" applyBorder="1" applyAlignment="1">
      <alignment horizontal="center" vertical="center" wrapText="1"/>
    </xf>
    <xf numFmtId="0" fontId="11" fillId="0" borderId="18" xfId="0" applyFont="1" applyBorder="1" applyAlignment="1">
      <alignment vertical="top" wrapText="1"/>
    </xf>
    <xf numFmtId="0" fontId="0" fillId="0" borderId="10" xfId="0" applyBorder="1"/>
    <xf numFmtId="0" fontId="44" fillId="0" borderId="0" xfId="0" applyFont="1"/>
    <xf numFmtId="0" fontId="11" fillId="0" borderId="10" xfId="0" applyFont="1" applyBorder="1" applyAlignment="1">
      <alignment shrinkToFit="1"/>
    </xf>
    <xf numFmtId="0" fontId="11" fillId="6" borderId="0" xfId="0" applyFont="1" applyFill="1" applyProtection="1">
      <protection locked="0"/>
    </xf>
    <xf numFmtId="0" fontId="0" fillId="6" borderId="0" xfId="0" applyFill="1" applyProtection="1">
      <protection locked="0"/>
    </xf>
    <xf numFmtId="0" fontId="13" fillId="0" borderId="30" xfId="0" applyFont="1" applyBorder="1" applyAlignment="1">
      <alignment horizontal="distributed" vertical="center"/>
    </xf>
    <xf numFmtId="0" fontId="13" fillId="0" borderId="39" xfId="0" applyFont="1" applyBorder="1" applyAlignment="1">
      <alignment horizontal="distributed" vertical="center"/>
    </xf>
    <xf numFmtId="0" fontId="13" fillId="0" borderId="7" xfId="0" applyFont="1" applyBorder="1" applyAlignment="1">
      <alignment horizontal="distributed" vertical="center"/>
    </xf>
    <xf numFmtId="0" fontId="13" fillId="0" borderId="35" xfId="0" applyFont="1" applyBorder="1" applyAlignment="1">
      <alignment horizontal="distributed" vertical="center"/>
    </xf>
    <xf numFmtId="0" fontId="13" fillId="0" borderId="9" xfId="0" applyFont="1" applyBorder="1" applyAlignment="1">
      <alignment horizontal="distributed" vertical="center"/>
    </xf>
    <xf numFmtId="0" fontId="13" fillId="0" borderId="25" xfId="0" applyFont="1" applyBorder="1" applyAlignment="1">
      <alignment horizontal="distributed" vertical="center"/>
    </xf>
    <xf numFmtId="0" fontId="0" fillId="4" borderId="0" xfId="0" applyFill="1" applyAlignment="1" applyProtection="1">
      <alignment horizontal="center" vertical="center" wrapText="1"/>
      <protection locked="0"/>
    </xf>
    <xf numFmtId="0" fontId="13" fillId="0" borderId="21" xfId="0" applyFont="1" applyBorder="1" applyAlignment="1">
      <alignment horizontal="center" vertical="center" wrapText="1"/>
    </xf>
    <xf numFmtId="0" fontId="13" fillId="0" borderId="26" xfId="0" applyFont="1" applyBorder="1" applyAlignment="1">
      <alignment horizontal="center" vertical="center" wrapText="1"/>
    </xf>
    <xf numFmtId="0" fontId="13" fillId="0" borderId="6" xfId="0" applyFont="1" applyBorder="1" applyAlignment="1">
      <alignment horizontal="center" vertical="center" wrapText="1"/>
    </xf>
    <xf numFmtId="0" fontId="13" fillId="4" borderId="39" xfId="0" applyFont="1" applyFill="1" applyBorder="1" applyAlignment="1" applyProtection="1">
      <alignment horizontal="left" vertical="center"/>
      <protection locked="0"/>
    </xf>
    <xf numFmtId="0" fontId="13" fillId="0" borderId="9" xfId="0" applyFont="1" applyBorder="1" applyAlignment="1">
      <alignment horizontal="left" vertical="center" wrapText="1"/>
    </xf>
    <xf numFmtId="0" fontId="0" fillId="0" borderId="9" xfId="0" applyBorder="1" applyAlignment="1">
      <alignment vertical="center"/>
    </xf>
    <xf numFmtId="0" fontId="7" fillId="4" borderId="0" xfId="0" applyFont="1" applyFill="1" applyAlignment="1" applyProtection="1">
      <alignment horizontal="center" vertical="center" shrinkToFit="1"/>
      <protection locked="0"/>
    </xf>
    <xf numFmtId="0" fontId="13" fillId="4" borderId="21" xfId="0" applyFont="1" applyFill="1" applyBorder="1" applyAlignment="1" applyProtection="1">
      <alignment horizontal="center" vertical="center"/>
      <protection locked="0"/>
    </xf>
    <xf numFmtId="0" fontId="13" fillId="4" borderId="26" xfId="0" applyFont="1" applyFill="1" applyBorder="1" applyAlignment="1" applyProtection="1">
      <alignment horizontal="center" vertical="center"/>
      <protection locked="0"/>
    </xf>
    <xf numFmtId="0" fontId="0" fillId="4" borderId="6" xfId="0" applyFill="1" applyBorder="1" applyAlignment="1" applyProtection="1">
      <alignment vertical="center"/>
      <protection locked="0"/>
    </xf>
    <xf numFmtId="0" fontId="13" fillId="4" borderId="0" xfId="0" applyFont="1" applyFill="1" applyAlignment="1" applyProtection="1">
      <alignment horizontal="center" vertical="center"/>
      <protection locked="0"/>
    </xf>
    <xf numFmtId="0" fontId="13" fillId="4" borderId="35" xfId="0" applyFont="1" applyFill="1" applyBorder="1" applyAlignment="1" applyProtection="1">
      <alignment vertical="center"/>
      <protection locked="0"/>
    </xf>
    <xf numFmtId="0" fontId="13" fillId="4" borderId="9" xfId="0" applyFont="1" applyFill="1" applyBorder="1" applyAlignment="1" applyProtection="1">
      <alignment vertical="center"/>
      <protection locked="0"/>
    </xf>
    <xf numFmtId="0" fontId="0" fillId="4" borderId="25" xfId="0" applyFill="1" applyBorder="1" applyAlignment="1" applyProtection="1">
      <alignment vertical="center"/>
      <protection locked="0"/>
    </xf>
    <xf numFmtId="0" fontId="13" fillId="4" borderId="30" xfId="0" applyFont="1" applyFill="1" applyBorder="1" applyAlignment="1" applyProtection="1">
      <alignment vertical="center" wrapText="1"/>
      <protection locked="0"/>
    </xf>
    <xf numFmtId="0" fontId="0" fillId="4" borderId="39" xfId="0" applyFill="1" applyBorder="1" applyAlignment="1" applyProtection="1">
      <alignment vertical="center" wrapText="1"/>
      <protection locked="0"/>
    </xf>
    <xf numFmtId="0" fontId="0" fillId="4" borderId="7" xfId="0" applyFill="1" applyBorder="1" applyAlignment="1" applyProtection="1">
      <alignment vertical="center" wrapText="1"/>
      <protection locked="0"/>
    </xf>
    <xf numFmtId="0" fontId="0" fillId="4" borderId="35" xfId="0" applyFill="1" applyBorder="1" applyAlignment="1" applyProtection="1">
      <alignment vertical="center" wrapText="1"/>
      <protection locked="0"/>
    </xf>
    <xf numFmtId="0" fontId="0" fillId="4" borderId="9" xfId="0" applyFill="1" applyBorder="1" applyAlignment="1" applyProtection="1">
      <alignment vertical="center" wrapText="1"/>
      <protection locked="0"/>
    </xf>
    <xf numFmtId="0" fontId="0" fillId="4" borderId="25" xfId="0" applyFill="1" applyBorder="1" applyAlignment="1" applyProtection="1">
      <alignment vertical="center" wrapText="1"/>
      <protection locked="0"/>
    </xf>
    <xf numFmtId="0" fontId="0" fillId="4" borderId="0" xfId="0" applyFill="1" applyAlignment="1" applyProtection="1">
      <alignment horizontal="center" vertical="center" shrinkToFit="1"/>
      <protection locked="0"/>
    </xf>
    <xf numFmtId="0" fontId="14" fillId="0" borderId="0" xfId="0" applyFont="1" applyAlignment="1">
      <alignment horizontal="center" vertical="center"/>
    </xf>
    <xf numFmtId="0" fontId="0" fillId="0" borderId="0" xfId="0" applyAlignment="1">
      <alignment vertical="center"/>
    </xf>
    <xf numFmtId="0" fontId="13" fillId="0" borderId="0" xfId="0" applyFont="1" applyAlignment="1">
      <alignment vertical="top" wrapText="1"/>
    </xf>
    <xf numFmtId="0" fontId="0" fillId="0" borderId="0" xfId="0" applyAlignment="1">
      <alignment vertical="top" wrapText="1"/>
    </xf>
    <xf numFmtId="0" fontId="0" fillId="0" borderId="21" xfId="0" applyBorder="1" applyAlignment="1">
      <alignment horizontal="distributed" vertical="center"/>
    </xf>
    <xf numFmtId="0" fontId="0" fillId="0" borderId="26" xfId="0" applyBorder="1" applyAlignment="1">
      <alignment horizontal="distributed" vertical="center"/>
    </xf>
    <xf numFmtId="0" fontId="0" fillId="0" borderId="6" xfId="0" applyBorder="1" applyAlignment="1">
      <alignment horizontal="distributed" vertical="center"/>
    </xf>
    <xf numFmtId="0" fontId="13" fillId="0" borderId="21" xfId="0" applyFont="1" applyBorder="1" applyAlignment="1">
      <alignment vertical="center"/>
    </xf>
    <xf numFmtId="0" fontId="0" fillId="0" borderId="26" xfId="0" applyBorder="1" applyAlignment="1">
      <alignment vertical="center"/>
    </xf>
    <xf numFmtId="0" fontId="0" fillId="0" borderId="6" xfId="0" applyBorder="1" applyAlignment="1">
      <alignment vertical="center"/>
    </xf>
    <xf numFmtId="0" fontId="13" fillId="0" borderId="21" xfId="0" applyFont="1" applyBorder="1" applyAlignment="1">
      <alignment horizontal="distributed" vertical="center"/>
    </xf>
    <xf numFmtId="0" fontId="0" fillId="0" borderId="26" xfId="0" applyBorder="1" applyAlignment="1">
      <alignment horizontal="distributed"/>
    </xf>
    <xf numFmtId="0" fontId="0" fillId="0" borderId="6" xfId="0" applyBorder="1" applyAlignment="1">
      <alignment horizontal="distributed"/>
    </xf>
    <xf numFmtId="0" fontId="13" fillId="0" borderId="8" xfId="0" applyFont="1" applyBorder="1" applyAlignment="1">
      <alignment horizontal="center" vertical="center" textRotation="255"/>
    </xf>
    <xf numFmtId="0" fontId="0" fillId="0" borderId="77" xfId="0" applyBorder="1" applyAlignment="1">
      <alignment horizontal="center" vertical="center" textRotation="255"/>
    </xf>
    <xf numFmtId="0" fontId="0" fillId="0" borderId="10" xfId="0" applyBorder="1" applyAlignment="1">
      <alignment horizontal="center" vertical="center" textRotation="255"/>
    </xf>
    <xf numFmtId="0" fontId="13" fillId="0" borderId="21" xfId="0" applyFont="1" applyBorder="1" applyAlignment="1">
      <alignment horizontal="center" vertical="center"/>
    </xf>
    <xf numFmtId="0" fontId="13" fillId="0" borderId="6" xfId="0" applyFont="1" applyBorder="1" applyAlignment="1">
      <alignment horizontal="center" vertical="center"/>
    </xf>
    <xf numFmtId="181" fontId="13" fillId="6" borderId="21" xfId="0" applyNumberFormat="1" applyFont="1" applyFill="1" applyBorder="1" applyAlignment="1" applyProtection="1">
      <alignment horizontal="center" vertical="center"/>
      <protection locked="0"/>
    </xf>
    <xf numFmtId="181" fontId="13" fillId="6" borderId="26" xfId="0" applyNumberFormat="1" applyFont="1" applyFill="1" applyBorder="1" applyAlignment="1" applyProtection="1">
      <alignment horizontal="center" vertical="center"/>
      <protection locked="0"/>
    </xf>
    <xf numFmtId="0" fontId="13" fillId="0" borderId="30" xfId="0" applyFont="1" applyBorder="1" applyAlignment="1">
      <alignment horizontal="center" vertical="center"/>
    </xf>
    <xf numFmtId="0" fontId="13" fillId="0" borderId="39" xfId="0" applyFont="1" applyBorder="1" applyAlignment="1">
      <alignment horizontal="center" vertical="center"/>
    </xf>
    <xf numFmtId="0" fontId="13" fillId="0" borderId="35" xfId="0" applyFont="1" applyBorder="1" applyAlignment="1">
      <alignment horizontal="center" vertical="center"/>
    </xf>
    <xf numFmtId="0" fontId="13" fillId="0" borderId="9" xfId="0" applyFont="1" applyBorder="1" applyAlignment="1">
      <alignment horizontal="center" vertical="center"/>
    </xf>
    <xf numFmtId="0" fontId="13" fillId="0" borderId="39" xfId="0" applyFont="1" applyBorder="1" applyAlignment="1">
      <alignment horizontal="right" vertical="center"/>
    </xf>
    <xf numFmtId="0" fontId="13" fillId="0" borderId="9" xfId="0" applyFont="1" applyBorder="1" applyAlignment="1">
      <alignment horizontal="right" vertical="center"/>
    </xf>
    <xf numFmtId="0" fontId="13" fillId="0" borderId="39" xfId="0" applyFont="1" applyBorder="1" applyAlignment="1">
      <alignment horizontal="left" vertical="center"/>
    </xf>
    <xf numFmtId="0" fontId="13" fillId="0" borderId="9" xfId="0" applyFont="1" applyBorder="1" applyAlignment="1">
      <alignment horizontal="left" vertical="center"/>
    </xf>
    <xf numFmtId="0" fontId="0" fillId="0" borderId="39" xfId="0" applyBorder="1" applyAlignment="1">
      <alignment horizontal="distributed"/>
    </xf>
    <xf numFmtId="0" fontId="0" fillId="0" borderId="7" xfId="0" applyBorder="1" applyAlignment="1">
      <alignment horizontal="distributed"/>
    </xf>
    <xf numFmtId="0" fontId="0" fillId="0" borderId="35" xfId="0" applyBorder="1" applyAlignment="1">
      <alignment horizontal="distributed"/>
    </xf>
    <xf numFmtId="0" fontId="0" fillId="0" borderId="9" xfId="0" applyBorder="1" applyAlignment="1">
      <alignment horizontal="distributed"/>
    </xf>
    <xf numFmtId="0" fontId="0" fillId="0" borderId="25" xfId="0" applyBorder="1" applyAlignment="1">
      <alignment horizontal="distributed"/>
    </xf>
    <xf numFmtId="0" fontId="0" fillId="0" borderId="21" xfId="0" applyBorder="1" applyAlignment="1">
      <alignment horizontal="distributed" vertical="center" wrapText="1"/>
    </xf>
    <xf numFmtId="0" fontId="13" fillId="0" borderId="24" xfId="0" applyFont="1" applyBorder="1" applyAlignment="1">
      <alignment vertical="center"/>
    </xf>
    <xf numFmtId="0" fontId="13" fillId="0" borderId="0" xfId="0" applyFont="1" applyAlignment="1">
      <alignment vertical="center"/>
    </xf>
    <xf numFmtId="0" fontId="0" fillId="0" borderId="26" xfId="0" applyBorder="1" applyAlignment="1">
      <alignment horizontal="distributed" vertical="center" wrapText="1"/>
    </xf>
    <xf numFmtId="0" fontId="0" fillId="0" borderId="6" xfId="0" applyBorder="1" applyAlignment="1">
      <alignment horizontal="distributed" vertical="center" wrapText="1"/>
    </xf>
    <xf numFmtId="0" fontId="13" fillId="0" borderId="1" xfId="0" applyFont="1" applyBorder="1" applyAlignment="1">
      <alignment horizontal="distributed" vertical="center" wrapText="1"/>
    </xf>
    <xf numFmtId="0" fontId="5" fillId="0" borderId="30" xfId="0" applyFont="1" applyBorder="1" applyAlignment="1">
      <alignment vertical="center" wrapText="1"/>
    </xf>
    <xf numFmtId="0" fontId="5" fillId="0" borderId="39" xfId="0" applyFont="1" applyBorder="1" applyAlignment="1">
      <alignment vertical="center" wrapText="1"/>
    </xf>
    <xf numFmtId="0" fontId="0" fillId="0" borderId="7" xfId="0" applyBorder="1" applyAlignment="1">
      <alignment vertical="center" wrapText="1"/>
    </xf>
    <xf numFmtId="0" fontId="5" fillId="0" borderId="24" xfId="0" applyFont="1" applyBorder="1" applyAlignment="1">
      <alignment vertical="center" wrapText="1"/>
    </xf>
    <xf numFmtId="0" fontId="5" fillId="0" borderId="0" xfId="0" applyFont="1" applyAlignment="1">
      <alignment vertical="center" wrapText="1"/>
    </xf>
    <xf numFmtId="0" fontId="0" fillId="0" borderId="73" xfId="0" applyBorder="1" applyAlignment="1">
      <alignment vertical="center" wrapText="1"/>
    </xf>
    <xf numFmtId="0" fontId="5" fillId="0" borderId="35" xfId="0" applyFont="1" applyBorder="1" applyAlignment="1">
      <alignment vertical="center" wrapText="1"/>
    </xf>
    <xf numFmtId="0" fontId="5" fillId="0" borderId="9" xfId="0" applyFont="1" applyBorder="1" applyAlignment="1">
      <alignment vertical="center" wrapText="1"/>
    </xf>
    <xf numFmtId="0" fontId="0" fillId="0" borderId="25" xfId="0" applyBorder="1" applyAlignment="1">
      <alignment vertical="center" wrapText="1"/>
    </xf>
    <xf numFmtId="0" fontId="13" fillId="0" borderId="24" xfId="0" applyFont="1" applyBorder="1" applyAlignment="1">
      <alignment horizontal="distributed" vertical="center"/>
    </xf>
    <xf numFmtId="0" fontId="13" fillId="0" borderId="0" xfId="0" applyFont="1" applyAlignment="1">
      <alignment horizontal="distributed" vertical="center"/>
    </xf>
    <xf numFmtId="0" fontId="13" fillId="0" borderId="73" xfId="0" applyFont="1" applyBorder="1" applyAlignment="1">
      <alignment horizontal="distributed" vertical="center"/>
    </xf>
    <xf numFmtId="0" fontId="0" fillId="4" borderId="39" xfId="0" applyFill="1" applyBorder="1" applyAlignment="1" applyProtection="1">
      <alignment vertical="center" shrinkToFit="1"/>
      <protection locked="0"/>
    </xf>
    <xf numFmtId="0" fontId="0" fillId="4" borderId="7" xfId="0" applyFill="1" applyBorder="1" applyAlignment="1" applyProtection="1">
      <alignment vertical="center" shrinkToFit="1"/>
      <protection locked="0"/>
    </xf>
    <xf numFmtId="0" fontId="3" fillId="6" borderId="9" xfId="3" applyFill="1" applyBorder="1" applyAlignment="1" applyProtection="1">
      <alignment vertical="center"/>
      <protection locked="0"/>
    </xf>
    <xf numFmtId="0" fontId="0" fillId="6" borderId="9" xfId="0" applyFill="1" applyBorder="1" applyAlignment="1" applyProtection="1">
      <alignment vertical="center"/>
      <protection locked="0"/>
    </xf>
    <xf numFmtId="0" fontId="0" fillId="6" borderId="25" xfId="0" applyFill="1" applyBorder="1" applyAlignment="1" applyProtection="1">
      <alignment vertical="center"/>
      <protection locked="0"/>
    </xf>
    <xf numFmtId="0" fontId="13" fillId="0" borderId="24" xfId="0" applyFont="1" applyBorder="1" applyAlignment="1">
      <alignment horizontal="left" vertical="center"/>
    </xf>
    <xf numFmtId="0" fontId="13" fillId="0" borderId="0" xfId="0" applyFont="1" applyAlignment="1">
      <alignment horizontal="left" vertical="center"/>
    </xf>
    <xf numFmtId="0" fontId="0" fillId="4" borderId="0" xfId="0" applyFill="1" applyAlignment="1" applyProtection="1">
      <alignment vertical="center" shrinkToFit="1"/>
      <protection locked="0"/>
    </xf>
    <xf numFmtId="0" fontId="0" fillId="4" borderId="73" xfId="0" applyFill="1" applyBorder="1" applyAlignment="1" applyProtection="1">
      <alignment vertical="center" shrinkToFit="1"/>
      <protection locked="0"/>
    </xf>
    <xf numFmtId="0" fontId="13" fillId="0" borderId="35" xfId="0" applyFont="1" applyBorder="1" applyAlignment="1">
      <alignment horizontal="left" vertical="center"/>
    </xf>
    <xf numFmtId="0" fontId="17" fillId="0" borderId="0" xfId="0" applyFont="1" applyAlignment="1">
      <alignment horizontal="distributed" vertical="center"/>
    </xf>
    <xf numFmtId="0" fontId="15" fillId="0" borderId="0" xfId="0" applyFont="1" applyAlignment="1">
      <alignment horizontal="distributed" vertical="center"/>
    </xf>
    <xf numFmtId="0" fontId="13" fillId="0" borderId="24" xfId="0" applyFont="1" applyBorder="1" applyAlignment="1">
      <alignment horizontal="center" vertical="center"/>
    </xf>
    <xf numFmtId="0" fontId="13" fillId="0" borderId="0" xfId="0" applyFont="1" applyAlignment="1">
      <alignment horizontal="center" vertical="center"/>
    </xf>
    <xf numFmtId="0" fontId="0" fillId="0" borderId="0" xfId="0" applyAlignment="1">
      <alignment vertical="center" shrinkToFit="1"/>
    </xf>
    <xf numFmtId="0" fontId="0" fillId="0" borderId="73" xfId="0" applyBorder="1" applyAlignment="1">
      <alignment vertical="center" shrinkToFit="1"/>
    </xf>
    <xf numFmtId="0" fontId="0" fillId="0" borderId="7" xfId="0" applyBorder="1" applyAlignment="1">
      <alignment horizontal="center"/>
    </xf>
    <xf numFmtId="0" fontId="0" fillId="0" borderId="73" xfId="0" applyBorder="1" applyAlignment="1">
      <alignment horizontal="center"/>
    </xf>
    <xf numFmtId="0" fontId="0" fillId="0" borderId="25" xfId="0" applyBorder="1" applyAlignment="1">
      <alignment horizontal="center"/>
    </xf>
    <xf numFmtId="0" fontId="0" fillId="6" borderId="26" xfId="0" applyFill="1" applyBorder="1" applyAlignment="1" applyProtection="1">
      <alignment horizontal="center" vertical="center"/>
      <protection locked="0"/>
    </xf>
    <xf numFmtId="0" fontId="29" fillId="0" borderId="0" xfId="0" applyFont="1" applyAlignment="1">
      <alignment horizontal="center" vertical="center"/>
    </xf>
    <xf numFmtId="0" fontId="29" fillId="0" borderId="0" xfId="0" applyFont="1" applyAlignment="1">
      <alignment horizontal="left" vertical="center"/>
    </xf>
    <xf numFmtId="0" fontId="13" fillId="0" borderId="26" xfId="0" applyFont="1" applyBorder="1" applyAlignment="1">
      <alignment horizontal="distributed" vertical="center"/>
    </xf>
    <xf numFmtId="0" fontId="5" fillId="0" borderId="0" xfId="0" applyFont="1" applyAlignment="1">
      <alignment vertical="top" wrapText="1"/>
    </xf>
    <xf numFmtId="0" fontId="1" fillId="0" borderId="1" xfId="0" applyFont="1" applyBorder="1" applyAlignment="1">
      <alignment vertical="center"/>
    </xf>
    <xf numFmtId="0" fontId="0" fillId="0" borderId="1" xfId="0" applyBorder="1" applyAlignment="1">
      <alignment vertical="center"/>
    </xf>
    <xf numFmtId="0" fontId="0" fillId="0" borderId="39" xfId="0" applyBorder="1" applyAlignment="1">
      <alignment horizontal="distributed" vertical="center"/>
    </xf>
    <xf numFmtId="0" fontId="0" fillId="0" borderId="0" xfId="0" applyAlignment="1">
      <alignment horizontal="distributed" vertical="center"/>
    </xf>
    <xf numFmtId="0" fontId="0" fillId="0" borderId="9" xfId="0" applyBorder="1" applyAlignment="1">
      <alignment horizontal="distributed" vertical="center"/>
    </xf>
    <xf numFmtId="0" fontId="0" fillId="0" borderId="39"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center" vertical="center"/>
    </xf>
    <xf numFmtId="0" fontId="0" fillId="0" borderId="25" xfId="0" applyBorder="1" applyAlignment="1">
      <alignment horizontal="center" vertical="center"/>
    </xf>
    <xf numFmtId="0" fontId="0" fillId="0" borderId="30" xfId="0" applyBorder="1" applyAlignment="1">
      <alignment horizontal="center" vertical="center"/>
    </xf>
    <xf numFmtId="0" fontId="0" fillId="0" borderId="24" xfId="0" applyBorder="1" applyAlignment="1">
      <alignment horizontal="center" vertical="center"/>
    </xf>
    <xf numFmtId="0" fontId="0" fillId="0" borderId="35" xfId="0" applyBorder="1" applyAlignment="1">
      <alignment horizontal="center" vertical="center"/>
    </xf>
    <xf numFmtId="0" fontId="0" fillId="0" borderId="1" xfId="0" applyBorder="1" applyAlignment="1">
      <alignment horizontal="center" vertical="center" textRotation="255"/>
    </xf>
    <xf numFmtId="0" fontId="13" fillId="6" borderId="21" xfId="0" applyFont="1" applyFill="1" applyBorder="1" applyAlignment="1" applyProtection="1">
      <alignment vertical="center" wrapText="1"/>
      <protection locked="0"/>
    </xf>
    <xf numFmtId="0" fontId="0" fillId="6" borderId="26" xfId="0" applyFill="1" applyBorder="1" applyAlignment="1" applyProtection="1">
      <alignment vertical="center" wrapText="1"/>
      <protection locked="0"/>
    </xf>
    <xf numFmtId="0" fontId="0" fillId="6" borderId="6" xfId="0" applyFill="1" applyBorder="1" applyAlignment="1" applyProtection="1">
      <alignment vertical="center" wrapText="1"/>
      <protection locked="0"/>
    </xf>
    <xf numFmtId="181" fontId="13" fillId="0" borderId="21" xfId="0" applyNumberFormat="1" applyFont="1" applyBorder="1" applyAlignment="1">
      <alignment horizontal="center" vertical="center"/>
    </xf>
    <xf numFmtId="181" fontId="13" fillId="0" borderId="26" xfId="0" applyNumberFormat="1" applyFont="1" applyBorder="1" applyAlignment="1">
      <alignment horizontal="center" vertical="center"/>
    </xf>
    <xf numFmtId="0" fontId="13" fillId="0" borderId="0" xfId="0" applyFont="1" applyAlignment="1">
      <alignment horizontal="center" vertical="center" wrapText="1" shrinkToFit="1"/>
    </xf>
    <xf numFmtId="0" fontId="13" fillId="0" borderId="26" xfId="0" applyFont="1" applyBorder="1" applyAlignment="1">
      <alignment horizontal="center" vertical="center"/>
    </xf>
    <xf numFmtId="0" fontId="0" fillId="0" borderId="0" xfId="0" applyAlignment="1">
      <alignment horizontal="left" vertical="center" wrapText="1"/>
    </xf>
    <xf numFmtId="0" fontId="7" fillId="0" borderId="0" xfId="0" applyFont="1" applyAlignment="1">
      <alignment horizontal="center" wrapText="1" shrinkToFit="1"/>
    </xf>
    <xf numFmtId="0" fontId="13" fillId="0" borderId="0" xfId="0" applyFont="1" applyAlignment="1">
      <alignment horizontal="left" vertical="center" wrapText="1"/>
    </xf>
    <xf numFmtId="0" fontId="5" fillId="0" borderId="0" xfId="0" applyFont="1" applyAlignment="1">
      <alignment horizontal="left" wrapText="1"/>
    </xf>
    <xf numFmtId="0" fontId="0" fillId="0" borderId="0" xfId="0" applyAlignment="1">
      <alignment horizontal="left" vertical="top" wrapText="1"/>
    </xf>
    <xf numFmtId="0" fontId="0" fillId="0" borderId="0" xfId="0"/>
    <xf numFmtId="0" fontId="13" fillId="0" borderId="0" xfId="0" applyFont="1" applyAlignment="1">
      <alignment horizontal="left" vertical="top" wrapText="1"/>
    </xf>
    <xf numFmtId="0" fontId="10" fillId="0" borderId="0" xfId="0" applyFont="1" applyAlignment="1">
      <alignment horizontal="center" vertical="center"/>
    </xf>
    <xf numFmtId="0" fontId="13" fillId="0" borderId="0" xfId="0" applyFont="1" applyAlignment="1">
      <alignment vertical="top" wrapText="1" shrinkToFit="1"/>
    </xf>
    <xf numFmtId="58" fontId="13" fillId="6" borderId="1" xfId="0" applyNumberFormat="1" applyFont="1" applyFill="1" applyBorder="1" applyAlignment="1" applyProtection="1">
      <alignment horizontal="center" vertical="center"/>
      <protection locked="0"/>
    </xf>
    <xf numFmtId="0" fontId="13" fillId="6" borderId="1" xfId="0" applyFont="1" applyFill="1" applyBorder="1" applyAlignment="1" applyProtection="1">
      <alignment horizontal="center" vertical="center"/>
      <protection locked="0"/>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0" fillId="0" borderId="0" xfId="0" applyAlignment="1">
      <alignment horizontal="right" vertical="top" shrinkToFit="1"/>
    </xf>
    <xf numFmtId="0" fontId="0" fillId="4" borderId="50" xfId="0" applyFill="1" applyBorder="1" applyAlignment="1" applyProtection="1">
      <alignment horizontal="right"/>
      <protection locked="0"/>
    </xf>
    <xf numFmtId="0" fontId="11" fillId="3" borderId="1" xfId="0" applyFont="1" applyFill="1" applyBorder="1" applyAlignment="1">
      <alignment horizontal="center" vertical="center" wrapText="1"/>
    </xf>
    <xf numFmtId="0" fontId="1" fillId="0" borderId="56" xfId="0" applyFont="1" applyBorder="1" applyAlignment="1">
      <alignment horizontal="center" vertical="center" wrapText="1"/>
    </xf>
    <xf numFmtId="0" fontId="1" fillId="0" borderId="58" xfId="0" applyFont="1" applyBorder="1" applyAlignment="1">
      <alignment horizontal="center" vertical="center" wrapText="1"/>
    </xf>
    <xf numFmtId="0" fontId="1" fillId="0" borderId="57" xfId="0" applyFont="1" applyBorder="1" applyAlignment="1">
      <alignment horizontal="center" vertical="center" wrapText="1"/>
    </xf>
    <xf numFmtId="0" fontId="6" fillId="0" borderId="58" xfId="0" applyFont="1" applyBorder="1" applyAlignment="1">
      <alignment horizontal="left" vertical="center"/>
    </xf>
    <xf numFmtId="0" fontId="6" fillId="0" borderId="57" xfId="0" applyFont="1" applyBorder="1" applyAlignment="1">
      <alignment horizontal="left" vertical="center"/>
    </xf>
    <xf numFmtId="0" fontId="18" fillId="0" borderId="95" xfId="0" applyFont="1" applyBorder="1" applyAlignment="1">
      <alignment horizontal="left" vertical="center"/>
    </xf>
    <xf numFmtId="0" fontId="18" fillId="0" borderId="26" xfId="0" applyFont="1" applyBorder="1" applyAlignment="1">
      <alignment horizontal="left" vertical="center"/>
    </xf>
    <xf numFmtId="0" fontId="6" fillId="0" borderId="26" xfId="0" applyFont="1" applyBorder="1" applyAlignment="1">
      <alignment horizontal="left" vertical="center"/>
    </xf>
    <xf numFmtId="0" fontId="6" fillId="0" borderId="32" xfId="0" applyFont="1" applyBorder="1" applyAlignment="1">
      <alignment horizontal="left" vertical="center"/>
    </xf>
    <xf numFmtId="0" fontId="18" fillId="0" borderId="85" xfId="0" applyFont="1" applyBorder="1" applyAlignment="1">
      <alignment horizontal="left" vertical="center"/>
    </xf>
    <xf numFmtId="0" fontId="18" fillId="0" borderId="50" xfId="0" applyFont="1" applyBorder="1" applyAlignment="1">
      <alignment horizontal="left" vertical="center"/>
    </xf>
    <xf numFmtId="0" fontId="18" fillId="0" borderId="27" xfId="0" applyFont="1" applyBorder="1" applyAlignment="1">
      <alignment horizontal="left" vertical="center"/>
    </xf>
    <xf numFmtId="0" fontId="18" fillId="0" borderId="31" xfId="0" applyFont="1" applyBorder="1" applyAlignment="1">
      <alignment horizontal="left" vertical="center"/>
    </xf>
    <xf numFmtId="0" fontId="5" fillId="0" borderId="0" xfId="0" applyFont="1" applyAlignment="1">
      <alignment horizontal="left" vertical="top" wrapText="1"/>
    </xf>
    <xf numFmtId="0" fontId="0" fillId="0" borderId="27" xfId="0" applyBorder="1" applyAlignment="1">
      <alignment horizontal="center" vertical="center" textRotation="255" wrapText="1"/>
    </xf>
    <xf numFmtId="0" fontId="0" fillId="0" borderId="96" xfId="0" applyBorder="1" applyAlignment="1">
      <alignment horizontal="center" vertical="center" textRotation="255" wrapText="1"/>
    </xf>
    <xf numFmtId="0" fontId="1" fillId="0" borderId="72" xfId="0" applyFont="1" applyBorder="1" applyAlignment="1">
      <alignment horizontal="center" vertical="center" textRotation="255" wrapText="1"/>
    </xf>
    <xf numFmtId="0" fontId="0" fillId="0" borderId="73" xfId="0" applyBorder="1" applyAlignment="1">
      <alignment horizontal="center" vertical="center" textRotation="255" wrapText="1"/>
    </xf>
    <xf numFmtId="0" fontId="1" fillId="0" borderId="85" xfId="0" applyFont="1" applyBorder="1" applyAlignment="1">
      <alignment horizontal="center" vertical="center" textRotation="255" wrapText="1"/>
    </xf>
    <xf numFmtId="0" fontId="0" fillId="0" borderId="86" xfId="0" applyBorder="1" applyAlignment="1">
      <alignment horizontal="center" vertical="center" textRotation="255" wrapText="1"/>
    </xf>
    <xf numFmtId="0" fontId="46" fillId="0" borderId="0" xfId="6" applyFont="1" applyAlignment="1">
      <alignment horizontal="left" vertical="center"/>
    </xf>
    <xf numFmtId="0" fontId="11" fillId="0" borderId="0" xfId="0" applyFont="1" applyAlignment="1">
      <alignment horizontal="center" vertical="center" wrapText="1"/>
    </xf>
    <xf numFmtId="0" fontId="1" fillId="0" borderId="47" xfId="0" applyFont="1" applyBorder="1" applyAlignment="1">
      <alignment horizontal="center" vertical="center"/>
    </xf>
    <xf numFmtId="0" fontId="1" fillId="0" borderId="94" xfId="0" applyFont="1" applyBorder="1" applyAlignment="1">
      <alignment horizontal="center" vertical="center"/>
    </xf>
    <xf numFmtId="0" fontId="1" fillId="0" borderId="47" xfId="0" applyFont="1" applyBorder="1" applyAlignment="1">
      <alignment horizontal="center" vertical="center" wrapText="1"/>
    </xf>
    <xf numFmtId="0" fontId="1" fillId="0" borderId="94" xfId="0" applyFont="1" applyBorder="1" applyAlignment="1">
      <alignment horizontal="center" vertical="center" wrapText="1"/>
    </xf>
    <xf numFmtId="0" fontId="11" fillId="3" borderId="2"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32" xfId="0" applyFont="1" applyFill="1" applyBorder="1" applyAlignment="1">
      <alignment horizontal="center" vertical="center" wrapText="1"/>
    </xf>
    <xf numFmtId="0" fontId="1" fillId="0" borderId="95" xfId="0" applyFont="1" applyBorder="1" applyAlignment="1">
      <alignment horizontal="center" vertical="center" wrapText="1"/>
    </xf>
    <xf numFmtId="0" fontId="1" fillId="0" borderId="26" xfId="0" applyFont="1" applyBorder="1" applyAlignment="1">
      <alignment horizontal="center" vertical="center" wrapText="1"/>
    </xf>
    <xf numFmtId="0" fontId="1" fillId="0" borderId="32" xfId="0" applyFont="1" applyBorder="1" applyAlignment="1">
      <alignment horizontal="center" vertical="center" wrapText="1"/>
    </xf>
    <xf numFmtId="0" fontId="1" fillId="2" borderId="47" xfId="0" applyFont="1" applyFill="1" applyBorder="1" applyAlignment="1">
      <alignment horizontal="center" vertical="center"/>
    </xf>
    <xf numFmtId="0" fontId="1" fillId="2" borderId="97" xfId="0" applyFont="1" applyFill="1" applyBorder="1" applyAlignment="1">
      <alignment horizontal="center" vertical="center"/>
    </xf>
    <xf numFmtId="0" fontId="1" fillId="0" borderId="98" xfId="0" applyFont="1" applyBorder="1" applyAlignment="1">
      <alignment horizontal="center" vertical="center" wrapText="1"/>
    </xf>
    <xf numFmtId="0" fontId="11" fillId="3" borderId="5" xfId="0" applyFont="1" applyFill="1" applyBorder="1" applyAlignment="1">
      <alignment horizontal="center" vertical="center" wrapText="1"/>
    </xf>
    <xf numFmtId="0" fontId="1" fillId="0" borderId="27" xfId="0" applyFont="1" applyBorder="1" applyAlignment="1">
      <alignment horizontal="center" vertical="center"/>
    </xf>
    <xf numFmtId="0" fontId="1" fillId="0" borderId="31" xfId="0" applyFont="1" applyBorder="1" applyAlignment="1">
      <alignment horizontal="center" vertical="center"/>
    </xf>
    <xf numFmtId="0" fontId="1" fillId="0" borderId="102" xfId="0" applyFont="1" applyBorder="1" applyAlignment="1">
      <alignment horizontal="center" vertical="center"/>
    </xf>
    <xf numFmtId="0" fontId="1" fillId="0" borderId="72" xfId="0" applyFont="1" applyBorder="1" applyAlignment="1">
      <alignment horizontal="center" vertical="center"/>
    </xf>
    <xf numFmtId="0" fontId="1" fillId="0" borderId="0" xfId="0" applyFont="1" applyAlignment="1">
      <alignment horizontal="center" vertical="center"/>
    </xf>
    <xf numFmtId="0" fontId="1" fillId="0" borderId="88" xfId="0" applyFont="1" applyBorder="1" applyAlignment="1">
      <alignment horizontal="center" vertical="center"/>
    </xf>
    <xf numFmtId="0" fontId="1" fillId="0" borderId="85" xfId="0" applyFont="1" applyBorder="1" applyAlignment="1">
      <alignment horizontal="center" vertical="center"/>
    </xf>
    <xf numFmtId="0" fontId="1" fillId="0" borderId="50" xfId="0" applyFont="1" applyBorder="1" applyAlignment="1">
      <alignment horizontal="center" vertical="center"/>
    </xf>
    <xf numFmtId="0" fontId="1" fillId="0" borderId="55" xfId="0" applyFont="1" applyBorder="1" applyAlignment="1">
      <alignment horizontal="center" vertical="center"/>
    </xf>
    <xf numFmtId="0" fontId="5" fillId="0" borderId="14" xfId="0" applyFont="1" applyBorder="1" applyAlignment="1">
      <alignment horizontal="center" vertical="center" wrapText="1"/>
    </xf>
    <xf numFmtId="0" fontId="5" fillId="0" borderId="12" xfId="0" applyFont="1" applyBorder="1"/>
    <xf numFmtId="0" fontId="0" fillId="0" borderId="27" xfId="0" applyBorder="1" applyAlignment="1">
      <alignment horizontal="center" vertical="center"/>
    </xf>
    <xf numFmtId="0" fontId="0" fillId="0" borderId="31" xfId="0" applyBorder="1" applyAlignment="1">
      <alignment horizontal="center" vertical="center"/>
    </xf>
    <xf numFmtId="0" fontId="0" fillId="0" borderId="102" xfId="0" applyBorder="1" applyAlignment="1">
      <alignment horizontal="center" vertical="center"/>
    </xf>
    <xf numFmtId="0" fontId="0" fillId="0" borderId="72" xfId="0" applyBorder="1" applyAlignment="1">
      <alignment horizontal="center" vertical="center"/>
    </xf>
    <xf numFmtId="0" fontId="0" fillId="0" borderId="0" xfId="0" applyAlignment="1">
      <alignment horizontal="center" vertical="center"/>
    </xf>
    <xf numFmtId="0" fontId="0" fillId="0" borderId="88" xfId="0" applyBorder="1" applyAlignment="1">
      <alignment horizontal="center" vertical="center"/>
    </xf>
    <xf numFmtId="187" fontId="0" fillId="5" borderId="103" xfId="0" applyNumberFormat="1" applyFill="1" applyBorder="1" applyAlignment="1">
      <alignment horizontal="center" vertical="center"/>
    </xf>
    <xf numFmtId="187" fontId="0" fillId="5" borderId="104" xfId="0" applyNumberFormat="1" applyFill="1" applyBorder="1" applyAlignment="1">
      <alignment horizontal="center" vertical="center"/>
    </xf>
    <xf numFmtId="0" fontId="0" fillId="5" borderId="28" xfId="0" applyFill="1" applyBorder="1" applyAlignment="1">
      <alignment horizontal="center" vertical="center"/>
    </xf>
    <xf numFmtId="0" fontId="0" fillId="5" borderId="100" xfId="0" applyFill="1" applyBorder="1" applyAlignment="1">
      <alignment horizontal="center" vertical="center"/>
    </xf>
    <xf numFmtId="0" fontId="38" fillId="0" borderId="0" xfId="0" applyFont="1" applyAlignment="1">
      <alignment horizontal="left" vertical="top"/>
    </xf>
    <xf numFmtId="0" fontId="0" fillId="5" borderId="29" xfId="0" applyFill="1" applyBorder="1" applyAlignment="1">
      <alignment horizontal="center" vertical="center"/>
    </xf>
    <xf numFmtId="0" fontId="0" fillId="5" borderId="101" xfId="0" applyFill="1" applyBorder="1" applyAlignment="1">
      <alignment horizontal="center" vertical="center"/>
    </xf>
    <xf numFmtId="0" fontId="38" fillId="0" borderId="0" xfId="0" applyFont="1" applyAlignment="1">
      <alignment horizontal="left" vertical="top" wrapText="1"/>
    </xf>
    <xf numFmtId="0" fontId="49" fillId="0" borderId="0" xfId="0" applyFont="1" applyAlignment="1">
      <alignment horizontal="left" vertical="center" wrapText="1"/>
    </xf>
    <xf numFmtId="0" fontId="5" fillId="5" borderId="47" xfId="0" applyFont="1" applyFill="1" applyBorder="1" applyAlignment="1">
      <alignment horizontal="center" vertical="center" wrapText="1"/>
    </xf>
    <xf numFmtId="0" fontId="5" fillId="5" borderId="98" xfId="0" applyFont="1" applyFill="1" applyBorder="1" applyAlignment="1">
      <alignment horizontal="center" vertical="center" wrapText="1"/>
    </xf>
    <xf numFmtId="0" fontId="5" fillId="0" borderId="20"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82" xfId="0" applyFont="1" applyBorder="1" applyAlignment="1">
      <alignment horizontal="center" vertical="center"/>
    </xf>
    <xf numFmtId="0" fontId="5" fillId="0" borderId="23" xfId="0" applyFont="1" applyBorder="1" applyAlignment="1">
      <alignment horizontal="center" vertical="center"/>
    </xf>
    <xf numFmtId="0" fontId="5" fillId="0" borderId="15" xfId="0" applyFont="1" applyBorder="1" applyAlignment="1">
      <alignment horizontal="center" vertical="center" wrapText="1"/>
    </xf>
    <xf numFmtId="0" fontId="5" fillId="0" borderId="83" xfId="0" applyFont="1" applyBorder="1" applyAlignment="1">
      <alignment horizontal="center" vertical="center" wrapText="1"/>
    </xf>
    <xf numFmtId="0" fontId="0" fillId="0" borderId="96" xfId="0" applyBorder="1" applyAlignment="1">
      <alignment horizontal="center" vertical="center" wrapText="1"/>
    </xf>
    <xf numFmtId="0" fontId="7" fillId="0" borderId="83" xfId="0" applyFont="1" applyBorder="1" applyAlignment="1">
      <alignment horizontal="center" vertical="center" textRotation="255" wrapText="1"/>
    </xf>
    <xf numFmtId="0" fontId="7" fillId="0" borderId="99" xfId="0" applyFont="1" applyBorder="1" applyAlignment="1">
      <alignment horizontal="center" vertical="center" textRotation="255" wrapText="1"/>
    </xf>
    <xf numFmtId="0" fontId="5" fillId="0" borderId="3" xfId="0" applyFont="1" applyBorder="1" applyAlignment="1">
      <alignment horizontal="center" vertical="center"/>
    </xf>
    <xf numFmtId="0" fontId="5" fillId="0" borderId="38" xfId="0" applyFont="1" applyBorder="1" applyAlignment="1">
      <alignment horizontal="center" vertical="center"/>
    </xf>
    <xf numFmtId="0" fontId="5" fillId="0" borderId="81" xfId="0" applyFont="1" applyBorder="1" applyAlignment="1">
      <alignment horizontal="center" vertical="center" wrapText="1"/>
    </xf>
    <xf numFmtId="0" fontId="0" fillId="0" borderId="22" xfId="0" applyBorder="1"/>
    <xf numFmtId="0" fontId="5" fillId="0" borderId="96" xfId="0" applyFont="1" applyBorder="1" applyAlignment="1">
      <alignment horizontal="center" vertical="center" wrapText="1"/>
    </xf>
    <xf numFmtId="0" fontId="0" fillId="0" borderId="86" xfId="0" applyBorder="1"/>
    <xf numFmtId="0" fontId="5" fillId="0" borderId="82" xfId="0" applyFont="1" applyBorder="1" applyAlignment="1">
      <alignment horizontal="center" vertical="center" wrapText="1"/>
    </xf>
    <xf numFmtId="0" fontId="0" fillId="0" borderId="23" xfId="0" applyBorder="1"/>
    <xf numFmtId="0" fontId="0" fillId="0" borderId="31" xfId="0" applyBorder="1" applyAlignment="1">
      <alignment horizontal="center" vertical="center" wrapText="1"/>
    </xf>
    <xf numFmtId="0" fontId="0" fillId="0" borderId="0" xfId="0" applyAlignment="1">
      <alignment shrinkToFit="1"/>
    </xf>
    <xf numFmtId="0" fontId="33" fillId="0" borderId="27" xfId="6" applyBorder="1" applyAlignment="1">
      <alignment horizontal="center" vertical="center"/>
    </xf>
    <xf numFmtId="0" fontId="33" fillId="0" borderId="31" xfId="6" applyBorder="1" applyAlignment="1">
      <alignment horizontal="center" vertical="center"/>
    </xf>
    <xf numFmtId="0" fontId="33" fillId="0" borderId="102" xfId="6" applyBorder="1" applyAlignment="1">
      <alignment horizontal="center" vertical="center"/>
    </xf>
    <xf numFmtId="0" fontId="33" fillId="0" borderId="27" xfId="6" applyBorder="1" applyAlignment="1">
      <alignment horizontal="center" vertical="center" wrapText="1"/>
    </xf>
    <xf numFmtId="0" fontId="33" fillId="0" borderId="31" xfId="6" applyBorder="1" applyAlignment="1">
      <alignment horizontal="center" vertical="center" wrapText="1"/>
    </xf>
    <xf numFmtId="0" fontId="33" fillId="0" borderId="102" xfId="6" applyBorder="1" applyAlignment="1">
      <alignment horizontal="center" vertical="center" wrapText="1"/>
    </xf>
    <xf numFmtId="183" fontId="33" fillId="0" borderId="103" xfId="6" applyNumberFormat="1" applyBorder="1" applyAlignment="1">
      <alignment horizontal="center" vertical="center"/>
    </xf>
    <xf numFmtId="183" fontId="33" fillId="0" borderId="107" xfId="6" applyNumberFormat="1" applyBorder="1" applyAlignment="1">
      <alignment horizontal="center" vertical="center"/>
    </xf>
    <xf numFmtId="183" fontId="33" fillId="0" borderId="104" xfId="6" applyNumberFormat="1" applyBorder="1" applyAlignment="1">
      <alignment horizontal="center" vertical="center"/>
    </xf>
    <xf numFmtId="183" fontId="33" fillId="0" borderId="106" xfId="6" applyNumberFormat="1" applyBorder="1" applyAlignment="1">
      <alignment horizontal="center" vertical="center"/>
    </xf>
    <xf numFmtId="183" fontId="33" fillId="0" borderId="89" xfId="6" applyNumberFormat="1" applyBorder="1" applyAlignment="1">
      <alignment horizontal="center" vertical="center"/>
    </xf>
    <xf numFmtId="183" fontId="33" fillId="0" borderId="91" xfId="6" applyNumberFormat="1" applyBorder="1" applyAlignment="1">
      <alignment horizontal="center" vertical="center"/>
    </xf>
    <xf numFmtId="183" fontId="33" fillId="0" borderId="85" xfId="6" applyNumberFormat="1" applyBorder="1" applyAlignment="1">
      <alignment horizontal="center" vertical="center"/>
    </xf>
    <xf numFmtId="183" fontId="33" fillId="0" borderId="50" xfId="6" applyNumberFormat="1" applyBorder="1" applyAlignment="1">
      <alignment horizontal="center" vertical="center"/>
    </xf>
    <xf numFmtId="183" fontId="33" fillId="0" borderId="55" xfId="6" applyNumberFormat="1" applyBorder="1" applyAlignment="1">
      <alignment horizontal="center" vertical="center"/>
    </xf>
    <xf numFmtId="0" fontId="33" fillId="0" borderId="85" xfId="6" applyBorder="1" applyAlignment="1">
      <alignment horizontal="center" vertical="center"/>
    </xf>
    <xf numFmtId="0" fontId="33" fillId="0" borderId="50" xfId="6" applyBorder="1" applyAlignment="1">
      <alignment horizontal="center" vertical="center"/>
    </xf>
    <xf numFmtId="188" fontId="33" fillId="0" borderId="85" xfId="6" applyNumberFormat="1" applyBorder="1" applyAlignment="1">
      <alignment horizontal="center" vertical="center"/>
    </xf>
    <xf numFmtId="188" fontId="33" fillId="0" borderId="50" xfId="6" applyNumberFormat="1" applyBorder="1" applyAlignment="1">
      <alignment horizontal="center" vertical="center"/>
    </xf>
    <xf numFmtId="188" fontId="33" fillId="0" borderId="55" xfId="6" applyNumberFormat="1" applyBorder="1" applyAlignment="1">
      <alignment horizontal="center" vertical="center"/>
    </xf>
    <xf numFmtId="0" fontId="33" fillId="0" borderId="72" xfId="6" applyBorder="1" applyAlignment="1">
      <alignment horizontal="center" vertical="center"/>
    </xf>
    <xf numFmtId="0" fontId="33" fillId="0" borderId="0" xfId="6" applyAlignment="1">
      <alignment horizontal="center" vertical="center"/>
    </xf>
    <xf numFmtId="0" fontId="33" fillId="0" borderId="88" xfId="6" applyBorder="1" applyAlignment="1">
      <alignment horizontal="center" vertical="center"/>
    </xf>
    <xf numFmtId="0" fontId="33" fillId="0" borderId="55" xfId="6" applyBorder="1" applyAlignment="1">
      <alignment horizontal="center" vertical="center"/>
    </xf>
    <xf numFmtId="0" fontId="33" fillId="0" borderId="106" xfId="6" applyBorder="1" applyAlignment="1">
      <alignment horizontal="center" vertical="center"/>
    </xf>
    <xf numFmtId="0" fontId="33" fillId="0" borderId="89" xfId="6" applyBorder="1" applyAlignment="1">
      <alignment horizontal="center" vertical="center"/>
    </xf>
    <xf numFmtId="0" fontId="35" fillId="0" borderId="3" xfId="6" applyFont="1" applyBorder="1" applyAlignment="1">
      <alignment horizontal="center" vertical="center" wrapText="1"/>
    </xf>
    <xf numFmtId="0" fontId="35" fillId="0" borderId="5" xfId="6" applyFont="1" applyBorder="1" applyAlignment="1">
      <alignment horizontal="center" vertical="center" wrapText="1"/>
    </xf>
    <xf numFmtId="0" fontId="33" fillId="0" borderId="81" xfId="6" applyBorder="1" applyAlignment="1">
      <alignment horizontal="center" vertical="center"/>
    </xf>
    <xf numFmtId="0" fontId="33" fillId="0" borderId="45" xfId="6" applyBorder="1" applyAlignment="1">
      <alignment horizontal="center" vertical="center"/>
    </xf>
    <xf numFmtId="183" fontId="33" fillId="0" borderId="0" xfId="6" applyNumberFormat="1" applyAlignment="1">
      <alignment horizontal="center" vertical="center"/>
    </xf>
    <xf numFmtId="188" fontId="0" fillId="0" borderId="94" xfId="0" applyNumberFormat="1" applyBorder="1" applyAlignment="1">
      <alignment horizontal="center" vertical="center" shrinkToFit="1"/>
    </xf>
    <xf numFmtId="188" fontId="0" fillId="0" borderId="98" xfId="0" applyNumberFormat="1" applyBorder="1" applyAlignment="1">
      <alignment horizontal="center" vertical="center" shrinkToFit="1"/>
    </xf>
    <xf numFmtId="0" fontId="33" fillId="0" borderId="56" xfId="6" applyBorder="1">
      <alignment vertical="center"/>
    </xf>
    <xf numFmtId="0" fontId="33" fillId="0" borderId="48" xfId="6" applyBorder="1">
      <alignment vertical="center"/>
    </xf>
    <xf numFmtId="0" fontId="47" fillId="0" borderId="51" xfId="6" applyFont="1" applyBorder="1" applyAlignment="1">
      <alignment horizontal="center" vertical="center" wrapText="1"/>
    </xf>
    <xf numFmtId="0" fontId="33" fillId="0" borderId="105" xfId="6" applyBorder="1">
      <alignment vertical="center"/>
    </xf>
    <xf numFmtId="182" fontId="0" fillId="0" borderId="47" xfId="0" applyNumberFormat="1" applyBorder="1" applyAlignment="1">
      <alignment horizontal="center" vertical="center" wrapText="1"/>
    </xf>
    <xf numFmtId="182" fontId="1" fillId="0" borderId="97" xfId="0" applyNumberFormat="1" applyFont="1" applyBorder="1" applyAlignment="1">
      <alignment horizontal="center" vertical="center" wrapText="1"/>
    </xf>
    <xf numFmtId="0" fontId="1" fillId="0" borderId="122" xfId="0" applyFont="1" applyBorder="1" applyAlignment="1">
      <alignment horizontal="center" vertical="center"/>
    </xf>
    <xf numFmtId="0" fontId="1" fillId="0" borderId="69" xfId="0" applyFont="1" applyBorder="1" applyAlignment="1">
      <alignment horizontal="center" vertical="center"/>
    </xf>
    <xf numFmtId="0" fontId="1" fillId="0" borderId="9" xfId="0" applyFont="1" applyBorder="1" applyAlignment="1">
      <alignment horizontal="center" vertical="center"/>
    </xf>
    <xf numFmtId="0" fontId="1" fillId="0" borderId="123" xfId="0" applyFont="1" applyBorder="1" applyAlignment="1">
      <alignment horizontal="center" vertical="center"/>
    </xf>
    <xf numFmtId="0" fontId="1" fillId="0" borderId="49" xfId="0" applyFont="1" applyBorder="1" applyAlignment="1">
      <alignment horizontal="center" vertical="center" wrapText="1"/>
    </xf>
    <xf numFmtId="0" fontId="1" fillId="0" borderId="113" xfId="0" applyFont="1" applyBorder="1" applyAlignment="1">
      <alignment horizontal="center" vertical="center" wrapText="1"/>
    </xf>
    <xf numFmtId="0" fontId="1" fillId="0" borderId="8" xfId="0" applyFont="1" applyBorder="1" applyAlignment="1">
      <alignment horizontal="center" vertical="center" wrapText="1"/>
    </xf>
    <xf numFmtId="0" fontId="1" fillId="0" borderId="114" xfId="0" applyFont="1" applyBorder="1" applyAlignment="1">
      <alignment horizontal="center" vertical="center"/>
    </xf>
    <xf numFmtId="0" fontId="0" fillId="0" borderId="37" xfId="0" applyBorder="1" applyAlignment="1">
      <alignment horizontal="center" vertical="center" wrapText="1"/>
    </xf>
    <xf numFmtId="0" fontId="1" fillId="0" borderId="121" xfId="0" applyFont="1" applyBorder="1" applyAlignment="1">
      <alignment horizontal="center" vertical="center" wrapText="1"/>
    </xf>
    <xf numFmtId="0" fontId="1" fillId="0" borderId="36"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120" xfId="0" applyFont="1" applyBorder="1" applyAlignment="1">
      <alignment horizontal="center" vertical="center"/>
    </xf>
    <xf numFmtId="0" fontId="0" fillId="0" borderId="9" xfId="0" applyBorder="1" applyAlignment="1">
      <alignment horizontal="center" vertical="center"/>
    </xf>
    <xf numFmtId="0" fontId="1" fillId="0" borderId="95" xfId="0" applyFont="1" applyBorder="1" applyAlignment="1">
      <alignment horizontal="center" vertical="center"/>
    </xf>
    <xf numFmtId="0" fontId="1" fillId="0" borderId="26" xfId="0" applyFont="1" applyBorder="1" applyAlignment="1">
      <alignment horizontal="center" vertical="center"/>
    </xf>
    <xf numFmtId="0" fontId="0" fillId="0" borderId="26" xfId="0" applyBorder="1" applyAlignment="1">
      <alignment horizontal="center" vertical="center"/>
    </xf>
    <xf numFmtId="0" fontId="1" fillId="0" borderId="115" xfId="0" applyFont="1" applyBorder="1" applyAlignment="1">
      <alignment horizontal="center" vertical="center" wrapText="1"/>
    </xf>
    <xf numFmtId="0" fontId="1" fillId="0" borderId="116" xfId="0" applyFont="1" applyBorder="1" applyAlignment="1">
      <alignment horizontal="center" vertical="center" wrapText="1"/>
    </xf>
    <xf numFmtId="0" fontId="0" fillId="0" borderId="21" xfId="0" applyBorder="1" applyAlignment="1">
      <alignment horizontal="center" vertical="center" wrapText="1"/>
    </xf>
    <xf numFmtId="0" fontId="0" fillId="0" borderId="108" xfId="0" applyBorder="1" applyAlignment="1">
      <alignment horizontal="center" vertical="center"/>
    </xf>
    <xf numFmtId="0" fontId="0" fillId="0" borderId="0" xfId="0" applyAlignment="1">
      <alignment horizontal="right" vertical="top" wrapText="1"/>
    </xf>
    <xf numFmtId="0" fontId="0" fillId="0" borderId="0" xfId="0" applyAlignment="1">
      <alignment horizontal="left" vertical="top"/>
    </xf>
    <xf numFmtId="0" fontId="1" fillId="0" borderId="0" xfId="0" applyFont="1" applyAlignment="1">
      <alignment horizontal="left" vertical="top"/>
    </xf>
    <xf numFmtId="0" fontId="0" fillId="0" borderId="95" xfId="0" applyBorder="1" applyAlignment="1">
      <alignment horizontal="center" vertical="center" shrinkToFit="1"/>
    </xf>
    <xf numFmtId="0" fontId="1" fillId="0" borderId="26" xfId="0" applyFont="1" applyBorder="1" applyAlignment="1">
      <alignment horizontal="center" vertical="center" shrinkToFit="1"/>
    </xf>
    <xf numFmtId="0" fontId="1" fillId="0" borderId="108" xfId="0" applyFont="1" applyBorder="1" applyAlignment="1">
      <alignment horizontal="center" vertical="center" shrinkToFit="1"/>
    </xf>
    <xf numFmtId="0" fontId="1" fillId="0" borderId="27" xfId="0" applyFont="1" applyBorder="1"/>
    <xf numFmtId="0" fontId="0" fillId="0" borderId="31" xfId="0" applyBorder="1"/>
    <xf numFmtId="0" fontId="0" fillId="0" borderId="124" xfId="0" applyBorder="1"/>
    <xf numFmtId="0" fontId="0" fillId="0" borderId="72" xfId="0" applyBorder="1"/>
    <xf numFmtId="0" fontId="0" fillId="0" borderId="125" xfId="0" applyBorder="1"/>
    <xf numFmtId="0" fontId="0" fillId="0" borderId="126" xfId="0" applyBorder="1"/>
    <xf numFmtId="0" fontId="0" fillId="0" borderId="127" xfId="0" applyBorder="1"/>
    <xf numFmtId="0" fontId="0" fillId="0" borderId="128" xfId="0" applyBorder="1"/>
    <xf numFmtId="0" fontId="1" fillId="0" borderId="112" xfId="0" applyFont="1" applyBorder="1" applyAlignment="1">
      <alignment horizontal="center" vertical="center"/>
    </xf>
    <xf numFmtId="0" fontId="0" fillId="0" borderId="129" xfId="0" applyBorder="1" applyAlignment="1">
      <alignment horizontal="center" vertical="center"/>
    </xf>
    <xf numFmtId="0" fontId="1" fillId="0" borderId="116" xfId="0" applyFont="1" applyBorder="1" applyAlignment="1">
      <alignment horizontal="center" vertical="center"/>
    </xf>
    <xf numFmtId="0" fontId="1" fillId="0" borderId="117" xfId="0" applyFont="1" applyBorder="1" applyAlignment="1">
      <alignment horizontal="center" vertical="center" wrapText="1"/>
    </xf>
    <xf numFmtId="0" fontId="1" fillId="0" borderId="118" xfId="0" applyFont="1" applyBorder="1" applyAlignment="1">
      <alignment horizontal="center" vertical="center" wrapText="1"/>
    </xf>
    <xf numFmtId="0" fontId="1" fillId="0" borderId="119" xfId="0" applyFont="1" applyBorder="1" applyAlignment="1">
      <alignment horizontal="center" vertical="center" wrapText="1"/>
    </xf>
    <xf numFmtId="0" fontId="17" fillId="0" borderId="0" xfId="0" applyFont="1" applyAlignment="1">
      <alignment horizontal="center"/>
    </xf>
    <xf numFmtId="0" fontId="1" fillId="0" borderId="24" xfId="0" applyFont="1" applyBorder="1" applyAlignment="1">
      <alignment horizontal="center" vertical="center" wrapText="1"/>
    </xf>
    <xf numFmtId="0" fontId="0" fillId="0" borderId="112" xfId="0" applyBorder="1" applyAlignment="1">
      <alignment horizontal="center" vertical="center"/>
    </xf>
    <xf numFmtId="0" fontId="0" fillId="0" borderId="122" xfId="0" applyBorder="1" applyAlignment="1">
      <alignment horizontal="center" vertical="center"/>
    </xf>
    <xf numFmtId="0" fontId="0" fillId="0" borderId="69" xfId="0" applyBorder="1" applyAlignment="1">
      <alignment horizontal="center" vertical="center"/>
    </xf>
    <xf numFmtId="0" fontId="38" fillId="0" borderId="0" xfId="0" applyFont="1" applyAlignment="1">
      <alignment horizontal="left" vertical="center"/>
    </xf>
    <xf numFmtId="0" fontId="0" fillId="0" borderId="108" xfId="0" applyBorder="1" applyAlignment="1">
      <alignment horizontal="center" vertical="center" wrapText="1"/>
    </xf>
    <xf numFmtId="0" fontId="1" fillId="0" borderId="29" xfId="0" applyFont="1" applyBorder="1" applyAlignment="1">
      <alignment horizontal="center" vertical="center"/>
    </xf>
    <xf numFmtId="0" fontId="1" fillId="0" borderId="109" xfId="0" applyFont="1" applyBorder="1" applyAlignment="1">
      <alignment horizontal="center" vertical="center"/>
    </xf>
    <xf numFmtId="0" fontId="0" fillId="0" borderId="110" xfId="0" applyBorder="1" applyAlignment="1">
      <alignment horizontal="center" vertical="center"/>
    </xf>
    <xf numFmtId="0" fontId="1" fillId="0" borderId="56" xfId="0" applyFont="1" applyBorder="1" applyAlignment="1">
      <alignment horizontal="center" vertical="center"/>
    </xf>
    <xf numFmtId="0" fontId="1" fillId="0" borderId="58" xfId="0" applyFont="1" applyBorder="1" applyAlignment="1">
      <alignment horizontal="center" vertical="center"/>
    </xf>
    <xf numFmtId="0" fontId="0" fillId="0" borderId="111" xfId="0" applyBorder="1" applyAlignment="1">
      <alignment horizontal="center" vertical="center"/>
    </xf>
    <xf numFmtId="0" fontId="1" fillId="0" borderId="29" xfId="0" applyFont="1" applyBorder="1" applyAlignment="1">
      <alignment horizontal="center" vertical="center" wrapText="1"/>
    </xf>
    <xf numFmtId="0" fontId="1" fillId="0" borderId="109" xfId="0" applyFont="1" applyBorder="1" applyAlignment="1">
      <alignment horizontal="center" vertical="center" wrapText="1"/>
    </xf>
    <xf numFmtId="0" fontId="0" fillId="0" borderId="110" xfId="0" applyBorder="1" applyAlignment="1">
      <alignment horizontal="center" vertical="center" wrapText="1"/>
    </xf>
    <xf numFmtId="0" fontId="0" fillId="0" borderId="48" xfId="0" applyBorder="1" applyAlignment="1">
      <alignment horizontal="center" vertical="center" textRotation="255" wrapText="1"/>
    </xf>
    <xf numFmtId="0" fontId="1" fillId="0" borderId="7" xfId="0" applyFont="1" applyBorder="1" applyAlignment="1">
      <alignment horizontal="center" vertical="center" textRotation="255" wrapText="1"/>
    </xf>
    <xf numFmtId="0" fontId="1" fillId="0" borderId="73" xfId="0" applyFont="1" applyBorder="1" applyAlignment="1">
      <alignment horizontal="center" vertical="center" textRotation="255" wrapText="1"/>
    </xf>
    <xf numFmtId="0" fontId="1" fillId="0" borderId="112" xfId="0" applyFont="1" applyBorder="1" applyAlignment="1">
      <alignment horizontal="center" vertical="center" textRotation="255" wrapText="1"/>
    </xf>
    <xf numFmtId="0" fontId="1" fillId="0" borderId="25" xfId="0" applyFont="1" applyBorder="1" applyAlignment="1">
      <alignment horizontal="center" vertical="center" textRotation="255" wrapText="1"/>
    </xf>
    <xf numFmtId="0" fontId="1" fillId="0" borderId="0" xfId="0" applyFont="1" applyAlignment="1">
      <alignment horizontal="left" vertical="top" wrapText="1"/>
    </xf>
    <xf numFmtId="0" fontId="1" fillId="0" borderId="21" xfId="0" applyFont="1" applyBorder="1" applyAlignment="1">
      <alignment horizontal="center" vertical="center"/>
    </xf>
    <xf numFmtId="0" fontId="45" fillId="0" borderId="0" xfId="0" applyFont="1" applyAlignment="1">
      <alignment horizontal="right" vertical="top" shrinkToFit="1"/>
    </xf>
    <xf numFmtId="0" fontId="45" fillId="0" borderId="47" xfId="0" applyFont="1" applyBorder="1" applyAlignment="1">
      <alignment horizontal="center" vertical="center"/>
    </xf>
    <xf numFmtId="0" fontId="45" fillId="0" borderId="97" xfId="0" applyFont="1" applyBorder="1" applyAlignment="1">
      <alignment horizontal="center" vertical="center"/>
    </xf>
    <xf numFmtId="0" fontId="45" fillId="0" borderId="75" xfId="0" applyFont="1" applyBorder="1" applyAlignment="1">
      <alignment horizontal="center" vertical="center"/>
    </xf>
    <xf numFmtId="0" fontId="45" fillId="0" borderId="94" xfId="0" applyFont="1" applyBorder="1" applyAlignment="1">
      <alignment horizontal="center" vertical="center"/>
    </xf>
    <xf numFmtId="0" fontId="45" fillId="0" borderId="98" xfId="0" applyFont="1" applyBorder="1" applyAlignment="1">
      <alignment horizontal="center" vertical="center"/>
    </xf>
    <xf numFmtId="0" fontId="45" fillId="0" borderId="27" xfId="0" applyFont="1" applyBorder="1" applyAlignment="1">
      <alignment horizontal="left" vertical="center" shrinkToFit="1"/>
    </xf>
    <xf numFmtId="0" fontId="45" fillId="0" borderId="96" xfId="0" applyFont="1" applyBorder="1" applyAlignment="1">
      <alignment horizontal="left" vertical="center" shrinkToFit="1"/>
    </xf>
    <xf numFmtId="0" fontId="45" fillId="0" borderId="72" xfId="0" applyFont="1" applyBorder="1" applyAlignment="1">
      <alignment horizontal="left" vertical="center" shrinkToFit="1"/>
    </xf>
    <xf numFmtId="0" fontId="45" fillId="0" borderId="73" xfId="0" applyFont="1" applyBorder="1" applyAlignment="1">
      <alignment horizontal="left" vertical="center" shrinkToFit="1"/>
    </xf>
    <xf numFmtId="0" fontId="45" fillId="0" borderId="112" xfId="0" applyFont="1" applyBorder="1" applyAlignment="1">
      <alignment horizontal="left" vertical="center" shrinkToFit="1"/>
    </xf>
    <xf numFmtId="0" fontId="45" fillId="0" borderId="25" xfId="0" applyFont="1" applyBorder="1" applyAlignment="1">
      <alignment horizontal="left" vertical="center" shrinkToFit="1"/>
    </xf>
    <xf numFmtId="0" fontId="45" fillId="0" borderId="139" xfId="0" applyFont="1" applyBorder="1" applyAlignment="1">
      <alignment vertical="center" wrapText="1"/>
    </xf>
    <xf numFmtId="0" fontId="45" fillId="0" borderId="107" xfId="0" applyFont="1" applyBorder="1" applyAlignment="1">
      <alignment vertical="center" wrapText="1"/>
    </xf>
    <xf numFmtId="0" fontId="45" fillId="0" borderId="104" xfId="0" applyFont="1" applyBorder="1" applyAlignment="1">
      <alignment vertical="center" wrapText="1"/>
    </xf>
    <xf numFmtId="0" fontId="45" fillId="0" borderId="133" xfId="0" applyFont="1" applyBorder="1" applyAlignment="1">
      <alignment vertical="center" wrapText="1"/>
    </xf>
    <xf numFmtId="0" fontId="45" fillId="0" borderId="134" xfId="0" applyFont="1" applyBorder="1" applyAlignment="1">
      <alignment vertical="center" wrapText="1"/>
    </xf>
    <xf numFmtId="0" fontId="45" fillId="0" borderId="135" xfId="0" applyFont="1" applyBorder="1" applyAlignment="1">
      <alignment vertical="center" wrapText="1"/>
    </xf>
    <xf numFmtId="0" fontId="45" fillId="0" borderId="130" xfId="0" applyFont="1" applyBorder="1" applyAlignment="1">
      <alignment horizontal="left" vertical="center" wrapText="1"/>
    </xf>
    <xf numFmtId="0" fontId="45" fillId="0" borderId="131" xfId="0" applyFont="1" applyBorder="1" applyAlignment="1">
      <alignment horizontal="left" vertical="center" wrapText="1"/>
    </xf>
    <xf numFmtId="0" fontId="45" fillId="0" borderId="132" xfId="0" applyFont="1" applyBorder="1" applyAlignment="1">
      <alignment horizontal="left" vertical="center" wrapText="1"/>
    </xf>
    <xf numFmtId="0" fontId="45" fillId="0" borderId="133" xfId="0" applyFont="1" applyBorder="1" applyAlignment="1">
      <alignment horizontal="left" vertical="center" wrapText="1"/>
    </xf>
    <xf numFmtId="0" fontId="45" fillId="0" borderId="134" xfId="0" applyFont="1" applyBorder="1" applyAlignment="1">
      <alignment horizontal="left" vertical="center" wrapText="1"/>
    </xf>
    <xf numFmtId="0" fontId="45" fillId="0" borderId="135" xfId="0" applyFont="1" applyBorder="1" applyAlignment="1">
      <alignment horizontal="left" vertical="center" wrapText="1"/>
    </xf>
    <xf numFmtId="0" fontId="45" fillId="0" borderId="95" xfId="0" applyFont="1" applyBorder="1" applyAlignment="1">
      <alignment horizontal="left" vertical="center" shrinkToFit="1"/>
    </xf>
    <xf numFmtId="0" fontId="45" fillId="0" borderId="6" xfId="0" applyFont="1" applyBorder="1" applyAlignment="1">
      <alignment horizontal="left" vertical="center" shrinkToFit="1"/>
    </xf>
    <xf numFmtId="0" fontId="45" fillId="0" borderId="136" xfId="0" applyFont="1" applyBorder="1" applyAlignment="1">
      <alignment horizontal="left" vertical="center" wrapText="1"/>
    </xf>
    <xf numFmtId="0" fontId="45" fillId="0" borderId="137" xfId="0" applyFont="1" applyBorder="1" applyAlignment="1">
      <alignment horizontal="left" vertical="center" wrapText="1"/>
    </xf>
    <xf numFmtId="0" fontId="45" fillId="0" borderId="138" xfId="0" applyFont="1" applyBorder="1" applyAlignment="1">
      <alignment horizontal="left" vertical="center" wrapText="1"/>
    </xf>
    <xf numFmtId="0" fontId="45" fillId="0" borderId="48" xfId="0" applyFont="1" applyBorder="1" applyAlignment="1">
      <alignment horizontal="left" vertical="center" shrinkToFit="1"/>
    </xf>
    <xf numFmtId="0" fontId="45" fillId="0" borderId="7" xfId="0" applyFont="1" applyBorder="1" applyAlignment="1">
      <alignment horizontal="left" vertical="center" shrinkToFit="1"/>
    </xf>
    <xf numFmtId="0" fontId="52" fillId="0" borderId="27" xfId="0" applyFont="1" applyBorder="1" applyAlignment="1">
      <alignment horizontal="left" vertical="center" wrapText="1"/>
    </xf>
    <xf numFmtId="0" fontId="52" fillId="0" borderId="31" xfId="0" applyFont="1" applyBorder="1" applyAlignment="1">
      <alignment horizontal="left" vertical="center"/>
    </xf>
    <xf numFmtId="0" fontId="52" fillId="0" borderId="72" xfId="0" applyFont="1" applyBorder="1" applyAlignment="1">
      <alignment horizontal="left" vertical="center"/>
    </xf>
    <xf numFmtId="0" fontId="52" fillId="0" borderId="0" xfId="0" applyFont="1" applyAlignment="1">
      <alignment horizontal="left" vertical="center"/>
    </xf>
    <xf numFmtId="0" fontId="52" fillId="0" borderId="85" xfId="0" applyFont="1" applyBorder="1" applyAlignment="1">
      <alignment horizontal="left" vertical="center"/>
    </xf>
    <xf numFmtId="0" fontId="52" fillId="0" borderId="50" xfId="0" applyFont="1" applyBorder="1" applyAlignment="1">
      <alignment horizontal="left" vertical="center"/>
    </xf>
    <xf numFmtId="49" fontId="48" fillId="6" borderId="27" xfId="0" applyNumberFormat="1" applyFont="1" applyFill="1" applyBorder="1" applyAlignment="1" applyProtection="1">
      <alignment horizontal="left" vertical="center" wrapText="1"/>
      <protection locked="0"/>
    </xf>
    <xf numFmtId="49" fontId="48" fillId="6" borderId="31" xfId="0" applyNumberFormat="1" applyFont="1" applyFill="1" applyBorder="1" applyAlignment="1" applyProtection="1">
      <alignment horizontal="left" vertical="center" wrapText="1"/>
      <protection locked="0"/>
    </xf>
    <xf numFmtId="0" fontId="45" fillId="0" borderId="102" xfId="0" applyFont="1" applyBorder="1" applyAlignment="1" applyProtection="1">
      <alignment horizontal="left" vertical="center" wrapText="1"/>
      <protection locked="0"/>
    </xf>
    <xf numFmtId="49" fontId="48" fillId="6" borderId="72" xfId="0" applyNumberFormat="1" applyFont="1" applyFill="1" applyBorder="1" applyAlignment="1" applyProtection="1">
      <alignment horizontal="left" vertical="center" wrapText="1"/>
      <protection locked="0"/>
    </xf>
    <xf numFmtId="49" fontId="48" fillId="6" borderId="0" xfId="0" applyNumberFormat="1" applyFont="1" applyFill="1" applyAlignment="1" applyProtection="1">
      <alignment horizontal="left" vertical="center" wrapText="1"/>
      <protection locked="0"/>
    </xf>
    <xf numFmtId="0" fontId="45" fillId="0" borderId="88" xfId="0" applyFont="1" applyBorder="1" applyAlignment="1" applyProtection="1">
      <alignment horizontal="left" vertical="center" wrapText="1"/>
      <protection locked="0"/>
    </xf>
    <xf numFmtId="49" fontId="48" fillId="6" borderId="85" xfId="0" applyNumberFormat="1" applyFont="1" applyFill="1" applyBorder="1" applyAlignment="1" applyProtection="1">
      <alignment horizontal="left" vertical="center" wrapText="1"/>
      <protection locked="0"/>
    </xf>
    <xf numFmtId="49" fontId="48" fillId="6" borderId="50" xfId="0" applyNumberFormat="1" applyFont="1" applyFill="1" applyBorder="1" applyAlignment="1" applyProtection="1">
      <alignment horizontal="left" vertical="center" wrapText="1"/>
      <protection locked="0"/>
    </xf>
    <xf numFmtId="0" fontId="45" fillId="0" borderId="55" xfId="0" applyFont="1" applyBorder="1" applyAlignment="1" applyProtection="1">
      <alignment horizontal="left" vertical="center" wrapText="1"/>
      <protection locked="0"/>
    </xf>
    <xf numFmtId="0" fontId="45" fillId="0" borderId="85" xfId="0" applyFont="1" applyBorder="1" applyAlignment="1">
      <alignment horizontal="left" vertical="center" shrinkToFit="1"/>
    </xf>
    <xf numFmtId="0" fontId="45" fillId="0" borderId="86" xfId="0" applyFont="1" applyBorder="1" applyAlignment="1">
      <alignment horizontal="left" vertical="center" shrinkToFit="1"/>
    </xf>
    <xf numFmtId="0" fontId="10" fillId="0" borderId="0" xfId="0" applyFont="1" applyAlignment="1">
      <alignment horizontal="center"/>
    </xf>
    <xf numFmtId="0" fontId="0" fillId="0" borderId="9" xfId="0" applyBorder="1" applyAlignment="1">
      <alignment horizontal="left" vertical="top" wrapText="1"/>
    </xf>
    <xf numFmtId="0" fontId="5" fillId="11" borderId="5" xfId="0" applyFont="1" applyFill="1" applyBorder="1" applyAlignment="1">
      <alignment horizontal="center"/>
    </xf>
  </cellXfs>
  <cellStyles count="14">
    <cellStyle name="パーセント" xfId="1" builtinId="5"/>
    <cellStyle name="パーセント 2" xfId="2" xr:uid="{00000000-0005-0000-0000-000001000000}"/>
    <cellStyle name="ハイパーリンク" xfId="3" builtinId="8"/>
    <cellStyle name="桁区切り" xfId="4" builtinId="6"/>
    <cellStyle name="桁区切り 2" xfId="5" xr:uid="{00000000-0005-0000-0000-000004000000}"/>
    <cellStyle name="標準" xfId="0" builtinId="0"/>
    <cellStyle name="標準 2" xfId="6" xr:uid="{00000000-0005-0000-0000-000006000000}"/>
    <cellStyle name="標準 3" xfId="7" xr:uid="{00000000-0005-0000-0000-000007000000}"/>
    <cellStyle name="標準 4" xfId="8" xr:uid="{00000000-0005-0000-0000-000008000000}"/>
    <cellStyle name="標準 5" xfId="9" xr:uid="{00000000-0005-0000-0000-000009000000}"/>
    <cellStyle name="標準 5 2" xfId="10" xr:uid="{00000000-0005-0000-0000-00000A000000}"/>
    <cellStyle name="標準 6" xfId="11" xr:uid="{00000000-0005-0000-0000-00000B000000}"/>
    <cellStyle name="標準_Sheet1" xfId="12" xr:uid="{00000000-0005-0000-0000-00000C000000}"/>
    <cellStyle name="標準_yoshiki4" xfId="13" xr:uid="{00000000-0005-0000-0000-00000D000000}"/>
  </cellStyles>
  <dxfs count="8">
    <dxf>
      <font>
        <b/>
        <i val="0"/>
        <strike/>
      </font>
    </dxf>
    <dxf>
      <font>
        <strike/>
      </font>
    </dxf>
    <dxf>
      <font>
        <strike/>
      </font>
    </dxf>
    <dxf>
      <font>
        <strike/>
      </font>
    </dxf>
    <dxf>
      <font>
        <strike/>
      </font>
    </dxf>
    <dxf>
      <font>
        <strike/>
      </font>
    </dxf>
    <dxf>
      <font>
        <strike/>
      </font>
    </dxf>
    <dxf>
      <font>
        <strike/>
      </font>
    </dxf>
  </dxfs>
  <tableStyles count="0" defaultTableStyle="TableStyleMedium9" defaultPivotStyle="PivotStyleLight16"/>
  <colors>
    <mruColors>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85725</xdr:colOff>
      <xdr:row>2</xdr:row>
      <xdr:rowOff>0</xdr:rowOff>
    </xdr:from>
    <xdr:to>
      <xdr:col>9</xdr:col>
      <xdr:colOff>142876</xdr:colOff>
      <xdr:row>4</xdr:row>
      <xdr:rowOff>47625</xdr:rowOff>
    </xdr:to>
    <xdr:sp macro="" textlink="">
      <xdr:nvSpPr>
        <xdr:cNvPr id="2" name="四角形吹き出し 1">
          <a:extLst>
            <a:ext uri="{FF2B5EF4-FFF2-40B4-BE49-F238E27FC236}">
              <a16:creationId xmlns:a16="http://schemas.microsoft.com/office/drawing/2014/main" id="{602AF1E2-A366-4C88-9A16-EA0B87C3407F}"/>
            </a:ext>
          </a:extLst>
        </xdr:cNvPr>
        <xdr:cNvSpPr/>
      </xdr:nvSpPr>
      <xdr:spPr bwMode="auto">
        <a:xfrm>
          <a:off x="85725" y="447675"/>
          <a:ext cx="2457451" cy="323850"/>
        </a:xfrm>
        <a:prstGeom prst="wedgeRectCallout">
          <a:avLst>
            <a:gd name="adj1" fmla="val -5680"/>
            <a:gd name="adj2" fmla="val -129216"/>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r>
            <a:rPr kumimoji="1" lang="ja-JP" altLang="en-US" sz="900"/>
            <a:t>プルダウンで該当する様式を選択してください</a:t>
          </a:r>
        </a:p>
      </xdr:txBody>
    </xdr:sp>
    <xdr:clientData fPrintsWithSheet="0"/>
  </xdr:twoCellAnchor>
  <xdr:twoCellAnchor>
    <xdr:from>
      <xdr:col>0</xdr:col>
      <xdr:colOff>95251</xdr:colOff>
      <xdr:row>9</xdr:row>
      <xdr:rowOff>133350</xdr:rowOff>
    </xdr:from>
    <xdr:to>
      <xdr:col>5</xdr:col>
      <xdr:colOff>152401</xdr:colOff>
      <xdr:row>12</xdr:row>
      <xdr:rowOff>76200</xdr:rowOff>
    </xdr:to>
    <xdr:sp macro="" textlink="">
      <xdr:nvSpPr>
        <xdr:cNvPr id="4" name="四角形吹き出し 3">
          <a:extLst>
            <a:ext uri="{FF2B5EF4-FFF2-40B4-BE49-F238E27FC236}">
              <a16:creationId xmlns:a16="http://schemas.microsoft.com/office/drawing/2014/main" id="{62A4C387-3BDD-4D05-8A02-CD82FDD7548E}"/>
            </a:ext>
          </a:extLst>
        </xdr:cNvPr>
        <xdr:cNvSpPr/>
      </xdr:nvSpPr>
      <xdr:spPr bwMode="auto">
        <a:xfrm>
          <a:off x="95251" y="1809750"/>
          <a:ext cx="1390650" cy="590550"/>
        </a:xfrm>
        <a:prstGeom prst="wedgeRectCallout">
          <a:avLst>
            <a:gd name="adj1" fmla="val -5680"/>
            <a:gd name="adj2" fmla="val -129216"/>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プルダウンで該当する提出先を選択してください</a:t>
          </a:r>
        </a:p>
      </xdr:txBody>
    </xdr:sp>
    <xdr:clientData fPrintsWithSheet="0"/>
  </xdr:twoCellAnchor>
  <xdr:twoCellAnchor>
    <xdr:from>
      <xdr:col>20</xdr:col>
      <xdr:colOff>247650</xdr:colOff>
      <xdr:row>0</xdr:row>
      <xdr:rowOff>66675</xdr:rowOff>
    </xdr:from>
    <xdr:to>
      <xdr:col>35</xdr:col>
      <xdr:colOff>0</xdr:colOff>
      <xdr:row>1</xdr:row>
      <xdr:rowOff>257175</xdr:rowOff>
    </xdr:to>
    <xdr:sp macro="" textlink="">
      <xdr:nvSpPr>
        <xdr:cNvPr id="7" name="テキスト ボックス 6">
          <a:extLst>
            <a:ext uri="{FF2B5EF4-FFF2-40B4-BE49-F238E27FC236}">
              <a16:creationId xmlns:a16="http://schemas.microsoft.com/office/drawing/2014/main" id="{01E91A84-DDE2-4173-8624-E3E79648C198}"/>
            </a:ext>
          </a:extLst>
        </xdr:cNvPr>
        <xdr:cNvSpPr txBox="1"/>
      </xdr:nvSpPr>
      <xdr:spPr>
        <a:xfrm>
          <a:off x="5610225" y="66675"/>
          <a:ext cx="2743200" cy="3619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3</xdr:row>
      <xdr:rowOff>0</xdr:rowOff>
    </xdr:from>
    <xdr:to>
      <xdr:col>3</xdr:col>
      <xdr:colOff>142875</xdr:colOff>
      <xdr:row>5</xdr:row>
      <xdr:rowOff>76200</xdr:rowOff>
    </xdr:to>
    <xdr:sp macro="" textlink="">
      <xdr:nvSpPr>
        <xdr:cNvPr id="9" name="四角形吹き出し 8">
          <a:extLst>
            <a:ext uri="{FF2B5EF4-FFF2-40B4-BE49-F238E27FC236}">
              <a16:creationId xmlns:a16="http://schemas.microsoft.com/office/drawing/2014/main" id="{188B735B-9DD4-46E0-8601-542701EBBFC6}"/>
            </a:ext>
          </a:extLst>
        </xdr:cNvPr>
        <xdr:cNvSpPr/>
      </xdr:nvSpPr>
      <xdr:spPr bwMode="auto">
        <a:xfrm>
          <a:off x="190500" y="723900"/>
          <a:ext cx="1143000" cy="457200"/>
        </a:xfrm>
        <a:prstGeom prst="wedgeRectCallout">
          <a:avLst>
            <a:gd name="adj1" fmla="val -53180"/>
            <a:gd name="adj2" fmla="val -145883"/>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プルダウンで作成又は変更を選択してください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22</xdr:col>
      <xdr:colOff>38099</xdr:colOff>
      <xdr:row>4</xdr:row>
      <xdr:rowOff>114300</xdr:rowOff>
    </xdr:from>
    <xdr:to>
      <xdr:col>30</xdr:col>
      <xdr:colOff>276225</xdr:colOff>
      <xdr:row>8</xdr:row>
      <xdr:rowOff>9525</xdr:rowOff>
    </xdr:to>
    <xdr:sp macro="" textlink="">
      <xdr:nvSpPr>
        <xdr:cNvPr id="2" name="テキスト ボックス 1">
          <a:extLst>
            <a:ext uri="{FF2B5EF4-FFF2-40B4-BE49-F238E27FC236}">
              <a16:creationId xmlns:a16="http://schemas.microsoft.com/office/drawing/2014/main" id="{23D3F707-C1A0-4565-B971-BE5E848B079A}"/>
            </a:ext>
          </a:extLst>
        </xdr:cNvPr>
        <xdr:cNvSpPr txBox="1"/>
      </xdr:nvSpPr>
      <xdr:spPr>
        <a:xfrm>
          <a:off x="6857999" y="971550"/>
          <a:ext cx="3209926" cy="65722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　</a:t>
          </a:r>
          <a:r>
            <a:rPr kumimoji="1" lang="ja-JP" altLang="ja-JP" sz="1100" b="1">
              <a:solidFill>
                <a:schemeClr val="dk1"/>
              </a:solidFill>
              <a:effectLst/>
              <a:latin typeface="+mn-lt"/>
              <a:ea typeface="+mn-ea"/>
              <a:cs typeface="+mn-cs"/>
            </a:rPr>
            <a:t>エコドライブ推進者を変更（新たな推進者の選任・解任）した場合</a:t>
          </a:r>
          <a:r>
            <a:rPr kumimoji="1" lang="ja-JP" altLang="en-US" sz="1100" b="1">
              <a:solidFill>
                <a:schemeClr val="dk1"/>
              </a:solidFill>
              <a:effectLst/>
              <a:latin typeface="+mn-lt"/>
              <a:ea typeface="+mn-ea"/>
              <a:cs typeface="+mn-cs"/>
            </a:rPr>
            <a:t>入力してください。</a:t>
          </a:r>
          <a:endParaRPr lang="ja-JP" altLang="ja-JP" sz="1100">
            <a:solidFill>
              <a:schemeClr val="dk1"/>
            </a:solidFill>
            <a:effectLst/>
            <a:latin typeface="+mn-lt"/>
            <a:ea typeface="+mn-ea"/>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11</xdr:col>
      <xdr:colOff>180975</xdr:colOff>
      <xdr:row>6</xdr:row>
      <xdr:rowOff>133350</xdr:rowOff>
    </xdr:from>
    <xdr:to>
      <xdr:col>19</xdr:col>
      <xdr:colOff>209550</xdr:colOff>
      <xdr:row>7</xdr:row>
      <xdr:rowOff>161925</xdr:rowOff>
    </xdr:to>
    <xdr:sp macro="" textlink="">
      <xdr:nvSpPr>
        <xdr:cNvPr id="4" name="テキスト ボックス 2">
          <a:extLst>
            <a:ext uri="{FF2B5EF4-FFF2-40B4-BE49-F238E27FC236}">
              <a16:creationId xmlns:a16="http://schemas.microsoft.com/office/drawing/2014/main" id="{E3D701BB-3182-4064-8948-8904576F31B4}"/>
            </a:ext>
          </a:extLst>
        </xdr:cNvPr>
        <xdr:cNvSpPr txBox="1">
          <a:spLocks noChangeArrowheads="1"/>
        </xdr:cNvSpPr>
      </xdr:nvSpPr>
      <xdr:spPr bwMode="auto">
        <a:xfrm>
          <a:off x="5248275" y="1790700"/>
          <a:ext cx="3543300" cy="276225"/>
        </a:xfrm>
        <a:prstGeom prst="rect">
          <a:avLst/>
        </a:prstGeom>
        <a:solidFill>
          <a:srgbClr val="FFFFFF"/>
        </a:solidFill>
        <a:ln w="19050">
          <a:solidFill>
            <a:srgbClr val="FF0000"/>
          </a:solidFill>
          <a:miter lim="800000"/>
          <a:headEnd/>
          <a:tailEnd/>
        </a:ln>
      </xdr:spPr>
      <xdr:txBody>
        <a:bodyPr vertOverflow="clip" wrap="square" lIns="91440" tIns="45720" rIns="91440" bIns="45720" anchor="t" upright="1"/>
        <a:lstStyle/>
        <a:p>
          <a:pPr algn="l" rtl="0">
            <a:defRPr sz="1000"/>
          </a:pPr>
          <a:r>
            <a:rPr lang="ja-JP" altLang="en-US" sz="1100" b="0" i="0" u="none" strike="noStrike" baseline="0">
              <a:solidFill>
                <a:srgbClr val="000000"/>
              </a:solidFill>
              <a:latin typeface="ＭＳ 明朝"/>
              <a:ea typeface="ＭＳ 明朝"/>
            </a:rPr>
            <a:t>対象となる全ての車両について入力してください</a:t>
          </a:r>
          <a:endParaRPr lang="en-US" altLang="ja-JP" sz="1100" b="0" i="0" u="none" strike="noStrike" baseline="0">
            <a:solidFill>
              <a:srgbClr val="000000"/>
            </a:solidFill>
            <a:latin typeface="ＭＳ 明朝"/>
            <a:ea typeface="ＭＳ 明朝"/>
          </a:endParaRPr>
        </a:p>
      </xdr:txBody>
    </xdr:sp>
    <xdr:clientData fPrintsWithSheet="0"/>
  </xdr:twoCellAnchor>
  <xdr:twoCellAnchor>
    <xdr:from>
      <xdr:col>14</xdr:col>
      <xdr:colOff>47625</xdr:colOff>
      <xdr:row>9</xdr:row>
      <xdr:rowOff>38100</xdr:rowOff>
    </xdr:from>
    <xdr:to>
      <xdr:col>19</xdr:col>
      <xdr:colOff>66675</xdr:colOff>
      <xdr:row>11</xdr:row>
      <xdr:rowOff>219075</xdr:rowOff>
    </xdr:to>
    <xdr:sp macro="" textlink="">
      <xdr:nvSpPr>
        <xdr:cNvPr id="5" name="線吹き出し 1 (枠付き) 4">
          <a:extLst>
            <a:ext uri="{FF2B5EF4-FFF2-40B4-BE49-F238E27FC236}">
              <a16:creationId xmlns:a16="http://schemas.microsoft.com/office/drawing/2014/main" id="{B586BE09-5313-4CA7-87CC-01A090F56828}"/>
            </a:ext>
          </a:extLst>
        </xdr:cNvPr>
        <xdr:cNvSpPr/>
      </xdr:nvSpPr>
      <xdr:spPr bwMode="auto">
        <a:xfrm>
          <a:off x="6696075" y="2438400"/>
          <a:ext cx="1952625" cy="676275"/>
        </a:xfrm>
        <a:prstGeom prst="borderCallout1">
          <a:avLst>
            <a:gd name="adj1" fmla="val 102235"/>
            <a:gd name="adj2" fmla="val 11750"/>
            <a:gd name="adj3" fmla="val 210333"/>
            <a:gd name="adj4" fmla="val -15334"/>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前年度の</a:t>
          </a:r>
          <a:r>
            <a:rPr kumimoji="1" lang="en-US" altLang="ja-JP" sz="1000" b="0">
              <a:latin typeface="+mn-lt"/>
              <a:ea typeface="+mn-ea"/>
              <a:cs typeface="+mn-cs"/>
            </a:rPr>
            <a:t>4</a:t>
          </a:r>
          <a:r>
            <a:rPr kumimoji="1" lang="ja-JP" altLang="en-US" sz="1000" b="0">
              <a:latin typeface="+mn-lt"/>
              <a:ea typeface="+mn-ea"/>
              <a:cs typeface="+mn-cs"/>
            </a:rPr>
            <a:t>月</a:t>
          </a:r>
          <a:r>
            <a:rPr kumimoji="1" lang="en-US" altLang="ja-JP" sz="1000" b="0">
              <a:latin typeface="+mn-lt"/>
              <a:ea typeface="+mn-ea"/>
              <a:cs typeface="+mn-cs"/>
            </a:rPr>
            <a:t>1</a:t>
          </a:r>
          <a:r>
            <a:rPr kumimoji="1" lang="ja-JP" altLang="en-US" sz="1000" b="0">
              <a:latin typeface="+mn-lt"/>
              <a:ea typeface="+mn-ea"/>
              <a:cs typeface="+mn-cs"/>
            </a:rPr>
            <a:t>日～</a:t>
          </a:r>
          <a:r>
            <a:rPr kumimoji="1" lang="en-US" altLang="ja-JP" sz="1000" b="0">
              <a:latin typeface="+mn-lt"/>
              <a:ea typeface="+mn-ea"/>
              <a:cs typeface="+mn-cs"/>
            </a:rPr>
            <a:t>3</a:t>
          </a:r>
          <a:r>
            <a:rPr kumimoji="1" lang="ja-JP" altLang="en-US" sz="1000" b="0">
              <a:latin typeface="+mn-lt"/>
              <a:ea typeface="+mn-ea"/>
              <a:cs typeface="+mn-cs"/>
            </a:rPr>
            <a:t>月</a:t>
          </a:r>
          <a:r>
            <a:rPr kumimoji="1" lang="en-US" altLang="ja-JP" sz="1000" b="0">
              <a:latin typeface="+mn-lt"/>
              <a:ea typeface="+mn-ea"/>
              <a:cs typeface="+mn-cs"/>
            </a:rPr>
            <a:t>31</a:t>
          </a:r>
          <a:r>
            <a:rPr kumimoji="1" lang="ja-JP" altLang="en-US" sz="1000" b="0">
              <a:latin typeface="+mn-lt"/>
              <a:ea typeface="+mn-ea"/>
              <a:cs typeface="+mn-cs"/>
            </a:rPr>
            <a:t>日の</a:t>
          </a:r>
          <a:br>
            <a:rPr kumimoji="1" lang="en-US" altLang="ja-JP" sz="1000" b="0">
              <a:latin typeface="+mn-lt"/>
              <a:ea typeface="+mn-ea"/>
              <a:cs typeface="+mn-cs"/>
            </a:rPr>
          </a:br>
          <a:r>
            <a:rPr kumimoji="1" lang="ja-JP" altLang="en-US" sz="1000" b="0">
              <a:latin typeface="+mn-lt"/>
              <a:ea typeface="+mn-ea"/>
              <a:cs typeface="+mn-cs"/>
            </a:rPr>
            <a:t>年間走行距離、年間給油量を入力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14</xdr:col>
      <xdr:colOff>266701</xdr:colOff>
      <xdr:row>11</xdr:row>
      <xdr:rowOff>219075</xdr:rowOff>
    </xdr:from>
    <xdr:to>
      <xdr:col>15</xdr:col>
      <xdr:colOff>76201</xdr:colOff>
      <xdr:row>15</xdr:row>
      <xdr:rowOff>123825</xdr:rowOff>
    </xdr:to>
    <xdr:cxnSp macro="">
      <xdr:nvCxnSpPr>
        <xdr:cNvPr id="8" name="直線矢印コネクタ 7">
          <a:extLst>
            <a:ext uri="{FF2B5EF4-FFF2-40B4-BE49-F238E27FC236}">
              <a16:creationId xmlns:a16="http://schemas.microsoft.com/office/drawing/2014/main" id="{48868D9F-B698-4141-BB39-13C2FDA8E5DD}"/>
            </a:ext>
          </a:extLst>
        </xdr:cNvPr>
        <xdr:cNvCxnSpPr/>
      </xdr:nvCxnSpPr>
      <xdr:spPr bwMode="auto">
        <a:xfrm flipH="1">
          <a:off x="6915151" y="3114675"/>
          <a:ext cx="285750" cy="723900"/>
        </a:xfrm>
        <a:prstGeom prst="straightConnector1">
          <a:avLst/>
        </a:prstGeom>
        <a:solidFill>
          <a:srgbClr val="FFFFE1"/>
        </a:solidFill>
        <a:ln w="15875" cap="flat" cmpd="sng" algn="ctr">
          <a:solidFill>
            <a:srgbClr val="000000"/>
          </a:solidFill>
          <a:prstDash val="solid"/>
          <a:round/>
          <a:headEnd type="none" w="med" len="med"/>
          <a:tailEnd type="triangle"/>
        </a:ln>
        <a:effectLst/>
      </xdr:spPr>
    </xdr:cxn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18</xdr:col>
      <xdr:colOff>1</xdr:colOff>
      <xdr:row>17</xdr:row>
      <xdr:rowOff>76202</xdr:rowOff>
    </xdr:from>
    <xdr:to>
      <xdr:col>19</xdr:col>
      <xdr:colOff>619126</xdr:colOff>
      <xdr:row>21</xdr:row>
      <xdr:rowOff>85726</xdr:rowOff>
    </xdr:to>
    <xdr:sp macro="" textlink="">
      <xdr:nvSpPr>
        <xdr:cNvPr id="2" name="テキスト ボックス 1">
          <a:extLst>
            <a:ext uri="{FF2B5EF4-FFF2-40B4-BE49-F238E27FC236}">
              <a16:creationId xmlns:a16="http://schemas.microsoft.com/office/drawing/2014/main" id="{51D9CD4A-EA2D-4CBF-8D4F-F9CE51493A66}"/>
            </a:ext>
          </a:extLst>
        </xdr:cNvPr>
        <xdr:cNvSpPr txBox="1"/>
      </xdr:nvSpPr>
      <xdr:spPr>
        <a:xfrm>
          <a:off x="7038976" y="6486527"/>
          <a:ext cx="1257300" cy="828674"/>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b="1"/>
            <a:t>・</a:t>
          </a:r>
          <a:r>
            <a:rPr kumimoji="1" lang="ja-JP" altLang="en-US" sz="900"/>
            <a:t>別紙２－１より算出し参考表示しています。左の表に転記してください。</a:t>
          </a:r>
          <a:endParaRPr kumimoji="1" lang="en-US" altLang="ja-JP" sz="900"/>
        </a:p>
        <a:p>
          <a:endParaRPr kumimoji="1" lang="en-US" altLang="ja-JP" sz="9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22823;&#27671;&#29872;&#22659;&#35506;\&#32207;&#21209;&#12539;&#33258;&#21205;&#36554;&#23550;&#31574;&#25285;&#24403;\1.&#33258;&#21205;&#36554;&#23550;&#31574;&#25285;&#24403;\&#9675;&#12288;&#33258;&#21205;&#36554;&#23550;&#31574;&#25285;&#24403;\060%20&#28201;&#26262;&#21270;&#23550;&#31574;&#26465;&#20363;\12%20&#27096;&#24335;\&#35336;&#30011;\&#22524;&#29577;&#30476;Excel&#27096;&#24335;\R3&#24180;&#24230;&#29256;\jisseki_200mim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22823;&#27671;&#29872;&#22659;&#35506;\&#32207;&#21209;&#12539;&#33258;&#21205;&#36554;&#23550;&#31574;&#25285;&#24403;\1.&#33258;&#21205;&#36554;&#23550;&#31574;&#25285;&#24403;\&#9675;&#12288;&#33258;&#21205;&#36554;&#23550;&#31574;&#25285;&#24403;\060%20&#28201;&#26262;&#21270;&#23550;&#31574;&#26465;&#20363;\12%20&#27096;&#24335;\&#35336;&#30011;\&#22524;&#29577;&#30476;Excel&#27096;&#24335;\R3&#24180;&#24230;&#29256;\jisseki_200ijou.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sheetData sheetId="1"/>
      <sheetData sheetId="2"/>
      <sheetData sheetId="3"/>
      <sheetData sheetId="4"/>
      <sheetData sheetId="5">
        <row r="18">
          <cell r="AR18" t="str">
            <v/>
          </cell>
        </row>
        <row r="19">
          <cell r="AR19">
            <v>111</v>
          </cell>
          <cell r="CL19" t="str">
            <v>普通貨物</v>
          </cell>
        </row>
        <row r="20">
          <cell r="AR20">
            <v>111</v>
          </cell>
          <cell r="CL20" t="str">
            <v>バス</v>
          </cell>
        </row>
        <row r="21">
          <cell r="AR21">
            <v>114</v>
          </cell>
          <cell r="CL21" t="str">
            <v>乗用</v>
          </cell>
        </row>
        <row r="22">
          <cell r="AR22" t="str">
            <v/>
          </cell>
          <cell r="CL22" t="str">
            <v>小型貨物</v>
          </cell>
        </row>
        <row r="23">
          <cell r="AR23">
            <v>122</v>
          </cell>
          <cell r="CL23" t="str">
            <v>特種</v>
          </cell>
        </row>
        <row r="24">
          <cell r="AR24">
            <v>114</v>
          </cell>
          <cell r="CL24" t="str">
            <v>特殊</v>
          </cell>
        </row>
        <row r="25">
          <cell r="AR25">
            <v>164</v>
          </cell>
        </row>
        <row r="26">
          <cell r="AR26">
            <v>190</v>
          </cell>
        </row>
        <row r="27">
          <cell r="AR27">
            <v>114</v>
          </cell>
        </row>
        <row r="28">
          <cell r="AR28">
            <v>290</v>
          </cell>
        </row>
        <row r="29">
          <cell r="AR29">
            <v>364</v>
          </cell>
        </row>
        <row r="30">
          <cell r="AR30">
            <v>421</v>
          </cell>
        </row>
        <row r="31">
          <cell r="AR31">
            <v>565</v>
          </cell>
        </row>
        <row r="32">
          <cell r="AR32">
            <v>611</v>
          </cell>
        </row>
        <row r="33">
          <cell r="AR33">
            <v>790</v>
          </cell>
        </row>
        <row r="34">
          <cell r="AR34">
            <v>814</v>
          </cell>
        </row>
        <row r="35">
          <cell r="AR35" t="str">
            <v xml:space="preserve"> </v>
          </cell>
        </row>
        <row r="36">
          <cell r="AR36" t="str">
            <v xml:space="preserve"> </v>
          </cell>
        </row>
        <row r="37">
          <cell r="AR37" t="str">
            <v xml:space="preserve"> </v>
          </cell>
        </row>
        <row r="38">
          <cell r="AR38" t="str">
            <v xml:space="preserve"> </v>
          </cell>
        </row>
        <row r="39">
          <cell r="AR39" t="str">
            <v xml:space="preserve"> </v>
          </cell>
        </row>
        <row r="40">
          <cell r="AR40" t="str">
            <v xml:space="preserve"> </v>
          </cell>
        </row>
        <row r="41">
          <cell r="AR41" t="str">
            <v xml:space="preserve"> </v>
          </cell>
        </row>
        <row r="42">
          <cell r="AR42" t="str">
            <v xml:space="preserve"> </v>
          </cell>
        </row>
        <row r="43">
          <cell r="AR43" t="str">
            <v xml:space="preserve"> </v>
          </cell>
        </row>
        <row r="44">
          <cell r="AR44" t="str">
            <v xml:space="preserve"> </v>
          </cell>
        </row>
        <row r="45">
          <cell r="AR45" t="str">
            <v xml:space="preserve"> </v>
          </cell>
        </row>
        <row r="46">
          <cell r="AR46" t="str">
            <v xml:space="preserve"> </v>
          </cell>
        </row>
        <row r="47">
          <cell r="AR47" t="str">
            <v xml:space="preserve"> </v>
          </cell>
        </row>
        <row r="48">
          <cell r="AR48" t="str">
            <v xml:space="preserve"> </v>
          </cell>
        </row>
        <row r="49">
          <cell r="AR49" t="str">
            <v xml:space="preserve"> </v>
          </cell>
        </row>
        <row r="50">
          <cell r="AR50" t="str">
            <v xml:space="preserve"> </v>
          </cell>
        </row>
        <row r="51">
          <cell r="AR51" t="str">
            <v xml:space="preserve"> </v>
          </cell>
        </row>
        <row r="52">
          <cell r="AR52" t="str">
            <v xml:space="preserve"> </v>
          </cell>
        </row>
        <row r="53">
          <cell r="AR53" t="str">
            <v xml:space="preserve"> </v>
          </cell>
        </row>
        <row r="54">
          <cell r="AR54" t="str">
            <v xml:space="preserve"> </v>
          </cell>
        </row>
        <row r="55">
          <cell r="AR55" t="str">
            <v xml:space="preserve"> </v>
          </cell>
        </row>
        <row r="56">
          <cell r="AR56" t="str">
            <v xml:space="preserve"> </v>
          </cell>
        </row>
        <row r="57">
          <cell r="AR57" t="str">
            <v xml:space="preserve"> </v>
          </cell>
        </row>
        <row r="58">
          <cell r="AR58" t="str">
            <v xml:space="preserve"> </v>
          </cell>
        </row>
        <row r="59">
          <cell r="AR59" t="str">
            <v xml:space="preserve"> </v>
          </cell>
        </row>
        <row r="60">
          <cell r="AR60" t="str">
            <v xml:space="preserve"> </v>
          </cell>
        </row>
        <row r="61">
          <cell r="AR61" t="str">
            <v xml:space="preserve"> </v>
          </cell>
        </row>
        <row r="62">
          <cell r="AR62" t="str">
            <v xml:space="preserve"> </v>
          </cell>
        </row>
        <row r="63">
          <cell r="AR63" t="str">
            <v xml:space="preserve"> </v>
          </cell>
        </row>
        <row r="64">
          <cell r="AR64" t="str">
            <v xml:space="preserve"> </v>
          </cell>
        </row>
        <row r="65">
          <cell r="AR65" t="str">
            <v xml:space="preserve"> </v>
          </cell>
        </row>
        <row r="66">
          <cell r="AR66" t="str">
            <v xml:space="preserve"> </v>
          </cell>
        </row>
        <row r="67">
          <cell r="AR67" t="str">
            <v xml:space="preserve"> </v>
          </cell>
        </row>
        <row r="68">
          <cell r="AR68" t="str">
            <v xml:space="preserve"> </v>
          </cell>
        </row>
        <row r="69">
          <cell r="AR69" t="str">
            <v xml:space="preserve"> </v>
          </cell>
        </row>
        <row r="70">
          <cell r="AR70" t="str">
            <v xml:space="preserve"> </v>
          </cell>
        </row>
        <row r="71">
          <cell r="AR71" t="str">
            <v xml:space="preserve"> </v>
          </cell>
        </row>
        <row r="72">
          <cell r="AR72" t="str">
            <v xml:space="preserve"> </v>
          </cell>
        </row>
        <row r="73">
          <cell r="AR73" t="str">
            <v xml:space="preserve"> </v>
          </cell>
        </row>
        <row r="74">
          <cell r="AR74" t="str">
            <v xml:space="preserve"> </v>
          </cell>
        </row>
        <row r="75">
          <cell r="AR75" t="str">
            <v xml:space="preserve"> </v>
          </cell>
        </row>
        <row r="76">
          <cell r="AR76" t="str">
            <v xml:space="preserve"> </v>
          </cell>
        </row>
        <row r="77">
          <cell r="AR77" t="str">
            <v xml:space="preserve"> </v>
          </cell>
        </row>
        <row r="78">
          <cell r="AR78" t="str">
            <v xml:space="preserve"> </v>
          </cell>
        </row>
        <row r="79">
          <cell r="AR79" t="str">
            <v xml:space="preserve"> </v>
          </cell>
        </row>
        <row r="80">
          <cell r="AR80" t="str">
            <v xml:space="preserve"> </v>
          </cell>
        </row>
        <row r="81">
          <cell r="AR81" t="str">
            <v xml:space="preserve"> </v>
          </cell>
        </row>
        <row r="82">
          <cell r="AR82" t="str">
            <v xml:space="preserve"> </v>
          </cell>
        </row>
        <row r="83">
          <cell r="AR83" t="str">
            <v xml:space="preserve"> </v>
          </cell>
        </row>
        <row r="84">
          <cell r="AR84" t="str">
            <v xml:space="preserve"> </v>
          </cell>
        </row>
        <row r="85">
          <cell r="AR85" t="str">
            <v xml:space="preserve"> </v>
          </cell>
        </row>
        <row r="86">
          <cell r="AR86" t="str">
            <v xml:space="preserve"> </v>
          </cell>
        </row>
        <row r="87">
          <cell r="AR87" t="str">
            <v xml:space="preserve"> </v>
          </cell>
        </row>
        <row r="88">
          <cell r="AR88" t="str">
            <v xml:space="preserve"> </v>
          </cell>
        </row>
        <row r="89">
          <cell r="AR89" t="str">
            <v xml:space="preserve"> </v>
          </cell>
        </row>
        <row r="90">
          <cell r="AR90" t="str">
            <v xml:space="preserve"> </v>
          </cell>
        </row>
        <row r="91">
          <cell r="AR91" t="str">
            <v xml:space="preserve"> </v>
          </cell>
        </row>
        <row r="92">
          <cell r="AR92" t="str">
            <v xml:space="preserve"> </v>
          </cell>
        </row>
        <row r="93">
          <cell r="AR93" t="str">
            <v xml:space="preserve"> </v>
          </cell>
        </row>
        <row r="94">
          <cell r="AR94" t="str">
            <v xml:space="preserve"> </v>
          </cell>
        </row>
        <row r="95">
          <cell r="AR95" t="str">
            <v xml:space="preserve"> </v>
          </cell>
        </row>
        <row r="96">
          <cell r="AR96" t="str">
            <v xml:space="preserve"> </v>
          </cell>
        </row>
        <row r="97">
          <cell r="AR97" t="str">
            <v xml:space="preserve"> </v>
          </cell>
        </row>
        <row r="98">
          <cell r="AR98" t="str">
            <v xml:space="preserve"> </v>
          </cell>
        </row>
        <row r="99">
          <cell r="AR99" t="str">
            <v xml:space="preserve"> </v>
          </cell>
        </row>
        <row r="100">
          <cell r="AR100" t="str">
            <v xml:space="preserve"> </v>
          </cell>
        </row>
        <row r="101">
          <cell r="AR101" t="str">
            <v xml:space="preserve"> </v>
          </cell>
        </row>
        <row r="102">
          <cell r="AR102" t="str">
            <v xml:space="preserve"> </v>
          </cell>
        </row>
        <row r="103">
          <cell r="AR103" t="str">
            <v xml:space="preserve"> </v>
          </cell>
        </row>
        <row r="104">
          <cell r="AR104" t="str">
            <v xml:space="preserve"> </v>
          </cell>
        </row>
        <row r="105">
          <cell r="AR105" t="str">
            <v xml:space="preserve"> </v>
          </cell>
        </row>
        <row r="106">
          <cell r="AR106" t="str">
            <v xml:space="preserve"> </v>
          </cell>
        </row>
        <row r="107">
          <cell r="AR107" t="str">
            <v xml:space="preserve"> </v>
          </cell>
        </row>
        <row r="108">
          <cell r="AR108" t="str">
            <v xml:space="preserve"> </v>
          </cell>
        </row>
        <row r="109">
          <cell r="AR109" t="str">
            <v xml:space="preserve"> </v>
          </cell>
        </row>
        <row r="110">
          <cell r="AR110" t="str">
            <v xml:space="preserve"> </v>
          </cell>
        </row>
        <row r="111">
          <cell r="AR111" t="str">
            <v xml:space="preserve"> </v>
          </cell>
        </row>
        <row r="112">
          <cell r="AR112" t="str">
            <v xml:space="preserve"> </v>
          </cell>
        </row>
        <row r="113">
          <cell r="AR113" t="str">
            <v xml:space="preserve"> </v>
          </cell>
        </row>
        <row r="114">
          <cell r="AR114" t="str">
            <v xml:space="preserve"> </v>
          </cell>
        </row>
        <row r="115">
          <cell r="AR115" t="str">
            <v xml:space="preserve"> </v>
          </cell>
        </row>
        <row r="116">
          <cell r="AR116" t="str">
            <v xml:space="preserve"> </v>
          </cell>
        </row>
        <row r="117">
          <cell r="AR117" t="str">
            <v xml:space="preserve"> </v>
          </cell>
        </row>
        <row r="118">
          <cell r="AR118" t="str">
            <v xml:space="preserve"> </v>
          </cell>
        </row>
        <row r="119">
          <cell r="AR119" t="str">
            <v xml:space="preserve"> </v>
          </cell>
        </row>
        <row r="120">
          <cell r="AR120" t="str">
            <v xml:space="preserve"> </v>
          </cell>
        </row>
        <row r="121">
          <cell r="AR121" t="str">
            <v xml:space="preserve"> </v>
          </cell>
        </row>
        <row r="122">
          <cell r="AR122" t="str">
            <v xml:space="preserve"> </v>
          </cell>
        </row>
        <row r="123">
          <cell r="AR123" t="str">
            <v xml:space="preserve"> </v>
          </cell>
        </row>
        <row r="124">
          <cell r="AR124" t="str">
            <v xml:space="preserve"> </v>
          </cell>
        </row>
        <row r="125">
          <cell r="AR125" t="str">
            <v xml:space="preserve"> </v>
          </cell>
        </row>
        <row r="126">
          <cell r="AR126" t="str">
            <v xml:space="preserve"> </v>
          </cell>
        </row>
        <row r="127">
          <cell r="AR127" t="str">
            <v xml:space="preserve"> </v>
          </cell>
        </row>
        <row r="128">
          <cell r="AR128" t="str">
            <v xml:space="preserve"> </v>
          </cell>
        </row>
        <row r="129">
          <cell r="AR129" t="str">
            <v xml:space="preserve"> </v>
          </cell>
        </row>
        <row r="130">
          <cell r="AR130" t="str">
            <v xml:space="preserve"> </v>
          </cell>
        </row>
        <row r="131">
          <cell r="AR131" t="str">
            <v xml:space="preserve"> </v>
          </cell>
        </row>
        <row r="132">
          <cell r="AR132" t="str">
            <v xml:space="preserve"> </v>
          </cell>
        </row>
        <row r="133">
          <cell r="AR133" t="str">
            <v xml:space="preserve"> </v>
          </cell>
        </row>
        <row r="134">
          <cell r="AR134" t="str">
            <v xml:space="preserve"> </v>
          </cell>
        </row>
        <row r="135">
          <cell r="AR135" t="str">
            <v xml:space="preserve"> </v>
          </cell>
        </row>
        <row r="136">
          <cell r="AR136" t="str">
            <v xml:space="preserve"> </v>
          </cell>
        </row>
        <row r="137">
          <cell r="AR137" t="str">
            <v xml:space="preserve"> </v>
          </cell>
        </row>
        <row r="138">
          <cell r="AR138" t="str">
            <v xml:space="preserve"> </v>
          </cell>
        </row>
        <row r="139">
          <cell r="AR139" t="str">
            <v xml:space="preserve"> </v>
          </cell>
        </row>
        <row r="140">
          <cell r="AR140" t="str">
            <v xml:space="preserve"> </v>
          </cell>
        </row>
        <row r="141">
          <cell r="AR141" t="str">
            <v xml:space="preserve"> </v>
          </cell>
        </row>
        <row r="142">
          <cell r="AR142" t="str">
            <v xml:space="preserve"> </v>
          </cell>
        </row>
        <row r="143">
          <cell r="AR143" t="str">
            <v xml:space="preserve"> </v>
          </cell>
        </row>
        <row r="144">
          <cell r="AR144" t="str">
            <v xml:space="preserve"> </v>
          </cell>
        </row>
        <row r="145">
          <cell r="AR145" t="str">
            <v xml:space="preserve"> </v>
          </cell>
        </row>
        <row r="146">
          <cell r="AR146" t="str">
            <v xml:space="preserve"> </v>
          </cell>
        </row>
        <row r="147">
          <cell r="AR147" t="str">
            <v xml:space="preserve"> </v>
          </cell>
        </row>
        <row r="148">
          <cell r="AR148" t="str">
            <v xml:space="preserve"> </v>
          </cell>
        </row>
        <row r="149">
          <cell r="AR149" t="str">
            <v xml:space="preserve"> </v>
          </cell>
        </row>
        <row r="150">
          <cell r="AR150" t="str">
            <v xml:space="preserve"> </v>
          </cell>
        </row>
        <row r="151">
          <cell r="AR151" t="str">
            <v xml:space="preserve"> </v>
          </cell>
        </row>
        <row r="152">
          <cell r="AR152" t="str">
            <v xml:space="preserve"> </v>
          </cell>
        </row>
        <row r="153">
          <cell r="AR153" t="str">
            <v xml:space="preserve"> </v>
          </cell>
        </row>
        <row r="154">
          <cell r="AR154" t="str">
            <v xml:space="preserve"> </v>
          </cell>
        </row>
        <row r="155">
          <cell r="AR155" t="str">
            <v xml:space="preserve"> </v>
          </cell>
        </row>
        <row r="156">
          <cell r="AR156" t="str">
            <v xml:space="preserve"> </v>
          </cell>
        </row>
        <row r="157">
          <cell r="AR157" t="str">
            <v xml:space="preserve"> </v>
          </cell>
        </row>
        <row r="158">
          <cell r="AR158" t="str">
            <v xml:space="preserve"> </v>
          </cell>
        </row>
        <row r="159">
          <cell r="AR159" t="str">
            <v xml:space="preserve"> </v>
          </cell>
        </row>
        <row r="160">
          <cell r="AR160" t="str">
            <v xml:space="preserve"> </v>
          </cell>
        </row>
        <row r="161">
          <cell r="AR161" t="str">
            <v xml:space="preserve"> </v>
          </cell>
        </row>
        <row r="162">
          <cell r="AR162" t="str">
            <v xml:space="preserve"> </v>
          </cell>
        </row>
        <row r="163">
          <cell r="AR163" t="str">
            <v xml:space="preserve"> </v>
          </cell>
        </row>
        <row r="164">
          <cell r="AR164" t="str">
            <v xml:space="preserve"> </v>
          </cell>
        </row>
        <row r="165">
          <cell r="AR165" t="str">
            <v xml:space="preserve"> </v>
          </cell>
        </row>
        <row r="166">
          <cell r="AR166" t="str">
            <v xml:space="preserve"> </v>
          </cell>
        </row>
        <row r="167">
          <cell r="AR167" t="str">
            <v xml:space="preserve"> </v>
          </cell>
        </row>
        <row r="168">
          <cell r="AR168" t="str">
            <v xml:space="preserve"> </v>
          </cell>
        </row>
        <row r="169">
          <cell r="AR169" t="str">
            <v xml:space="preserve"> </v>
          </cell>
        </row>
        <row r="170">
          <cell r="AR170" t="str">
            <v xml:space="preserve"> </v>
          </cell>
        </row>
        <row r="171">
          <cell r="AR171" t="str">
            <v xml:space="preserve"> </v>
          </cell>
        </row>
        <row r="172">
          <cell r="AR172" t="str">
            <v xml:space="preserve"> </v>
          </cell>
        </row>
        <row r="173">
          <cell r="AR173" t="str">
            <v xml:space="preserve"> </v>
          </cell>
        </row>
        <row r="174">
          <cell r="AR174" t="str">
            <v xml:space="preserve"> </v>
          </cell>
        </row>
        <row r="175">
          <cell r="AR175" t="str">
            <v xml:space="preserve"> </v>
          </cell>
        </row>
        <row r="176">
          <cell r="AR176" t="str">
            <v xml:space="preserve"> </v>
          </cell>
        </row>
        <row r="177">
          <cell r="AR177" t="str">
            <v xml:space="preserve"> </v>
          </cell>
        </row>
        <row r="178">
          <cell r="AR178" t="str">
            <v xml:space="preserve"> </v>
          </cell>
        </row>
        <row r="179">
          <cell r="AR179" t="str">
            <v xml:space="preserve"> </v>
          </cell>
        </row>
        <row r="180">
          <cell r="AR180" t="str">
            <v xml:space="preserve"> </v>
          </cell>
        </row>
        <row r="181">
          <cell r="AR181" t="str">
            <v xml:space="preserve"> </v>
          </cell>
        </row>
        <row r="182">
          <cell r="AR182" t="str">
            <v xml:space="preserve"> </v>
          </cell>
        </row>
        <row r="183">
          <cell r="AR183" t="str">
            <v xml:space="preserve"> </v>
          </cell>
        </row>
        <row r="184">
          <cell r="AR184" t="str">
            <v xml:space="preserve"> </v>
          </cell>
        </row>
        <row r="185">
          <cell r="AR185" t="str">
            <v xml:space="preserve"> </v>
          </cell>
        </row>
        <row r="186">
          <cell r="AR186" t="str">
            <v xml:space="preserve"> </v>
          </cell>
        </row>
        <row r="187">
          <cell r="AR187" t="str">
            <v xml:space="preserve"> </v>
          </cell>
        </row>
        <row r="188">
          <cell r="AR188" t="str">
            <v xml:space="preserve"> </v>
          </cell>
        </row>
        <row r="189">
          <cell r="AR189" t="str">
            <v xml:space="preserve"> </v>
          </cell>
        </row>
        <row r="190">
          <cell r="AR190" t="str">
            <v xml:space="preserve"> </v>
          </cell>
        </row>
        <row r="191">
          <cell r="AR191" t="str">
            <v xml:space="preserve"> </v>
          </cell>
        </row>
        <row r="192">
          <cell r="AR192" t="str">
            <v xml:space="preserve"> </v>
          </cell>
        </row>
        <row r="193">
          <cell r="AR193" t="str">
            <v xml:space="preserve"> </v>
          </cell>
        </row>
        <row r="194">
          <cell r="AR194" t="str">
            <v xml:space="preserve"> </v>
          </cell>
        </row>
        <row r="195">
          <cell r="AR195" t="str">
            <v xml:space="preserve"> </v>
          </cell>
        </row>
        <row r="196">
          <cell r="AR196" t="str">
            <v xml:space="preserve"> </v>
          </cell>
        </row>
        <row r="197">
          <cell r="AR197" t="str">
            <v xml:space="preserve"> </v>
          </cell>
        </row>
        <row r="198">
          <cell r="AR198" t="str">
            <v xml:space="preserve"> </v>
          </cell>
        </row>
        <row r="199">
          <cell r="AR199" t="str">
            <v xml:space="preserve"> </v>
          </cell>
        </row>
        <row r="200">
          <cell r="AR200" t="str">
            <v xml:space="preserve"> </v>
          </cell>
        </row>
        <row r="201">
          <cell r="AR201" t="str">
            <v xml:space="preserve"> </v>
          </cell>
        </row>
        <row r="202">
          <cell r="AR202" t="str">
            <v xml:space="preserve"> </v>
          </cell>
        </row>
        <row r="203">
          <cell r="AR203" t="str">
            <v xml:space="preserve"> </v>
          </cell>
        </row>
        <row r="204">
          <cell r="AR204" t="str">
            <v xml:space="preserve"> </v>
          </cell>
        </row>
        <row r="205">
          <cell r="AR205" t="str">
            <v xml:space="preserve"> </v>
          </cell>
        </row>
        <row r="206">
          <cell r="AR206" t="str">
            <v xml:space="preserve"> </v>
          </cell>
        </row>
        <row r="207">
          <cell r="AR207" t="str">
            <v xml:space="preserve"> </v>
          </cell>
        </row>
        <row r="208">
          <cell r="AR208" t="str">
            <v xml:space="preserve"> </v>
          </cell>
        </row>
        <row r="209">
          <cell r="AR209" t="str">
            <v xml:space="preserve"> </v>
          </cell>
        </row>
        <row r="210">
          <cell r="AR210" t="str">
            <v xml:space="preserve"> </v>
          </cell>
        </row>
        <row r="211">
          <cell r="AR211" t="str">
            <v xml:space="preserve"> </v>
          </cell>
        </row>
        <row r="212">
          <cell r="AR212" t="str">
            <v xml:space="preserve"> </v>
          </cell>
        </row>
        <row r="213">
          <cell r="AR213" t="str">
            <v xml:space="preserve"> </v>
          </cell>
        </row>
        <row r="214">
          <cell r="AR214" t="str">
            <v xml:space="preserve"> </v>
          </cell>
        </row>
        <row r="215">
          <cell r="AR215" t="str">
            <v xml:space="preserve"> </v>
          </cell>
        </row>
        <row r="216">
          <cell r="AR216" t="str">
            <v xml:space="preserve"> </v>
          </cell>
        </row>
        <row r="217">
          <cell r="AR217" t="str">
            <v xml:space="preserve"> </v>
          </cell>
        </row>
        <row r="218">
          <cell r="AR218" t="str">
            <v xml:space="preserve"> </v>
          </cell>
        </row>
        <row r="219">
          <cell r="AR219" t="str">
            <v xml:space="preserve"> </v>
          </cell>
        </row>
        <row r="220">
          <cell r="AR220" t="str">
            <v xml:space="preserve"> </v>
          </cell>
        </row>
        <row r="221">
          <cell r="AR221" t="str">
            <v xml:space="preserve"> </v>
          </cell>
        </row>
        <row r="222">
          <cell r="AR222" t="str">
            <v xml:space="preserve"> </v>
          </cell>
        </row>
        <row r="223">
          <cell r="AR223" t="str">
            <v xml:space="preserve"> </v>
          </cell>
        </row>
        <row r="224">
          <cell r="AR224" t="str">
            <v xml:space="preserve"> </v>
          </cell>
        </row>
        <row r="225">
          <cell r="AR225" t="str">
            <v xml:space="preserve"> </v>
          </cell>
        </row>
        <row r="226">
          <cell r="AR226" t="str">
            <v xml:space="preserve"> </v>
          </cell>
        </row>
        <row r="227">
          <cell r="AR227" t="str">
            <v xml:space="preserve"> </v>
          </cell>
        </row>
        <row r="228">
          <cell r="AR228" t="str">
            <v xml:space="preserve"> </v>
          </cell>
        </row>
        <row r="229">
          <cell r="AR229" t="str">
            <v xml:space="preserve"> </v>
          </cell>
        </row>
        <row r="230">
          <cell r="AR230" t="str">
            <v xml:space="preserve"> </v>
          </cell>
        </row>
        <row r="231">
          <cell r="AR231" t="str">
            <v xml:space="preserve"> </v>
          </cell>
        </row>
        <row r="232">
          <cell r="AR232" t="str">
            <v xml:space="preserve"> </v>
          </cell>
        </row>
        <row r="233">
          <cell r="AR233" t="str">
            <v xml:space="preserve"> </v>
          </cell>
        </row>
        <row r="234">
          <cell r="AR234" t="str">
            <v xml:space="preserve"> </v>
          </cell>
        </row>
        <row r="235">
          <cell r="AR235" t="str">
            <v xml:space="preserve"> </v>
          </cell>
        </row>
        <row r="236">
          <cell r="AR236" t="str">
            <v xml:space="preserve"> </v>
          </cell>
        </row>
        <row r="237">
          <cell r="AR237" t="str">
            <v xml:space="preserve"> </v>
          </cell>
        </row>
        <row r="238">
          <cell r="AR238" t="str">
            <v xml:space="preserve"> </v>
          </cell>
        </row>
        <row r="239">
          <cell r="AR239" t="str">
            <v xml:space="preserve"> </v>
          </cell>
        </row>
        <row r="240">
          <cell r="AR240" t="str">
            <v xml:space="preserve"> </v>
          </cell>
        </row>
        <row r="241">
          <cell r="AR241" t="str">
            <v xml:space="preserve"> </v>
          </cell>
        </row>
        <row r="242">
          <cell r="AR242" t="str">
            <v xml:space="preserve"> </v>
          </cell>
        </row>
        <row r="243">
          <cell r="AR243" t="str">
            <v xml:space="preserve"> </v>
          </cell>
        </row>
        <row r="244">
          <cell r="AR244" t="str">
            <v xml:space="preserve"> </v>
          </cell>
        </row>
        <row r="245">
          <cell r="AR245" t="str">
            <v xml:space="preserve"> </v>
          </cell>
        </row>
        <row r="246">
          <cell r="AR246" t="str">
            <v xml:space="preserve"> </v>
          </cell>
        </row>
        <row r="247">
          <cell r="AR247" t="str">
            <v xml:space="preserve"> </v>
          </cell>
        </row>
        <row r="248">
          <cell r="AR248" t="str">
            <v xml:space="preserve"> </v>
          </cell>
        </row>
        <row r="249">
          <cell r="AR249" t="str">
            <v xml:space="preserve"> </v>
          </cell>
        </row>
        <row r="250">
          <cell r="AR250" t="str">
            <v xml:space="preserve"> </v>
          </cell>
        </row>
        <row r="251">
          <cell r="AR251" t="str">
            <v xml:space="preserve"> </v>
          </cell>
        </row>
        <row r="252">
          <cell r="AR252" t="str">
            <v xml:space="preserve"> </v>
          </cell>
        </row>
        <row r="253">
          <cell r="AR253" t="str">
            <v xml:space="preserve"> </v>
          </cell>
        </row>
        <row r="254">
          <cell r="AR254" t="str">
            <v xml:space="preserve"> </v>
          </cell>
        </row>
        <row r="255">
          <cell r="AR255" t="str">
            <v xml:space="preserve"> </v>
          </cell>
        </row>
        <row r="256">
          <cell r="AR256" t="str">
            <v xml:space="preserve"> </v>
          </cell>
        </row>
        <row r="257">
          <cell r="AR257" t="str">
            <v xml:space="preserve"> </v>
          </cell>
        </row>
        <row r="258">
          <cell r="AR258" t="str">
            <v xml:space="preserve"> </v>
          </cell>
        </row>
        <row r="259">
          <cell r="AR259" t="str">
            <v xml:space="preserve"> </v>
          </cell>
        </row>
        <row r="260">
          <cell r="AR260" t="str">
            <v xml:space="preserve"> </v>
          </cell>
        </row>
        <row r="261">
          <cell r="AR261" t="str">
            <v xml:space="preserve"> </v>
          </cell>
        </row>
        <row r="262">
          <cell r="AR262" t="str">
            <v xml:space="preserve"> </v>
          </cell>
        </row>
        <row r="263">
          <cell r="AR263" t="str">
            <v xml:space="preserve"> </v>
          </cell>
        </row>
        <row r="264">
          <cell r="AR264" t="str">
            <v xml:space="preserve"> </v>
          </cell>
        </row>
        <row r="265">
          <cell r="AR265" t="str">
            <v xml:space="preserve"> </v>
          </cell>
        </row>
        <row r="266">
          <cell r="AR266" t="str">
            <v xml:space="preserve"> </v>
          </cell>
        </row>
        <row r="267">
          <cell r="AR267" t="str">
            <v xml:space="preserve"> </v>
          </cell>
        </row>
        <row r="268">
          <cell r="AR268" t="str">
            <v xml:space="preserve"> </v>
          </cell>
        </row>
        <row r="269">
          <cell r="AR269" t="str">
            <v xml:space="preserve"> </v>
          </cell>
        </row>
        <row r="270">
          <cell r="AR270" t="str">
            <v xml:space="preserve"> </v>
          </cell>
        </row>
        <row r="271">
          <cell r="AR271" t="str">
            <v xml:space="preserve"> </v>
          </cell>
        </row>
        <row r="272">
          <cell r="AR272" t="str">
            <v xml:space="preserve"> </v>
          </cell>
        </row>
        <row r="273">
          <cell r="AR273" t="str">
            <v xml:space="preserve"> </v>
          </cell>
        </row>
        <row r="274">
          <cell r="AR274" t="str">
            <v xml:space="preserve"> </v>
          </cell>
        </row>
        <row r="275">
          <cell r="AR275" t="str">
            <v xml:space="preserve"> </v>
          </cell>
        </row>
        <row r="276">
          <cell r="AR276" t="str">
            <v xml:space="preserve"> </v>
          </cell>
        </row>
        <row r="277">
          <cell r="AR277" t="str">
            <v xml:space="preserve"> </v>
          </cell>
        </row>
        <row r="278">
          <cell r="AR278" t="str">
            <v xml:space="preserve"> </v>
          </cell>
        </row>
        <row r="279">
          <cell r="AR279" t="str">
            <v xml:space="preserve"> </v>
          </cell>
        </row>
        <row r="280">
          <cell r="AR280" t="str">
            <v xml:space="preserve"> </v>
          </cell>
        </row>
        <row r="281">
          <cell r="AR281" t="str">
            <v xml:space="preserve"> </v>
          </cell>
        </row>
        <row r="282">
          <cell r="AR282" t="str">
            <v xml:space="preserve"> </v>
          </cell>
        </row>
        <row r="283">
          <cell r="AR283" t="str">
            <v xml:space="preserve"> </v>
          </cell>
        </row>
        <row r="284">
          <cell r="AR284" t="str">
            <v xml:space="preserve"> </v>
          </cell>
        </row>
        <row r="285">
          <cell r="AR285" t="str">
            <v xml:space="preserve"> </v>
          </cell>
        </row>
        <row r="286">
          <cell r="AR286" t="str">
            <v xml:space="preserve"> </v>
          </cell>
        </row>
        <row r="287">
          <cell r="AR287" t="str">
            <v xml:space="preserve"> </v>
          </cell>
        </row>
        <row r="288">
          <cell r="AR288" t="str">
            <v xml:space="preserve"> </v>
          </cell>
        </row>
        <row r="289">
          <cell r="AR289" t="str">
            <v xml:space="preserve"> </v>
          </cell>
        </row>
        <row r="290">
          <cell r="AR290" t="str">
            <v xml:space="preserve"> </v>
          </cell>
        </row>
        <row r="291">
          <cell r="AR291" t="str">
            <v xml:space="preserve"> </v>
          </cell>
        </row>
        <row r="292">
          <cell r="AR292" t="str">
            <v xml:space="preserve"> </v>
          </cell>
        </row>
        <row r="293">
          <cell r="AR293" t="str">
            <v xml:space="preserve"> </v>
          </cell>
        </row>
        <row r="294">
          <cell r="AR294" t="str">
            <v xml:space="preserve"> </v>
          </cell>
        </row>
        <row r="295">
          <cell r="AR295" t="str">
            <v xml:space="preserve"> </v>
          </cell>
        </row>
        <row r="296">
          <cell r="AR296" t="str">
            <v xml:space="preserve"> </v>
          </cell>
        </row>
        <row r="297">
          <cell r="AR297" t="str">
            <v xml:space="preserve"> </v>
          </cell>
        </row>
        <row r="298">
          <cell r="AR298" t="str">
            <v xml:space="preserve"> </v>
          </cell>
        </row>
        <row r="299">
          <cell r="AR299" t="str">
            <v xml:space="preserve"> </v>
          </cell>
        </row>
        <row r="300">
          <cell r="AR300" t="str">
            <v xml:space="preserve"> </v>
          </cell>
        </row>
        <row r="301">
          <cell r="AR301" t="str">
            <v xml:space="preserve"> </v>
          </cell>
        </row>
        <row r="302">
          <cell r="AR302" t="str">
            <v xml:space="preserve"> </v>
          </cell>
        </row>
        <row r="303">
          <cell r="AR303" t="str">
            <v xml:space="preserve"> </v>
          </cell>
        </row>
        <row r="304">
          <cell r="AR304" t="str">
            <v xml:space="preserve"> </v>
          </cell>
        </row>
        <row r="305">
          <cell r="AR305" t="str">
            <v xml:space="preserve"> </v>
          </cell>
        </row>
        <row r="306">
          <cell r="AR306" t="str">
            <v xml:space="preserve"> </v>
          </cell>
        </row>
        <row r="307">
          <cell r="AR307" t="str">
            <v xml:space="preserve"> </v>
          </cell>
        </row>
        <row r="308">
          <cell r="AR308" t="str">
            <v xml:space="preserve"> </v>
          </cell>
        </row>
        <row r="309">
          <cell r="AR309" t="str">
            <v xml:space="preserve"> </v>
          </cell>
        </row>
        <row r="310">
          <cell r="AR310" t="str">
            <v xml:space="preserve"> </v>
          </cell>
        </row>
        <row r="311">
          <cell r="AR311" t="str">
            <v xml:space="preserve"> </v>
          </cell>
        </row>
        <row r="312">
          <cell r="AR312" t="str">
            <v xml:space="preserve"> </v>
          </cell>
        </row>
        <row r="313">
          <cell r="AR313" t="str">
            <v xml:space="preserve"> </v>
          </cell>
        </row>
        <row r="314">
          <cell r="AR314" t="str">
            <v xml:space="preserve"> </v>
          </cell>
        </row>
        <row r="315">
          <cell r="AR315" t="str">
            <v xml:space="preserve"> </v>
          </cell>
        </row>
        <row r="316">
          <cell r="AR316" t="str">
            <v xml:space="preserve"> </v>
          </cell>
        </row>
        <row r="317">
          <cell r="AR317" t="str">
            <v xml:space="preserve"> </v>
          </cell>
        </row>
      </sheetData>
      <sheetData sheetId="6"/>
      <sheetData sheetId="7"/>
      <sheetData sheetId="8"/>
      <sheetData sheetId="9">
        <row r="4">
          <cell r="A4" t="str">
            <v>貨1ガ-</v>
          </cell>
        </row>
        <row r="1149">
          <cell r="A1149" t="str">
            <v>貨4燃電ZBC</v>
          </cell>
          <cell r="B1149" t="str">
            <v>電気自動車全て</v>
          </cell>
        </row>
        <row r="1150">
          <cell r="A1150" t="str">
            <v/>
          </cell>
          <cell r="B1150">
            <v>2.3199999999999998</v>
          </cell>
        </row>
        <row r="1151">
          <cell r="A1151" t="str">
            <v/>
          </cell>
          <cell r="B1151">
            <v>3</v>
          </cell>
        </row>
        <row r="1152">
          <cell r="A1152" t="str">
            <v/>
          </cell>
          <cell r="B1152">
            <v>2.23</v>
          </cell>
        </row>
        <row r="1153">
          <cell r="A1153" t="str">
            <v>貨4CU</v>
          </cell>
          <cell r="B1153" t="str">
            <v>バス貨物3.5t～(CNG)</v>
          </cell>
        </row>
        <row r="1154">
          <cell r="A1154" t="str">
            <v>貨4CKK</v>
          </cell>
          <cell r="B1154" t="str">
            <v>バス貨物3.5t～(CNG)</v>
          </cell>
        </row>
        <row r="1155">
          <cell r="A1155" t="str">
            <v>貨4CPB</v>
          </cell>
          <cell r="B1155" t="str">
            <v>バス貨物3.5t～(CNG)</v>
          </cell>
        </row>
        <row r="1156">
          <cell r="A1156" t="str">
            <v>貨4CKR</v>
          </cell>
          <cell r="B1156" t="str">
            <v>バス貨物3.5t～(CNG)</v>
          </cell>
        </row>
        <row r="1157">
          <cell r="A1157" t="str">
            <v>貨4CKC</v>
          </cell>
          <cell r="B1157" t="str">
            <v>バス貨物3.5t～(CNG)</v>
          </cell>
        </row>
      </sheetData>
      <sheetData sheetId="10"/>
      <sheetData sheetId="11"/>
      <sheetData sheetId="12">
        <row r="2">
          <cell r="A2" t="str">
            <v>-</v>
          </cell>
          <cell r="C2" t="str">
            <v>あ</v>
          </cell>
          <cell r="D2" t="str">
            <v>所沢</v>
          </cell>
        </row>
        <row r="3">
          <cell r="C3" t="str">
            <v>い</v>
          </cell>
          <cell r="D3" t="str">
            <v>熊谷</v>
          </cell>
        </row>
        <row r="4">
          <cell r="C4" t="str">
            <v>う</v>
          </cell>
          <cell r="D4" t="str">
            <v>大宮</v>
          </cell>
        </row>
        <row r="5">
          <cell r="C5" t="str">
            <v>え</v>
          </cell>
          <cell r="D5" t="str">
            <v>春日部</v>
          </cell>
        </row>
        <row r="6">
          <cell r="C6" t="str">
            <v>か</v>
          </cell>
          <cell r="D6" t="str">
            <v>川越</v>
          </cell>
        </row>
        <row r="7">
          <cell r="C7" t="str">
            <v>き</v>
          </cell>
          <cell r="D7" t="str">
            <v>川口</v>
          </cell>
        </row>
        <row r="8">
          <cell r="C8" t="str">
            <v>く</v>
          </cell>
          <cell r="D8" t="str">
            <v>越谷</v>
          </cell>
        </row>
        <row r="9">
          <cell r="C9" t="str">
            <v>け</v>
          </cell>
        </row>
        <row r="10">
          <cell r="C10" t="str">
            <v>こ</v>
          </cell>
        </row>
        <row r="11">
          <cell r="C11" t="str">
            <v>を</v>
          </cell>
        </row>
        <row r="12">
          <cell r="C12" t="str">
            <v>さ</v>
          </cell>
        </row>
        <row r="13">
          <cell r="C13" t="str">
            <v>す</v>
          </cell>
        </row>
        <row r="14">
          <cell r="C14" t="str">
            <v>せ</v>
          </cell>
        </row>
        <row r="15">
          <cell r="C15" t="str">
            <v>そ</v>
          </cell>
        </row>
        <row r="16">
          <cell r="C16" t="str">
            <v>た</v>
          </cell>
        </row>
        <row r="17">
          <cell r="C17" t="str">
            <v>ち</v>
          </cell>
        </row>
        <row r="18">
          <cell r="C18" t="str">
            <v>つ</v>
          </cell>
        </row>
        <row r="19">
          <cell r="C19" t="str">
            <v>て</v>
          </cell>
        </row>
        <row r="20">
          <cell r="C20" t="str">
            <v>と</v>
          </cell>
        </row>
        <row r="21">
          <cell r="C21" t="str">
            <v>な</v>
          </cell>
        </row>
        <row r="22">
          <cell r="C22" t="str">
            <v>に</v>
          </cell>
        </row>
        <row r="23">
          <cell r="C23" t="str">
            <v>ぬ</v>
          </cell>
        </row>
        <row r="24">
          <cell r="C24" t="str">
            <v>ね</v>
          </cell>
        </row>
        <row r="25">
          <cell r="C25" t="str">
            <v>の</v>
          </cell>
        </row>
        <row r="26">
          <cell r="C26" t="str">
            <v>は</v>
          </cell>
        </row>
        <row r="27">
          <cell r="C27" t="str">
            <v>ひ</v>
          </cell>
        </row>
        <row r="28">
          <cell r="C28" t="str">
            <v>ふ</v>
          </cell>
        </row>
        <row r="29">
          <cell r="C29" t="str">
            <v>ほ</v>
          </cell>
        </row>
        <row r="30">
          <cell r="C30" t="str">
            <v>ま</v>
          </cell>
        </row>
        <row r="31">
          <cell r="C31" t="str">
            <v>み</v>
          </cell>
        </row>
        <row r="32">
          <cell r="C32" t="str">
            <v>む</v>
          </cell>
        </row>
        <row r="33">
          <cell r="C33" t="str">
            <v>め</v>
          </cell>
        </row>
        <row r="34">
          <cell r="C34" t="str">
            <v>も</v>
          </cell>
        </row>
        <row r="35">
          <cell r="C35" t="str">
            <v>や</v>
          </cell>
        </row>
        <row r="36">
          <cell r="C36" t="str">
            <v>ゆ</v>
          </cell>
        </row>
        <row r="37">
          <cell r="C37" t="str">
            <v>ら</v>
          </cell>
        </row>
        <row r="38">
          <cell r="C38" t="str">
            <v>り</v>
          </cell>
        </row>
        <row r="39">
          <cell r="C39" t="str">
            <v>る</v>
          </cell>
        </row>
        <row r="40">
          <cell r="C40" t="str">
            <v>ろ</v>
          </cell>
        </row>
        <row r="41">
          <cell r="C41" t="str">
            <v>れ</v>
          </cell>
        </row>
        <row r="42">
          <cell r="C42" t="str">
            <v>わ</v>
          </cell>
        </row>
        <row r="43">
          <cell r="C43" t="str">
            <v>Ｅ</v>
          </cell>
        </row>
        <row r="44">
          <cell r="C44" t="str">
            <v>Ｈ</v>
          </cell>
        </row>
        <row r="45">
          <cell r="C45" t="str">
            <v>Ｋ</v>
          </cell>
        </row>
        <row r="46">
          <cell r="C46" t="str">
            <v>Ｍ</v>
          </cell>
        </row>
        <row r="47">
          <cell r="C47" t="str">
            <v>Ｔ</v>
          </cell>
        </row>
        <row r="48">
          <cell r="C48" t="str">
            <v>Ｙ</v>
          </cell>
        </row>
        <row r="49">
          <cell r="C49" t="str">
            <v>よ</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sheetData sheetId="1"/>
      <sheetData sheetId="2"/>
      <sheetData sheetId="3"/>
      <sheetData sheetId="4"/>
      <sheetData sheetId="5">
        <row r="19">
          <cell r="CF19">
            <v>0</v>
          </cell>
        </row>
        <row r="20">
          <cell r="CF20">
            <v>1</v>
          </cell>
        </row>
        <row r="21">
          <cell r="CF21">
            <v>2</v>
          </cell>
        </row>
        <row r="22">
          <cell r="CF22">
            <v>3</v>
          </cell>
        </row>
        <row r="23">
          <cell r="CF23">
            <v>4</v>
          </cell>
        </row>
      </sheetData>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FFFFE1"/>
        </a:solidFill>
        <a:ln w="15875" cap="flat" cmpd="sng" algn="ctr">
          <a:solidFill>
            <a:srgbClr val="000000"/>
          </a:solidFill>
          <a:prstDash val="solid"/>
          <a:round/>
          <a:headEnd type="none" w="med" len="med"/>
          <a:tailEnd type="none" w="med" len="med"/>
        </a:ln>
        <a:effectLst/>
      </a:spPr>
      <a:bodyPr vertOverflow="clip" wrap="square" lIns="18288" tIns="0" rIns="0" bIns="0" rtlCol="0" anchor="ctr" upright="1"/>
      <a:lstStyle>
        <a:defPPr algn="ctr">
          <a:defRPr kumimoji="1" sz="900"/>
        </a:defPPr>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tabColor rgb="FFFF0000"/>
  </sheetPr>
  <dimension ref="A1:C18"/>
  <sheetViews>
    <sheetView tabSelected="1" workbookViewId="0">
      <selection activeCell="B3" sqref="B3"/>
    </sheetView>
  </sheetViews>
  <sheetFormatPr defaultRowHeight="13"/>
  <cols>
    <col min="1" max="1" width="6.08984375" customWidth="1"/>
    <col min="2" max="2" width="82.6328125" customWidth="1"/>
  </cols>
  <sheetData>
    <row r="1" spans="1:3" ht="16.5">
      <c r="A1" s="348" t="s">
        <v>1121</v>
      </c>
      <c r="B1" s="208"/>
      <c r="C1" t="s">
        <v>1848</v>
      </c>
    </row>
    <row r="2" spans="1:3">
      <c r="A2" s="208"/>
      <c r="B2" s="208"/>
    </row>
    <row r="3" spans="1:3">
      <c r="A3" s="349" t="s">
        <v>1122</v>
      </c>
      <c r="B3" s="350" t="s">
        <v>1841</v>
      </c>
    </row>
    <row r="4" spans="1:3" ht="30.75" customHeight="1">
      <c r="A4" s="349"/>
      <c r="B4" s="351" t="s">
        <v>1842</v>
      </c>
    </row>
    <row r="5" spans="1:3">
      <c r="A5" s="349" t="s">
        <v>1125</v>
      </c>
      <c r="B5" s="350" t="s">
        <v>1788</v>
      </c>
    </row>
    <row r="6" spans="1:3" ht="30.75" customHeight="1">
      <c r="A6" s="349"/>
      <c r="B6" s="351" t="s">
        <v>1789</v>
      </c>
    </row>
    <row r="7" spans="1:3">
      <c r="A7" s="349" t="s">
        <v>1128</v>
      </c>
      <c r="B7" s="350" t="s">
        <v>1123</v>
      </c>
    </row>
    <row r="8" spans="1:3" ht="17.25" customHeight="1">
      <c r="A8" s="208"/>
      <c r="B8" s="351" t="s">
        <v>1124</v>
      </c>
    </row>
    <row r="9" spans="1:3" ht="21" customHeight="1">
      <c r="A9" s="349" t="s">
        <v>1129</v>
      </c>
      <c r="B9" s="350" t="s">
        <v>1126</v>
      </c>
    </row>
    <row r="10" spans="1:3" ht="26.25" customHeight="1">
      <c r="A10" s="208"/>
      <c r="B10" s="351" t="s">
        <v>1127</v>
      </c>
    </row>
    <row r="11" spans="1:3" ht="16.5" customHeight="1">
      <c r="A11" s="349" t="s">
        <v>1131</v>
      </c>
      <c r="B11" s="350" t="s">
        <v>1130</v>
      </c>
    </row>
    <row r="12" spans="1:3" ht="52.5" customHeight="1">
      <c r="A12" s="208"/>
      <c r="B12" s="351" t="s">
        <v>1795</v>
      </c>
    </row>
    <row r="13" spans="1:3" ht="18" customHeight="1">
      <c r="A13" s="349" t="s">
        <v>1790</v>
      </c>
      <c r="B13" s="350" t="s">
        <v>1791</v>
      </c>
    </row>
    <row r="14" spans="1:3" ht="33" customHeight="1">
      <c r="A14" s="208"/>
      <c r="B14" s="351" t="s">
        <v>1792</v>
      </c>
    </row>
    <row r="15" spans="1:3" ht="16.5" customHeight="1">
      <c r="A15" s="349" t="s">
        <v>1793</v>
      </c>
      <c r="B15" s="350" t="s">
        <v>1132</v>
      </c>
    </row>
    <row r="16" spans="1:3" ht="34.5" customHeight="1">
      <c r="A16" s="208"/>
      <c r="B16" s="351" t="s">
        <v>1133</v>
      </c>
    </row>
    <row r="17" spans="1:2">
      <c r="A17" s="349" t="s">
        <v>1794</v>
      </c>
      <c r="B17" s="350" t="s">
        <v>1843</v>
      </c>
    </row>
    <row r="18" spans="1:2" ht="31.5" customHeight="1">
      <c r="B18" s="351" t="s">
        <v>1846</v>
      </c>
    </row>
  </sheetData>
  <sheetProtection sheet="1" objects="1" scenarios="1" selectLockedCell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1"/>
  <dimension ref="A2:S1539"/>
  <sheetViews>
    <sheetView zoomScaleNormal="100" workbookViewId="0">
      <pane ySplit="3" topLeftCell="A4" activePane="bottomLeft" state="frozen"/>
      <selection pane="bottomLeft" activeCell="F8" sqref="F8"/>
    </sheetView>
  </sheetViews>
  <sheetFormatPr defaultColWidth="3.90625" defaultRowHeight="13"/>
  <cols>
    <col min="1" max="1" width="11.90625" style="18" customWidth="1"/>
    <col min="2" max="2" width="23.6328125" style="18" customWidth="1"/>
    <col min="3" max="3" width="7.6328125" style="18" customWidth="1"/>
    <col min="4" max="5" width="9.7265625" style="18" customWidth="1"/>
    <col min="6" max="6" width="9.08984375" style="18" customWidth="1"/>
    <col min="7" max="7" width="8.90625" style="18" customWidth="1"/>
    <col min="8" max="8" width="6.36328125" style="18" customWidth="1"/>
    <col min="9" max="9" width="7.90625" style="18" customWidth="1"/>
    <col min="10" max="10" width="25.26953125" style="191" customWidth="1"/>
    <col min="11" max="17" width="2.26953125" style="18" customWidth="1"/>
    <col min="18" max="18" width="12.26953125" style="18" customWidth="1"/>
    <col min="19" max="19" width="11.36328125" style="18" customWidth="1"/>
    <col min="20" max="20" width="14.7265625" style="18" customWidth="1"/>
    <col min="21" max="21" width="7.36328125" style="18" customWidth="1"/>
    <col min="22" max="22" width="6.7265625" style="18" customWidth="1"/>
    <col min="23" max="23" width="14.453125" style="18" customWidth="1"/>
    <col min="24" max="24" width="8.453125" style="18" customWidth="1"/>
    <col min="25" max="26" width="7.6328125" style="18" customWidth="1"/>
    <col min="27" max="27" width="6.7265625" style="18" customWidth="1"/>
    <col min="28" max="16384" width="3.90625" style="18"/>
  </cols>
  <sheetData>
    <row r="2" spans="1:19" ht="14.5" thickBot="1">
      <c r="A2" s="259" t="s">
        <v>1428</v>
      </c>
      <c r="F2" s="18" t="s">
        <v>1452</v>
      </c>
      <c r="G2" s="18" t="s">
        <v>1452</v>
      </c>
      <c r="H2" s="18" t="s">
        <v>1453</v>
      </c>
      <c r="S2" s="40"/>
    </row>
    <row r="3" spans="1:19" ht="22.5" customHeight="1" thickBot="1">
      <c r="A3" s="294" t="s">
        <v>207</v>
      </c>
      <c r="B3" s="295" t="s">
        <v>375</v>
      </c>
      <c r="C3" s="295" t="s">
        <v>381</v>
      </c>
      <c r="D3" s="295" t="s">
        <v>369</v>
      </c>
      <c r="E3" s="295" t="s">
        <v>185</v>
      </c>
      <c r="F3" s="296" t="s">
        <v>521</v>
      </c>
      <c r="G3" s="296" t="s">
        <v>522</v>
      </c>
      <c r="H3" s="296" t="s">
        <v>163</v>
      </c>
      <c r="I3" s="296" t="s">
        <v>547</v>
      </c>
      <c r="J3" s="297" t="s">
        <v>73</v>
      </c>
      <c r="S3" s="102"/>
    </row>
    <row r="4" spans="1:19" ht="13.5" customHeight="1">
      <c r="A4" s="298" t="str">
        <f t="shared" ref="A4:A71" si="0">CONCATENATE(C4,E4)</f>
        <v>貨1ガ-</v>
      </c>
      <c r="B4" s="299" t="s">
        <v>1145</v>
      </c>
      <c r="C4" s="299" t="s">
        <v>1146</v>
      </c>
      <c r="D4" s="299" t="s">
        <v>201</v>
      </c>
      <c r="E4" s="299" t="s">
        <v>202</v>
      </c>
      <c r="F4" s="299">
        <v>2.1800000000000002</v>
      </c>
      <c r="G4" s="299">
        <v>0</v>
      </c>
      <c r="H4" s="299">
        <v>2.3199999999999998</v>
      </c>
      <c r="I4" s="300" t="s">
        <v>997</v>
      </c>
      <c r="J4" s="301"/>
      <c r="S4" s="92"/>
    </row>
    <row r="5" spans="1:19">
      <c r="A5" s="298" t="str">
        <f t="shared" si="0"/>
        <v>貨1ガH</v>
      </c>
      <c r="B5" s="108" t="s">
        <v>1145</v>
      </c>
      <c r="C5" s="108" t="s">
        <v>1146</v>
      </c>
      <c r="D5" s="108" t="s">
        <v>204</v>
      </c>
      <c r="E5" s="108" t="s">
        <v>205</v>
      </c>
      <c r="F5" s="108">
        <v>2.1800000000000002</v>
      </c>
      <c r="G5" s="108">
        <v>0</v>
      </c>
      <c r="H5" s="108">
        <v>2.3199999999999998</v>
      </c>
      <c r="I5" s="4" t="s">
        <v>997</v>
      </c>
      <c r="J5" s="231"/>
      <c r="S5" s="92"/>
    </row>
    <row r="6" spans="1:19">
      <c r="A6" s="298" t="str">
        <f t="shared" si="0"/>
        <v>貨1ガJ</v>
      </c>
      <c r="B6" s="108" t="s">
        <v>1145</v>
      </c>
      <c r="C6" s="108" t="s">
        <v>1146</v>
      </c>
      <c r="D6" s="108" t="s">
        <v>206</v>
      </c>
      <c r="E6" s="108" t="s">
        <v>485</v>
      </c>
      <c r="F6" s="108">
        <v>1</v>
      </c>
      <c r="G6" s="108">
        <v>0</v>
      </c>
      <c r="H6" s="108">
        <v>2.3199999999999998</v>
      </c>
      <c r="I6" s="4" t="s">
        <v>997</v>
      </c>
      <c r="J6" s="231"/>
      <c r="S6" s="92"/>
    </row>
    <row r="7" spans="1:19">
      <c r="A7" s="298" t="str">
        <f t="shared" si="0"/>
        <v>貨1ガL</v>
      </c>
      <c r="B7" s="108" t="s">
        <v>1145</v>
      </c>
      <c r="C7" s="108" t="s">
        <v>1146</v>
      </c>
      <c r="D7" s="108" t="s">
        <v>487</v>
      </c>
      <c r="E7" s="108" t="s">
        <v>488</v>
      </c>
      <c r="F7" s="108">
        <v>0.6</v>
      </c>
      <c r="G7" s="108">
        <v>0</v>
      </c>
      <c r="H7" s="108">
        <v>2.3199999999999998</v>
      </c>
      <c r="I7" s="4" t="s">
        <v>997</v>
      </c>
      <c r="J7" s="231"/>
      <c r="S7" s="92"/>
    </row>
    <row r="8" spans="1:19">
      <c r="A8" s="298" t="str">
        <f t="shared" si="0"/>
        <v>貨1ガR</v>
      </c>
      <c r="B8" s="108" t="s">
        <v>1145</v>
      </c>
      <c r="C8" s="108" t="s">
        <v>1146</v>
      </c>
      <c r="D8" s="108" t="s">
        <v>491</v>
      </c>
      <c r="E8" s="108" t="s">
        <v>557</v>
      </c>
      <c r="F8" s="108">
        <v>0.25</v>
      </c>
      <c r="G8" s="108">
        <v>0</v>
      </c>
      <c r="H8" s="108">
        <v>2.3199999999999998</v>
      </c>
      <c r="I8" s="4" t="s">
        <v>997</v>
      </c>
      <c r="J8" s="231"/>
      <c r="S8" s="109"/>
    </row>
    <row r="9" spans="1:19">
      <c r="A9" s="298" t="str">
        <f t="shared" si="0"/>
        <v>貨1ガGG</v>
      </c>
      <c r="B9" s="108" t="s">
        <v>1145</v>
      </c>
      <c r="C9" s="108" t="s">
        <v>1146</v>
      </c>
      <c r="D9" s="108" t="s">
        <v>491</v>
      </c>
      <c r="E9" s="108" t="s">
        <v>535</v>
      </c>
      <c r="F9" s="108">
        <v>0.25</v>
      </c>
      <c r="G9" s="108">
        <v>0</v>
      </c>
      <c r="H9" s="108">
        <v>2.3199999999999998</v>
      </c>
      <c r="I9" s="4" t="s">
        <v>997</v>
      </c>
      <c r="J9" s="231"/>
      <c r="S9" s="109"/>
    </row>
    <row r="10" spans="1:19">
      <c r="A10" s="298" t="str">
        <f t="shared" si="0"/>
        <v>貨1ガHL</v>
      </c>
      <c r="B10" s="108" t="s">
        <v>1145</v>
      </c>
      <c r="C10" s="108" t="s">
        <v>1146</v>
      </c>
      <c r="D10" s="108" t="s">
        <v>491</v>
      </c>
      <c r="E10" s="108" t="s">
        <v>543</v>
      </c>
      <c r="F10" s="108">
        <v>0.125</v>
      </c>
      <c r="G10" s="108">
        <v>0</v>
      </c>
      <c r="H10" s="108">
        <v>2.3199999999999998</v>
      </c>
      <c r="I10" s="4" t="s">
        <v>1147</v>
      </c>
      <c r="J10" s="231"/>
      <c r="S10" s="109"/>
    </row>
    <row r="11" spans="1:19">
      <c r="A11" s="298" t="str">
        <f t="shared" si="0"/>
        <v>貨1ガGJ</v>
      </c>
      <c r="B11" s="108" t="s">
        <v>1145</v>
      </c>
      <c r="C11" s="108" t="s">
        <v>1146</v>
      </c>
      <c r="D11" s="108" t="s">
        <v>493</v>
      </c>
      <c r="E11" s="108" t="s">
        <v>537</v>
      </c>
      <c r="F11" s="108">
        <v>0.08</v>
      </c>
      <c r="G11" s="108">
        <v>0</v>
      </c>
      <c r="H11" s="108">
        <v>2.3199999999999998</v>
      </c>
      <c r="I11" s="4" t="s">
        <v>997</v>
      </c>
      <c r="J11" s="231"/>
      <c r="S11" s="109"/>
    </row>
    <row r="12" spans="1:19">
      <c r="A12" s="298" t="str">
        <f t="shared" si="0"/>
        <v>貨1ガHP</v>
      </c>
      <c r="B12" s="108" t="s">
        <v>1145</v>
      </c>
      <c r="C12" s="108" t="s">
        <v>1146</v>
      </c>
      <c r="D12" s="108" t="s">
        <v>493</v>
      </c>
      <c r="E12" s="108" t="s">
        <v>545</v>
      </c>
      <c r="F12" s="108">
        <v>0.04</v>
      </c>
      <c r="G12" s="108">
        <v>0</v>
      </c>
      <c r="H12" s="108">
        <v>2.3199999999999998</v>
      </c>
      <c r="I12" s="4" t="s">
        <v>1147</v>
      </c>
      <c r="J12" s="231"/>
      <c r="S12" s="109"/>
    </row>
    <row r="13" spans="1:19">
      <c r="A13" s="298" t="str">
        <f t="shared" si="0"/>
        <v>貨1ガTB</v>
      </c>
      <c r="B13" s="108" t="s">
        <v>1145</v>
      </c>
      <c r="C13" s="108" t="s">
        <v>1146</v>
      </c>
      <c r="D13" s="108" t="s">
        <v>493</v>
      </c>
      <c r="E13" s="108" t="s">
        <v>559</v>
      </c>
      <c r="F13" s="108">
        <v>0.06</v>
      </c>
      <c r="G13" s="108">
        <v>0</v>
      </c>
      <c r="H13" s="108">
        <v>2.3199999999999998</v>
      </c>
      <c r="I13" s="4" t="s">
        <v>997</v>
      </c>
      <c r="J13" s="231"/>
      <c r="S13" s="109"/>
    </row>
    <row r="14" spans="1:19">
      <c r="A14" s="298" t="str">
        <f t="shared" si="0"/>
        <v>貨1ガXB</v>
      </c>
      <c r="B14" s="108" t="s">
        <v>1145</v>
      </c>
      <c r="C14" s="108" t="s">
        <v>1146</v>
      </c>
      <c r="D14" s="108" t="s">
        <v>493</v>
      </c>
      <c r="E14" s="108" t="s">
        <v>573</v>
      </c>
      <c r="F14" s="108">
        <v>0.06</v>
      </c>
      <c r="G14" s="108">
        <v>0</v>
      </c>
      <c r="H14" s="108">
        <v>2.3199999999999998</v>
      </c>
      <c r="I14" s="4" t="s">
        <v>1147</v>
      </c>
      <c r="J14" s="231"/>
      <c r="S14" s="109"/>
    </row>
    <row r="15" spans="1:19">
      <c r="A15" s="298" t="str">
        <f t="shared" si="0"/>
        <v>貨1ガLB</v>
      </c>
      <c r="B15" s="108" t="s">
        <v>1145</v>
      </c>
      <c r="C15" s="108" t="s">
        <v>1146</v>
      </c>
      <c r="D15" s="108" t="s">
        <v>493</v>
      </c>
      <c r="E15" s="108" t="s">
        <v>551</v>
      </c>
      <c r="F15" s="108">
        <v>0.04</v>
      </c>
      <c r="G15" s="108">
        <v>0</v>
      </c>
      <c r="H15" s="108">
        <v>2.3199999999999998</v>
      </c>
      <c r="I15" s="4" t="s">
        <v>997</v>
      </c>
      <c r="J15" s="231"/>
      <c r="S15" s="109"/>
    </row>
    <row r="16" spans="1:19">
      <c r="A16" s="298" t="str">
        <f t="shared" si="0"/>
        <v>貨1ガYB</v>
      </c>
      <c r="B16" s="108" t="s">
        <v>1145</v>
      </c>
      <c r="C16" s="108" t="s">
        <v>1146</v>
      </c>
      <c r="D16" s="108" t="s">
        <v>493</v>
      </c>
      <c r="E16" s="108" t="s">
        <v>577</v>
      </c>
      <c r="F16" s="108">
        <v>0.04</v>
      </c>
      <c r="G16" s="108">
        <v>0</v>
      </c>
      <c r="H16" s="108">
        <v>2.3199999999999998</v>
      </c>
      <c r="I16" s="4" t="s">
        <v>1147</v>
      </c>
      <c r="J16" s="231"/>
      <c r="S16" s="109"/>
    </row>
    <row r="17" spans="1:19">
      <c r="A17" s="298" t="str">
        <f t="shared" si="0"/>
        <v>貨1ガUB</v>
      </c>
      <c r="B17" s="108" t="s">
        <v>1145</v>
      </c>
      <c r="C17" s="108" t="s">
        <v>1146</v>
      </c>
      <c r="D17" s="108" t="s">
        <v>493</v>
      </c>
      <c r="E17" s="108" t="s">
        <v>566</v>
      </c>
      <c r="F17" s="108">
        <v>0.02</v>
      </c>
      <c r="G17" s="108">
        <v>0</v>
      </c>
      <c r="H17" s="108">
        <v>2.3199999999999998</v>
      </c>
      <c r="I17" s="4" t="s">
        <v>997</v>
      </c>
      <c r="J17" s="231"/>
      <c r="S17" s="109"/>
    </row>
    <row r="18" spans="1:19">
      <c r="A18" s="298" t="str">
        <f t="shared" si="0"/>
        <v>貨1ガZB</v>
      </c>
      <c r="B18" s="108" t="s">
        <v>1145</v>
      </c>
      <c r="C18" s="108" t="s">
        <v>1146</v>
      </c>
      <c r="D18" s="108" t="s">
        <v>493</v>
      </c>
      <c r="E18" s="108" t="s">
        <v>581</v>
      </c>
      <c r="F18" s="108">
        <v>0.02</v>
      </c>
      <c r="G18" s="108">
        <v>0</v>
      </c>
      <c r="H18" s="108">
        <v>2.3199999999999998</v>
      </c>
      <c r="I18" s="4" t="s">
        <v>1147</v>
      </c>
      <c r="J18" s="231"/>
      <c r="S18" s="109"/>
    </row>
    <row r="19" spans="1:19">
      <c r="A19" s="298" t="str">
        <f t="shared" si="0"/>
        <v>貨1ガABE</v>
      </c>
      <c r="B19" s="108" t="s">
        <v>1145</v>
      </c>
      <c r="C19" s="108" t="s">
        <v>1146</v>
      </c>
      <c r="D19" s="108" t="s">
        <v>364</v>
      </c>
      <c r="E19" s="108" t="s">
        <v>209</v>
      </c>
      <c r="F19" s="108">
        <v>0.05</v>
      </c>
      <c r="G19" s="108">
        <v>0</v>
      </c>
      <c r="H19" s="108">
        <v>2.3199999999999998</v>
      </c>
      <c r="I19" s="4" t="s">
        <v>997</v>
      </c>
      <c r="J19" s="231"/>
      <c r="S19" s="109"/>
    </row>
    <row r="20" spans="1:19">
      <c r="A20" s="298" t="str">
        <f t="shared" si="0"/>
        <v>貨1ガAAE</v>
      </c>
      <c r="B20" s="108" t="s">
        <v>1145</v>
      </c>
      <c r="C20" s="108" t="s">
        <v>1146</v>
      </c>
      <c r="D20" s="108" t="s">
        <v>364</v>
      </c>
      <c r="E20" s="108" t="s">
        <v>210</v>
      </c>
      <c r="F20" s="108">
        <v>2.5000000000000001E-2</v>
      </c>
      <c r="G20" s="108">
        <v>0</v>
      </c>
      <c r="H20" s="108">
        <v>2.3199999999999998</v>
      </c>
      <c r="I20" s="4" t="s">
        <v>1147</v>
      </c>
      <c r="J20" s="231"/>
      <c r="S20" s="109"/>
    </row>
    <row r="21" spans="1:19">
      <c r="A21" s="298" t="str">
        <f t="shared" si="0"/>
        <v>貨1ガALE</v>
      </c>
      <c r="B21" s="108" t="s">
        <v>1145</v>
      </c>
      <c r="C21" s="108" t="s">
        <v>1146</v>
      </c>
      <c r="D21" s="108" t="s">
        <v>364</v>
      </c>
      <c r="E21" s="108" t="s">
        <v>1148</v>
      </c>
      <c r="F21" s="108">
        <v>1.2500000000000001E-2</v>
      </c>
      <c r="G21" s="108">
        <v>0</v>
      </c>
      <c r="H21" s="108">
        <v>2.3199999999999998</v>
      </c>
      <c r="I21" s="4" t="s">
        <v>1149</v>
      </c>
      <c r="J21" s="231"/>
      <c r="S21" s="109"/>
    </row>
    <row r="22" spans="1:19">
      <c r="A22" s="298" t="str">
        <f t="shared" si="0"/>
        <v>貨1ガCAE</v>
      </c>
      <c r="B22" s="108" t="s">
        <v>1145</v>
      </c>
      <c r="C22" s="108" t="s">
        <v>1146</v>
      </c>
      <c r="D22" s="108" t="s">
        <v>364</v>
      </c>
      <c r="E22" s="108" t="s">
        <v>365</v>
      </c>
      <c r="F22" s="108">
        <v>2.5000000000000001E-2</v>
      </c>
      <c r="G22" s="108">
        <v>0</v>
      </c>
      <c r="H22" s="108">
        <v>2.3199999999999998</v>
      </c>
      <c r="I22" s="4" t="s">
        <v>1147</v>
      </c>
      <c r="J22" s="231"/>
      <c r="S22" s="109"/>
    </row>
    <row r="23" spans="1:19">
      <c r="A23" s="298" t="str">
        <f t="shared" si="0"/>
        <v>貨1ガCBE</v>
      </c>
      <c r="B23" s="108" t="s">
        <v>1145</v>
      </c>
      <c r="C23" s="108" t="s">
        <v>1146</v>
      </c>
      <c r="D23" s="108" t="s">
        <v>364</v>
      </c>
      <c r="E23" s="108" t="s">
        <v>366</v>
      </c>
      <c r="F23" s="108">
        <v>2.5000000000000001E-2</v>
      </c>
      <c r="G23" s="108">
        <v>0</v>
      </c>
      <c r="H23" s="108">
        <v>2.3199999999999998</v>
      </c>
      <c r="I23" s="4" t="s">
        <v>1150</v>
      </c>
      <c r="J23" s="231"/>
      <c r="S23" s="109"/>
    </row>
    <row r="24" spans="1:19">
      <c r="A24" s="298" t="str">
        <f t="shared" si="0"/>
        <v>貨1ガCLE</v>
      </c>
      <c r="B24" s="108" t="s">
        <v>1145</v>
      </c>
      <c r="C24" s="108" t="s">
        <v>1146</v>
      </c>
      <c r="D24" s="108" t="s">
        <v>364</v>
      </c>
      <c r="E24" s="108" t="s">
        <v>1151</v>
      </c>
      <c r="F24" s="108">
        <v>2.5000000000000001E-2</v>
      </c>
      <c r="G24" s="108">
        <v>0</v>
      </c>
      <c r="H24" s="108">
        <v>2.3199999999999998</v>
      </c>
      <c r="I24" s="4" t="s">
        <v>1149</v>
      </c>
      <c r="J24" s="231"/>
      <c r="S24" s="109"/>
    </row>
    <row r="25" spans="1:19">
      <c r="A25" s="298" t="str">
        <f t="shared" si="0"/>
        <v>貨1ガDAE</v>
      </c>
      <c r="B25" s="108" t="s">
        <v>1145</v>
      </c>
      <c r="C25" s="108" t="s">
        <v>1146</v>
      </c>
      <c r="D25" s="108" t="s">
        <v>364</v>
      </c>
      <c r="E25" s="108" t="s">
        <v>367</v>
      </c>
      <c r="F25" s="108">
        <v>1.2500000000000001E-2</v>
      </c>
      <c r="G25" s="108">
        <v>0</v>
      </c>
      <c r="H25" s="108">
        <v>2.3199999999999998</v>
      </c>
      <c r="I25" s="4" t="s">
        <v>1147</v>
      </c>
      <c r="J25" s="231"/>
      <c r="S25" s="109"/>
    </row>
    <row r="26" spans="1:19">
      <c r="A26" s="298" t="str">
        <f t="shared" si="0"/>
        <v>貨1ガDBE</v>
      </c>
      <c r="B26" s="108" t="s">
        <v>1145</v>
      </c>
      <c r="C26" s="108" t="s">
        <v>1146</v>
      </c>
      <c r="D26" s="108" t="s">
        <v>364</v>
      </c>
      <c r="E26" s="108" t="s">
        <v>368</v>
      </c>
      <c r="F26" s="108">
        <v>1.2500000000000001E-2</v>
      </c>
      <c r="G26" s="108">
        <v>0</v>
      </c>
      <c r="H26" s="108">
        <v>2.3199999999999998</v>
      </c>
      <c r="I26" s="4" t="s">
        <v>996</v>
      </c>
      <c r="J26" s="231"/>
      <c r="S26" s="109"/>
    </row>
    <row r="27" spans="1:19">
      <c r="A27" s="298" t="str">
        <f t="shared" si="0"/>
        <v>貨1ガDLE</v>
      </c>
      <c r="B27" s="108" t="s">
        <v>1145</v>
      </c>
      <c r="C27" s="108" t="s">
        <v>1146</v>
      </c>
      <c r="D27" s="108" t="s">
        <v>364</v>
      </c>
      <c r="E27" s="108" t="s">
        <v>1152</v>
      </c>
      <c r="F27" s="108">
        <v>1.2500000000000001E-2</v>
      </c>
      <c r="G27" s="108">
        <v>0</v>
      </c>
      <c r="H27" s="108">
        <v>2.3199999999999998</v>
      </c>
      <c r="I27" s="4" t="s">
        <v>1149</v>
      </c>
      <c r="J27" s="231"/>
      <c r="S27" s="109"/>
    </row>
    <row r="28" spans="1:19">
      <c r="A28" s="298" t="str">
        <f t="shared" si="0"/>
        <v>貨1ガLBE</v>
      </c>
      <c r="B28" s="108" t="s">
        <v>1145</v>
      </c>
      <c r="C28" s="108" t="s">
        <v>1146</v>
      </c>
      <c r="D28" s="108" t="s">
        <v>797</v>
      </c>
      <c r="E28" s="108" t="s">
        <v>798</v>
      </c>
      <c r="F28" s="108">
        <v>0.05</v>
      </c>
      <c r="G28" s="108">
        <v>0</v>
      </c>
      <c r="H28" s="108">
        <v>2.3199999999999998</v>
      </c>
      <c r="I28" s="4" t="s">
        <v>997</v>
      </c>
      <c r="J28" s="231"/>
      <c r="S28" s="109"/>
    </row>
    <row r="29" spans="1:19">
      <c r="A29" s="298" t="str">
        <f t="shared" si="0"/>
        <v>貨1ガLAE</v>
      </c>
      <c r="B29" s="108" t="s">
        <v>1145</v>
      </c>
      <c r="C29" s="108" t="s">
        <v>1146</v>
      </c>
      <c r="D29" s="108" t="s">
        <v>797</v>
      </c>
      <c r="E29" s="229" t="s">
        <v>799</v>
      </c>
      <c r="F29" s="108">
        <v>2.5000000000000001E-2</v>
      </c>
      <c r="G29" s="108">
        <v>0</v>
      </c>
      <c r="H29" s="108">
        <v>2.3199999999999998</v>
      </c>
      <c r="I29" s="4" t="s">
        <v>1147</v>
      </c>
      <c r="J29" s="231"/>
      <c r="S29" s="109"/>
    </row>
    <row r="30" spans="1:19">
      <c r="A30" s="298" t="str">
        <f t="shared" si="0"/>
        <v>貨1ガLLE</v>
      </c>
      <c r="B30" s="108" t="s">
        <v>1145</v>
      </c>
      <c r="C30" s="108" t="s">
        <v>1146</v>
      </c>
      <c r="D30" s="108" t="s">
        <v>797</v>
      </c>
      <c r="E30" s="229" t="s">
        <v>1153</v>
      </c>
      <c r="F30" s="108">
        <v>1.2500000000000001E-2</v>
      </c>
      <c r="G30" s="108">
        <v>0</v>
      </c>
      <c r="H30" s="108">
        <v>2.3199999999999998</v>
      </c>
      <c r="I30" s="4" t="s">
        <v>1149</v>
      </c>
      <c r="J30" s="231"/>
      <c r="S30" s="109"/>
    </row>
    <row r="31" spans="1:19">
      <c r="A31" s="298" t="str">
        <f t="shared" si="0"/>
        <v>貨1ガMBE</v>
      </c>
      <c r="B31" s="108" t="s">
        <v>1145</v>
      </c>
      <c r="C31" s="108" t="s">
        <v>1146</v>
      </c>
      <c r="D31" s="108" t="s">
        <v>797</v>
      </c>
      <c r="E31" s="229" t="s">
        <v>800</v>
      </c>
      <c r="F31" s="108">
        <v>2.5000000000000001E-2</v>
      </c>
      <c r="G31" s="108">
        <v>0</v>
      </c>
      <c r="H31" s="108">
        <v>2.3199999999999998</v>
      </c>
      <c r="I31" s="4" t="s">
        <v>1150</v>
      </c>
      <c r="J31" s="231"/>
      <c r="S31" s="109"/>
    </row>
    <row r="32" spans="1:19">
      <c r="A32" s="298" t="str">
        <f t="shared" si="0"/>
        <v>貨1ガMAE</v>
      </c>
      <c r="B32" s="108" t="s">
        <v>1145</v>
      </c>
      <c r="C32" s="108" t="s">
        <v>1146</v>
      </c>
      <c r="D32" s="108" t="s">
        <v>797</v>
      </c>
      <c r="E32" s="229" t="s">
        <v>801</v>
      </c>
      <c r="F32" s="108">
        <v>2.5000000000000001E-2</v>
      </c>
      <c r="G32" s="108">
        <v>0</v>
      </c>
      <c r="H32" s="108">
        <v>2.3199999999999998</v>
      </c>
      <c r="I32" s="4" t="s">
        <v>1147</v>
      </c>
      <c r="J32" s="231"/>
      <c r="S32" s="109"/>
    </row>
    <row r="33" spans="1:19">
      <c r="A33" s="298" t="str">
        <f t="shared" si="0"/>
        <v>貨1ガMLE</v>
      </c>
      <c r="B33" s="108" t="s">
        <v>1145</v>
      </c>
      <c r="C33" s="108" t="s">
        <v>1146</v>
      </c>
      <c r="D33" s="108" t="s">
        <v>797</v>
      </c>
      <c r="E33" s="229" t="s">
        <v>1154</v>
      </c>
      <c r="F33" s="108">
        <v>2.5000000000000001E-2</v>
      </c>
      <c r="G33" s="108">
        <v>0</v>
      </c>
      <c r="H33" s="108">
        <v>2.3199999999999998</v>
      </c>
      <c r="I33" s="4" t="s">
        <v>1149</v>
      </c>
      <c r="J33" s="231"/>
      <c r="S33" s="109"/>
    </row>
    <row r="34" spans="1:19">
      <c r="A34" s="298" t="str">
        <f t="shared" si="0"/>
        <v>貨1ガRBE</v>
      </c>
      <c r="B34" s="108" t="s">
        <v>1145</v>
      </c>
      <c r="C34" s="108" t="s">
        <v>1146</v>
      </c>
      <c r="D34" s="108" t="s">
        <v>797</v>
      </c>
      <c r="E34" s="229" t="s">
        <v>802</v>
      </c>
      <c r="F34" s="108">
        <v>1.2500000000000001E-2</v>
      </c>
      <c r="G34" s="108">
        <v>0</v>
      </c>
      <c r="H34" s="108">
        <v>2.3199999999999998</v>
      </c>
      <c r="I34" s="4" t="s">
        <v>996</v>
      </c>
      <c r="J34" s="231"/>
      <c r="S34" s="109"/>
    </row>
    <row r="35" spans="1:19">
      <c r="A35" s="298" t="str">
        <f t="shared" si="0"/>
        <v>貨1ガRAE</v>
      </c>
      <c r="B35" s="108" t="s">
        <v>1145</v>
      </c>
      <c r="C35" s="108" t="s">
        <v>1146</v>
      </c>
      <c r="D35" s="108" t="s">
        <v>797</v>
      </c>
      <c r="E35" s="324" t="s">
        <v>803</v>
      </c>
      <c r="F35" s="108">
        <v>1.2500000000000001E-2</v>
      </c>
      <c r="G35" s="108">
        <v>0</v>
      </c>
      <c r="H35" s="108">
        <v>2.3199999999999998</v>
      </c>
      <c r="I35" s="4" t="s">
        <v>1147</v>
      </c>
      <c r="J35" s="231"/>
      <c r="S35" s="109"/>
    </row>
    <row r="36" spans="1:19">
      <c r="A36" s="298" t="str">
        <f t="shared" si="0"/>
        <v>貨1ガRLE</v>
      </c>
      <c r="B36" s="108" t="s">
        <v>1145</v>
      </c>
      <c r="C36" s="108" t="s">
        <v>1146</v>
      </c>
      <c r="D36" s="108" t="s">
        <v>797</v>
      </c>
      <c r="E36" s="324" t="s">
        <v>1155</v>
      </c>
      <c r="F36" s="108">
        <v>1.2500000000000001E-2</v>
      </c>
      <c r="G36" s="108">
        <v>0</v>
      </c>
      <c r="H36" s="108">
        <v>2.3199999999999998</v>
      </c>
      <c r="I36" s="4" t="s">
        <v>1149</v>
      </c>
      <c r="J36" s="231"/>
      <c r="S36" s="109"/>
    </row>
    <row r="37" spans="1:19">
      <c r="A37" s="298" t="str">
        <f t="shared" si="0"/>
        <v>貨1ガQBE</v>
      </c>
      <c r="B37" s="108" t="s">
        <v>1145</v>
      </c>
      <c r="C37" s="108" t="s">
        <v>1146</v>
      </c>
      <c r="D37" s="108" t="s">
        <v>797</v>
      </c>
      <c r="E37" s="108" t="s">
        <v>1036</v>
      </c>
      <c r="F37" s="108">
        <v>4.4999999999999998E-2</v>
      </c>
      <c r="G37" s="108">
        <v>0</v>
      </c>
      <c r="H37" s="108">
        <v>2.3199999999999998</v>
      </c>
      <c r="I37" s="4" t="s">
        <v>997</v>
      </c>
      <c r="J37" s="231"/>
      <c r="S37" s="109"/>
    </row>
    <row r="38" spans="1:19">
      <c r="A38" s="298" t="str">
        <f t="shared" si="0"/>
        <v>貨1ガQAE</v>
      </c>
      <c r="B38" s="108" t="s">
        <v>1145</v>
      </c>
      <c r="C38" s="108" t="s">
        <v>1146</v>
      </c>
      <c r="D38" s="108" t="s">
        <v>797</v>
      </c>
      <c r="E38" s="108" t="s">
        <v>1032</v>
      </c>
      <c r="F38" s="108">
        <v>4.4999999999999998E-2</v>
      </c>
      <c r="G38" s="108">
        <v>0</v>
      </c>
      <c r="H38" s="108">
        <v>2.3199999999999998</v>
      </c>
      <c r="I38" s="4" t="s">
        <v>1147</v>
      </c>
      <c r="J38" s="231"/>
      <c r="S38" s="110"/>
    </row>
    <row r="39" spans="1:19">
      <c r="A39" s="298" t="str">
        <f t="shared" si="0"/>
        <v>貨1ガQLE</v>
      </c>
      <c r="B39" s="108" t="s">
        <v>1145</v>
      </c>
      <c r="C39" s="108" t="s">
        <v>1146</v>
      </c>
      <c r="D39" s="108" t="s">
        <v>797</v>
      </c>
      <c r="E39" s="108" t="s">
        <v>1156</v>
      </c>
      <c r="F39" s="108">
        <v>4.4999999999999998E-2</v>
      </c>
      <c r="G39" s="108">
        <v>0</v>
      </c>
      <c r="H39" s="108">
        <v>2.3199999999999998</v>
      </c>
      <c r="I39" s="4" t="s">
        <v>1149</v>
      </c>
      <c r="J39" s="231"/>
      <c r="S39" s="110"/>
    </row>
    <row r="40" spans="1:19">
      <c r="A40" s="298" t="str">
        <f t="shared" si="0"/>
        <v>貨1ガ3BE</v>
      </c>
      <c r="B40" s="108" t="s">
        <v>1145</v>
      </c>
      <c r="C40" s="108" t="s">
        <v>1146</v>
      </c>
      <c r="D40" s="108" t="s">
        <v>1157</v>
      </c>
      <c r="E40" s="108" t="s">
        <v>1158</v>
      </c>
      <c r="F40" s="108">
        <v>0.05</v>
      </c>
      <c r="G40" s="108">
        <v>0</v>
      </c>
      <c r="H40" s="108">
        <v>2.3199999999999998</v>
      </c>
      <c r="I40" s="4" t="s">
        <v>997</v>
      </c>
      <c r="J40" s="231"/>
      <c r="S40" s="110"/>
    </row>
    <row r="41" spans="1:19">
      <c r="A41" s="298" t="str">
        <f t="shared" si="0"/>
        <v>貨1ガ3AE</v>
      </c>
      <c r="B41" s="192" t="s">
        <v>1145</v>
      </c>
      <c r="C41" s="108" t="s">
        <v>1146</v>
      </c>
      <c r="D41" s="108" t="s">
        <v>1157</v>
      </c>
      <c r="E41" s="108" t="s">
        <v>1159</v>
      </c>
      <c r="F41" s="108">
        <v>2.5000000000000001E-2</v>
      </c>
      <c r="G41" s="108">
        <v>0</v>
      </c>
      <c r="H41" s="108">
        <v>2.3199999999999998</v>
      </c>
      <c r="I41" s="4" t="s">
        <v>1147</v>
      </c>
      <c r="J41" s="231"/>
      <c r="S41" s="110"/>
    </row>
    <row r="42" spans="1:19">
      <c r="A42" s="298" t="str">
        <f t="shared" si="0"/>
        <v>貨1ガ3LE</v>
      </c>
      <c r="B42" s="108" t="s">
        <v>1145</v>
      </c>
      <c r="C42" s="108" t="s">
        <v>1146</v>
      </c>
      <c r="D42" s="108" t="s">
        <v>1157</v>
      </c>
      <c r="E42" s="108" t="s">
        <v>1160</v>
      </c>
      <c r="F42" s="108">
        <v>1.2500000000000001E-2</v>
      </c>
      <c r="G42" s="108">
        <v>0</v>
      </c>
      <c r="H42" s="108">
        <v>2.3199999999999998</v>
      </c>
      <c r="I42" s="4" t="s">
        <v>1149</v>
      </c>
      <c r="J42" s="231"/>
      <c r="S42" s="110"/>
    </row>
    <row r="43" spans="1:19">
      <c r="A43" s="298" t="str">
        <f t="shared" si="0"/>
        <v>貨1ガ4BE</v>
      </c>
      <c r="B43" s="108" t="s">
        <v>1145</v>
      </c>
      <c r="C43" s="108" t="s">
        <v>1146</v>
      </c>
      <c r="D43" s="108" t="s">
        <v>1157</v>
      </c>
      <c r="E43" s="108" t="s">
        <v>1161</v>
      </c>
      <c r="F43" s="108">
        <v>3.7499999999999999E-2</v>
      </c>
      <c r="G43" s="108">
        <v>0</v>
      </c>
      <c r="H43" s="108">
        <v>2.3199999999999998</v>
      </c>
      <c r="I43" s="4" t="s">
        <v>1150</v>
      </c>
      <c r="J43" s="231"/>
      <c r="S43" s="110"/>
    </row>
    <row r="44" spans="1:19">
      <c r="A44" s="298" t="str">
        <f t="shared" si="0"/>
        <v>貨1ガ4AE</v>
      </c>
      <c r="B44" s="108" t="s">
        <v>1145</v>
      </c>
      <c r="C44" s="108" t="s">
        <v>1146</v>
      </c>
      <c r="D44" s="108" t="s">
        <v>1157</v>
      </c>
      <c r="E44" s="108" t="s">
        <v>1162</v>
      </c>
      <c r="F44" s="108">
        <v>3.7499999999999999E-2</v>
      </c>
      <c r="G44" s="108">
        <v>0</v>
      </c>
      <c r="H44" s="108">
        <v>2.3199999999999998</v>
      </c>
      <c r="I44" s="4" t="s">
        <v>1147</v>
      </c>
      <c r="J44" s="231"/>
      <c r="S44" s="110"/>
    </row>
    <row r="45" spans="1:19">
      <c r="A45" s="298" t="str">
        <f t="shared" si="0"/>
        <v>貨1ガ4LE</v>
      </c>
      <c r="B45" s="108" t="s">
        <v>1145</v>
      </c>
      <c r="C45" s="108" t="s">
        <v>1146</v>
      </c>
      <c r="D45" s="108" t="s">
        <v>1157</v>
      </c>
      <c r="E45" s="108" t="s">
        <v>1163</v>
      </c>
      <c r="F45" s="108">
        <v>3.7499999999999999E-2</v>
      </c>
      <c r="G45" s="108">
        <v>0</v>
      </c>
      <c r="H45" s="108">
        <v>2.3199999999999998</v>
      </c>
      <c r="I45" s="4" t="s">
        <v>1149</v>
      </c>
      <c r="J45" s="231"/>
      <c r="S45" s="110"/>
    </row>
    <row r="46" spans="1:19">
      <c r="A46" s="298" t="str">
        <f t="shared" si="0"/>
        <v>貨1ガ5BE</v>
      </c>
      <c r="B46" s="108" t="s">
        <v>1145</v>
      </c>
      <c r="C46" s="108" t="s">
        <v>1146</v>
      </c>
      <c r="D46" s="108" t="s">
        <v>1157</v>
      </c>
      <c r="E46" s="108" t="s">
        <v>1164</v>
      </c>
      <c r="F46" s="108">
        <v>2.5000000000000001E-2</v>
      </c>
      <c r="G46" s="108">
        <v>0</v>
      </c>
      <c r="H46" s="108">
        <v>2.3199999999999998</v>
      </c>
      <c r="I46" s="4" t="s">
        <v>996</v>
      </c>
      <c r="J46" s="231"/>
      <c r="S46" s="110"/>
    </row>
    <row r="47" spans="1:19">
      <c r="A47" s="298" t="str">
        <f t="shared" si="0"/>
        <v>貨1ガ5AE</v>
      </c>
      <c r="B47" s="108" t="s">
        <v>1145</v>
      </c>
      <c r="C47" s="108" t="s">
        <v>1146</v>
      </c>
      <c r="D47" s="108" t="s">
        <v>1157</v>
      </c>
      <c r="E47" s="108" t="s">
        <v>1165</v>
      </c>
      <c r="F47" s="108">
        <v>2.5000000000000001E-2</v>
      </c>
      <c r="G47" s="108">
        <v>0</v>
      </c>
      <c r="H47" s="108">
        <v>2.3199999999999998</v>
      </c>
      <c r="I47" s="4" t="s">
        <v>1147</v>
      </c>
      <c r="J47" s="231"/>
      <c r="S47" s="110"/>
    </row>
    <row r="48" spans="1:19">
      <c r="A48" s="298" t="str">
        <f t="shared" si="0"/>
        <v>貨1ガ5LE</v>
      </c>
      <c r="B48" s="108" t="s">
        <v>1145</v>
      </c>
      <c r="C48" s="108" t="s">
        <v>1146</v>
      </c>
      <c r="D48" s="108" t="s">
        <v>1157</v>
      </c>
      <c r="E48" s="108" t="s">
        <v>1166</v>
      </c>
      <c r="F48" s="108">
        <v>2.5000000000000001E-2</v>
      </c>
      <c r="G48" s="108">
        <v>0</v>
      </c>
      <c r="H48" s="108">
        <v>2.3199999999999998</v>
      </c>
      <c r="I48" s="4" t="s">
        <v>1149</v>
      </c>
      <c r="J48" s="231"/>
      <c r="S48" s="109"/>
    </row>
    <row r="49" spans="1:19">
      <c r="A49" s="298" t="str">
        <f t="shared" si="0"/>
        <v>貨1ガ6BE</v>
      </c>
      <c r="B49" s="108" t="s">
        <v>1145</v>
      </c>
      <c r="C49" s="108" t="s">
        <v>1146</v>
      </c>
      <c r="D49" s="108" t="s">
        <v>1157</v>
      </c>
      <c r="E49" s="108" t="s">
        <v>1167</v>
      </c>
      <c r="F49" s="108">
        <v>1.2500000000000001E-2</v>
      </c>
      <c r="G49" s="108">
        <v>0</v>
      </c>
      <c r="H49" s="108">
        <v>2.3199999999999998</v>
      </c>
      <c r="I49" s="4" t="s">
        <v>1168</v>
      </c>
      <c r="J49" s="231"/>
      <c r="S49" s="109"/>
    </row>
    <row r="50" spans="1:19">
      <c r="A50" s="298" t="str">
        <f t="shared" si="0"/>
        <v>貨1ガ6AE</v>
      </c>
      <c r="B50" s="108" t="s">
        <v>1145</v>
      </c>
      <c r="C50" s="108" t="s">
        <v>1146</v>
      </c>
      <c r="D50" s="108" t="s">
        <v>1157</v>
      </c>
      <c r="E50" s="108" t="s">
        <v>1169</v>
      </c>
      <c r="F50" s="108">
        <v>1.2500000000000001E-2</v>
      </c>
      <c r="G50" s="108">
        <v>0</v>
      </c>
      <c r="H50" s="108">
        <v>2.3199999999999998</v>
      </c>
      <c r="I50" s="4" t="s">
        <v>1147</v>
      </c>
      <c r="J50" s="231"/>
      <c r="S50" s="109"/>
    </row>
    <row r="51" spans="1:19">
      <c r="A51" s="298" t="str">
        <f t="shared" si="0"/>
        <v>貨1ガ6LE</v>
      </c>
      <c r="B51" s="108" t="s">
        <v>1145</v>
      </c>
      <c r="C51" s="108" t="s">
        <v>1146</v>
      </c>
      <c r="D51" s="108" t="s">
        <v>1157</v>
      </c>
      <c r="E51" s="108" t="s">
        <v>1170</v>
      </c>
      <c r="F51" s="108">
        <v>1.2500000000000001E-2</v>
      </c>
      <c r="G51" s="108">
        <v>0</v>
      </c>
      <c r="H51" s="108">
        <v>2.3199999999999998</v>
      </c>
      <c r="I51" s="4" t="s">
        <v>1149</v>
      </c>
      <c r="J51" s="231"/>
      <c r="S51" s="109"/>
    </row>
    <row r="52" spans="1:19">
      <c r="A52" s="362" t="str">
        <f t="shared" si="0"/>
        <v>貨1ガBAE</v>
      </c>
      <c r="B52" s="108" t="s">
        <v>1454</v>
      </c>
      <c r="C52" s="108" t="s">
        <v>1455</v>
      </c>
      <c r="D52" s="108" t="s">
        <v>364</v>
      </c>
      <c r="E52" s="108" t="s">
        <v>1456</v>
      </c>
      <c r="F52" s="108">
        <v>3.7499999999999999E-2</v>
      </c>
      <c r="G52" s="108">
        <v>0</v>
      </c>
      <c r="H52" s="108">
        <v>2.3199999999999998</v>
      </c>
      <c r="I52" s="4" t="s">
        <v>1147</v>
      </c>
      <c r="J52" s="231"/>
      <c r="S52" s="109"/>
    </row>
    <row r="53" spans="1:19">
      <c r="A53" s="362" t="str">
        <f t="shared" si="0"/>
        <v>貨1ガBBE</v>
      </c>
      <c r="B53" s="108" t="s">
        <v>1454</v>
      </c>
      <c r="C53" s="108" t="s">
        <v>1455</v>
      </c>
      <c r="D53" s="108" t="s">
        <v>364</v>
      </c>
      <c r="E53" s="108" t="s">
        <v>1457</v>
      </c>
      <c r="F53" s="108">
        <v>3.7499999999999999E-2</v>
      </c>
      <c r="G53" s="108">
        <v>0</v>
      </c>
      <c r="H53" s="108">
        <v>2.3199999999999998</v>
      </c>
      <c r="I53" s="4" t="s">
        <v>997</v>
      </c>
      <c r="J53" s="231"/>
      <c r="S53" s="109"/>
    </row>
    <row r="54" spans="1:19">
      <c r="A54" s="362" t="str">
        <f t="shared" si="0"/>
        <v>貨1ガNAE</v>
      </c>
      <c r="B54" s="108" t="s">
        <v>1454</v>
      </c>
      <c r="C54" s="108" t="s">
        <v>1455</v>
      </c>
      <c r="D54" s="108" t="s">
        <v>364</v>
      </c>
      <c r="E54" s="108" t="s">
        <v>1458</v>
      </c>
      <c r="F54" s="108">
        <v>4.4999999999999998E-2</v>
      </c>
      <c r="G54" s="108">
        <v>0</v>
      </c>
      <c r="H54" s="108">
        <v>2.3199999999999998</v>
      </c>
      <c r="I54" s="4" t="s">
        <v>1147</v>
      </c>
      <c r="J54" s="231"/>
      <c r="S54" s="109"/>
    </row>
    <row r="55" spans="1:19">
      <c r="A55" s="362" t="str">
        <f t="shared" si="0"/>
        <v>貨1ガNBE</v>
      </c>
      <c r="B55" s="108" t="s">
        <v>1454</v>
      </c>
      <c r="C55" s="108" t="s">
        <v>1455</v>
      </c>
      <c r="D55" s="108" t="s">
        <v>364</v>
      </c>
      <c r="E55" s="108" t="s">
        <v>1459</v>
      </c>
      <c r="F55" s="108">
        <v>4.4999999999999998E-2</v>
      </c>
      <c r="G55" s="108">
        <v>0</v>
      </c>
      <c r="H55" s="108">
        <v>2.3199999999999998</v>
      </c>
      <c r="I55" s="4" t="s">
        <v>997</v>
      </c>
      <c r="J55" s="231"/>
      <c r="S55" s="109"/>
    </row>
    <row r="56" spans="1:19">
      <c r="A56" s="298" t="str">
        <f t="shared" si="0"/>
        <v>貨2ガ-</v>
      </c>
      <c r="B56" s="108" t="s">
        <v>1171</v>
      </c>
      <c r="C56" s="108" t="s">
        <v>1172</v>
      </c>
      <c r="D56" s="108" t="s">
        <v>201</v>
      </c>
      <c r="E56" s="108" t="s">
        <v>202</v>
      </c>
      <c r="F56" s="108">
        <v>2.1800000000000002</v>
      </c>
      <c r="G56" s="108">
        <v>0</v>
      </c>
      <c r="H56" s="108">
        <v>2.3199999999999998</v>
      </c>
      <c r="I56" s="4" t="s">
        <v>997</v>
      </c>
      <c r="J56" s="231"/>
      <c r="S56" s="109"/>
    </row>
    <row r="57" spans="1:19">
      <c r="A57" s="298" t="str">
        <f t="shared" si="0"/>
        <v>貨2ガH</v>
      </c>
      <c r="B57" s="108" t="s">
        <v>1171</v>
      </c>
      <c r="C57" s="108" t="s">
        <v>1172</v>
      </c>
      <c r="D57" s="108" t="s">
        <v>204</v>
      </c>
      <c r="E57" s="108" t="s">
        <v>205</v>
      </c>
      <c r="F57" s="108">
        <v>1.8</v>
      </c>
      <c r="G57" s="108">
        <v>0</v>
      </c>
      <c r="H57" s="108">
        <v>2.3199999999999998</v>
      </c>
      <c r="I57" s="4" t="s">
        <v>997</v>
      </c>
      <c r="J57" s="231"/>
    </row>
    <row r="58" spans="1:19">
      <c r="A58" s="298" t="str">
        <f t="shared" si="0"/>
        <v>貨2ガJ</v>
      </c>
      <c r="B58" s="108" t="s">
        <v>1171</v>
      </c>
      <c r="C58" s="108" t="s">
        <v>1172</v>
      </c>
      <c r="D58" s="108" t="s">
        <v>206</v>
      </c>
      <c r="E58" s="108" t="s">
        <v>485</v>
      </c>
      <c r="F58" s="108">
        <v>1.2</v>
      </c>
      <c r="G58" s="108">
        <v>0</v>
      </c>
      <c r="H58" s="108">
        <v>2.3199999999999998</v>
      </c>
      <c r="I58" s="4" t="s">
        <v>997</v>
      </c>
      <c r="J58" s="231"/>
    </row>
    <row r="59" spans="1:19">
      <c r="A59" s="298" t="str">
        <f t="shared" si="0"/>
        <v>貨2ガL</v>
      </c>
      <c r="B59" s="108" t="s">
        <v>1171</v>
      </c>
      <c r="C59" s="108" t="s">
        <v>1172</v>
      </c>
      <c r="D59" s="108" t="s">
        <v>487</v>
      </c>
      <c r="E59" s="108" t="s">
        <v>488</v>
      </c>
      <c r="F59" s="108">
        <v>0.9</v>
      </c>
      <c r="G59" s="108">
        <v>0</v>
      </c>
      <c r="H59" s="108">
        <v>2.3199999999999998</v>
      </c>
      <c r="I59" s="4" t="s">
        <v>997</v>
      </c>
      <c r="J59" s="231"/>
    </row>
    <row r="60" spans="1:19">
      <c r="A60" s="298" t="str">
        <f t="shared" si="0"/>
        <v>貨2ガT</v>
      </c>
      <c r="B60" s="108" t="s">
        <v>1171</v>
      </c>
      <c r="C60" s="108" t="s">
        <v>1172</v>
      </c>
      <c r="D60" s="108" t="s">
        <v>496</v>
      </c>
      <c r="E60" s="108" t="s">
        <v>497</v>
      </c>
      <c r="F60" s="108">
        <v>0.7</v>
      </c>
      <c r="G60" s="108">
        <v>0</v>
      </c>
      <c r="H60" s="108">
        <v>2.3199999999999998</v>
      </c>
      <c r="I60" s="4" t="s">
        <v>997</v>
      </c>
      <c r="J60" s="231"/>
    </row>
    <row r="61" spans="1:19">
      <c r="A61" s="298" t="str">
        <f t="shared" si="0"/>
        <v>貨2ガGA</v>
      </c>
      <c r="B61" s="108" t="s">
        <v>1171</v>
      </c>
      <c r="C61" s="108" t="s">
        <v>1172</v>
      </c>
      <c r="D61" s="108" t="s">
        <v>374</v>
      </c>
      <c r="E61" s="108" t="s">
        <v>530</v>
      </c>
      <c r="F61" s="108">
        <v>0.4</v>
      </c>
      <c r="G61" s="108">
        <v>0</v>
      </c>
      <c r="H61" s="108">
        <v>2.3199999999999998</v>
      </c>
      <c r="I61" s="4" t="s">
        <v>997</v>
      </c>
      <c r="J61" s="231"/>
    </row>
    <row r="62" spans="1:19">
      <c r="A62" s="298" t="str">
        <f t="shared" si="0"/>
        <v>貨2ガGC</v>
      </c>
      <c r="B62" s="108" t="s">
        <v>1171</v>
      </c>
      <c r="C62" s="108" t="s">
        <v>1172</v>
      </c>
      <c r="D62" s="108" t="s">
        <v>374</v>
      </c>
      <c r="E62" s="108" t="s">
        <v>532</v>
      </c>
      <c r="F62" s="108">
        <v>0.4</v>
      </c>
      <c r="G62" s="108">
        <v>0</v>
      </c>
      <c r="H62" s="108">
        <v>2.3199999999999998</v>
      </c>
      <c r="I62" s="4" t="s">
        <v>997</v>
      </c>
      <c r="J62" s="231"/>
    </row>
    <row r="63" spans="1:19">
      <c r="A63" s="298" t="str">
        <f t="shared" si="0"/>
        <v>貨2ガHG</v>
      </c>
      <c r="B63" s="108" t="s">
        <v>1171</v>
      </c>
      <c r="C63" s="108" t="s">
        <v>1172</v>
      </c>
      <c r="D63" s="108" t="s">
        <v>374</v>
      </c>
      <c r="E63" s="108" t="s">
        <v>540</v>
      </c>
      <c r="F63" s="108">
        <v>0.2</v>
      </c>
      <c r="G63" s="108">
        <v>0</v>
      </c>
      <c r="H63" s="108">
        <v>2.3199999999999998</v>
      </c>
      <c r="I63" s="4" t="s">
        <v>1147</v>
      </c>
      <c r="J63" s="231"/>
    </row>
    <row r="64" spans="1:19">
      <c r="A64" s="298" t="str">
        <f t="shared" si="0"/>
        <v>貨2ガGK</v>
      </c>
      <c r="B64" s="108" t="s">
        <v>1171</v>
      </c>
      <c r="C64" s="108" t="s">
        <v>1172</v>
      </c>
      <c r="D64" s="108" t="s">
        <v>499</v>
      </c>
      <c r="E64" s="108" t="s">
        <v>538</v>
      </c>
      <c r="F64" s="108">
        <v>0.13</v>
      </c>
      <c r="G64" s="108">
        <v>0</v>
      </c>
      <c r="H64" s="108">
        <v>2.3199999999999998</v>
      </c>
      <c r="I64" s="4" t="s">
        <v>997</v>
      </c>
      <c r="J64" s="231"/>
    </row>
    <row r="65" spans="1:10">
      <c r="A65" s="298" t="str">
        <f t="shared" si="0"/>
        <v>貨2ガHQ</v>
      </c>
      <c r="B65" s="108" t="s">
        <v>1171</v>
      </c>
      <c r="C65" s="108" t="s">
        <v>1172</v>
      </c>
      <c r="D65" s="108" t="s">
        <v>499</v>
      </c>
      <c r="E65" s="108" t="s">
        <v>548</v>
      </c>
      <c r="F65" s="108">
        <v>6.5000000000000002E-2</v>
      </c>
      <c r="G65" s="108">
        <v>0</v>
      </c>
      <c r="H65" s="108">
        <v>2.3199999999999998</v>
      </c>
      <c r="I65" s="4" t="s">
        <v>1147</v>
      </c>
      <c r="J65" s="231"/>
    </row>
    <row r="66" spans="1:10">
      <c r="A66" s="298" t="str">
        <f t="shared" si="0"/>
        <v>貨2ガTC</v>
      </c>
      <c r="B66" s="108" t="s">
        <v>1171</v>
      </c>
      <c r="C66" s="108" t="s">
        <v>1172</v>
      </c>
      <c r="D66" s="108" t="s">
        <v>499</v>
      </c>
      <c r="E66" s="108" t="s">
        <v>560</v>
      </c>
      <c r="F66" s="108">
        <v>9.7500000000000003E-2</v>
      </c>
      <c r="G66" s="108">
        <v>0</v>
      </c>
      <c r="H66" s="108">
        <v>2.3199999999999998</v>
      </c>
      <c r="I66" s="4" t="s">
        <v>997</v>
      </c>
      <c r="J66" s="231"/>
    </row>
    <row r="67" spans="1:10">
      <c r="A67" s="298" t="str">
        <f t="shared" si="0"/>
        <v>貨2ガXC</v>
      </c>
      <c r="B67" s="108" t="s">
        <v>1171</v>
      </c>
      <c r="C67" s="108" t="s">
        <v>1172</v>
      </c>
      <c r="D67" s="230" t="s">
        <v>499</v>
      </c>
      <c r="E67" s="108" t="s">
        <v>574</v>
      </c>
      <c r="F67" s="108">
        <v>9.7500000000000003E-2</v>
      </c>
      <c r="G67" s="108">
        <v>0</v>
      </c>
      <c r="H67" s="108">
        <v>2.3199999999999998</v>
      </c>
      <c r="I67" s="4" t="s">
        <v>1147</v>
      </c>
      <c r="J67" s="231"/>
    </row>
    <row r="68" spans="1:10">
      <c r="A68" s="298" t="str">
        <f t="shared" si="0"/>
        <v>貨2ガLC</v>
      </c>
      <c r="B68" s="108" t="s">
        <v>1171</v>
      </c>
      <c r="C68" s="108" t="s">
        <v>1172</v>
      </c>
      <c r="D68" s="230" t="s">
        <v>499</v>
      </c>
      <c r="E68" s="108" t="s">
        <v>552</v>
      </c>
      <c r="F68" s="108">
        <v>6.5000000000000002E-2</v>
      </c>
      <c r="G68" s="108">
        <v>0</v>
      </c>
      <c r="H68" s="108">
        <v>2.3199999999999998</v>
      </c>
      <c r="I68" s="4" t="s">
        <v>997</v>
      </c>
      <c r="J68" s="231"/>
    </row>
    <row r="69" spans="1:10">
      <c r="A69" s="298" t="str">
        <f t="shared" si="0"/>
        <v>貨2ガYC</v>
      </c>
      <c r="B69" s="108" t="s">
        <v>1171</v>
      </c>
      <c r="C69" s="108" t="s">
        <v>1172</v>
      </c>
      <c r="D69" s="230" t="s">
        <v>499</v>
      </c>
      <c r="E69" s="108" t="s">
        <v>578</v>
      </c>
      <c r="F69" s="108">
        <v>6.5000000000000002E-2</v>
      </c>
      <c r="G69" s="108">
        <v>0</v>
      </c>
      <c r="H69" s="108">
        <v>2.3199999999999998</v>
      </c>
      <c r="I69" s="4" t="s">
        <v>1147</v>
      </c>
      <c r="J69" s="231"/>
    </row>
    <row r="70" spans="1:10">
      <c r="A70" s="298" t="str">
        <f t="shared" si="0"/>
        <v>貨2ガUC</v>
      </c>
      <c r="B70" s="108" t="s">
        <v>1171</v>
      </c>
      <c r="C70" s="108" t="s">
        <v>1172</v>
      </c>
      <c r="D70" s="230" t="s">
        <v>499</v>
      </c>
      <c r="E70" s="108" t="s">
        <v>567</v>
      </c>
      <c r="F70" s="108">
        <v>3.2500000000000001E-2</v>
      </c>
      <c r="G70" s="108">
        <v>0</v>
      </c>
      <c r="H70" s="108">
        <v>2.3199999999999998</v>
      </c>
      <c r="I70" s="4" t="s">
        <v>997</v>
      </c>
      <c r="J70" s="231"/>
    </row>
    <row r="71" spans="1:10">
      <c r="A71" s="298" t="str">
        <f t="shared" si="0"/>
        <v>貨2ガZC</v>
      </c>
      <c r="B71" s="108" t="s">
        <v>1171</v>
      </c>
      <c r="C71" s="108" t="s">
        <v>1172</v>
      </c>
      <c r="D71" s="230" t="s">
        <v>499</v>
      </c>
      <c r="E71" s="108" t="s">
        <v>582</v>
      </c>
      <c r="F71" s="108">
        <v>3.2500000000000001E-2</v>
      </c>
      <c r="G71" s="108">
        <v>0</v>
      </c>
      <c r="H71" s="108">
        <v>2.3199999999999998</v>
      </c>
      <c r="I71" s="4" t="s">
        <v>1147</v>
      </c>
      <c r="J71" s="231"/>
    </row>
    <row r="72" spans="1:10">
      <c r="A72" s="298" t="str">
        <f t="shared" ref="A72:A139" si="1">CONCATENATE(C72,E72)</f>
        <v>貨2ガABF</v>
      </c>
      <c r="B72" s="108" t="s">
        <v>1171</v>
      </c>
      <c r="C72" s="108" t="s">
        <v>1172</v>
      </c>
      <c r="D72" s="230" t="s">
        <v>364</v>
      </c>
      <c r="E72" s="108" t="s">
        <v>211</v>
      </c>
      <c r="F72" s="108">
        <v>7.0000000000000007E-2</v>
      </c>
      <c r="G72" s="108">
        <v>0</v>
      </c>
      <c r="H72" s="108">
        <v>2.3199999999999998</v>
      </c>
      <c r="I72" s="4" t="s">
        <v>997</v>
      </c>
      <c r="J72" s="231"/>
    </row>
    <row r="73" spans="1:10">
      <c r="A73" s="298" t="str">
        <f t="shared" si="1"/>
        <v>貨2ガAAF</v>
      </c>
      <c r="B73" s="108" t="s">
        <v>1171</v>
      </c>
      <c r="C73" s="108" t="s">
        <v>1172</v>
      </c>
      <c r="D73" s="230" t="s">
        <v>364</v>
      </c>
      <c r="E73" s="192" t="s">
        <v>212</v>
      </c>
      <c r="F73" s="108">
        <v>3.5000000000000003E-2</v>
      </c>
      <c r="G73" s="108">
        <v>0</v>
      </c>
      <c r="H73" s="108">
        <v>2.3199999999999998</v>
      </c>
      <c r="I73" s="4" t="s">
        <v>1147</v>
      </c>
      <c r="J73" s="231"/>
    </row>
    <row r="74" spans="1:10">
      <c r="A74" s="298" t="str">
        <f t="shared" si="1"/>
        <v>貨2ガALF</v>
      </c>
      <c r="B74" s="108" t="s">
        <v>1171</v>
      </c>
      <c r="C74" s="108" t="s">
        <v>1172</v>
      </c>
      <c r="D74" s="230" t="s">
        <v>364</v>
      </c>
      <c r="E74" s="192" t="s">
        <v>1173</v>
      </c>
      <c r="F74" s="108">
        <v>1.7500000000000002E-2</v>
      </c>
      <c r="G74" s="108">
        <v>0</v>
      </c>
      <c r="H74" s="108">
        <v>2.3199999999999998</v>
      </c>
      <c r="I74" s="4" t="s">
        <v>1149</v>
      </c>
      <c r="J74" s="231"/>
    </row>
    <row r="75" spans="1:10">
      <c r="A75" s="298" t="str">
        <f t="shared" si="1"/>
        <v>貨2ガCAF</v>
      </c>
      <c r="B75" s="108" t="s">
        <v>1171</v>
      </c>
      <c r="C75" s="108" t="s">
        <v>1172</v>
      </c>
      <c r="D75" s="108" t="s">
        <v>364</v>
      </c>
      <c r="E75" s="108" t="s">
        <v>370</v>
      </c>
      <c r="F75" s="108">
        <v>3.5000000000000003E-2</v>
      </c>
      <c r="G75" s="108">
        <v>0</v>
      </c>
      <c r="H75" s="108">
        <v>2.3199999999999998</v>
      </c>
      <c r="I75" s="4" t="s">
        <v>1147</v>
      </c>
      <c r="J75" s="231"/>
    </row>
    <row r="76" spans="1:10">
      <c r="A76" s="298" t="str">
        <f t="shared" si="1"/>
        <v>貨2ガCBF</v>
      </c>
      <c r="B76" s="108" t="s">
        <v>1171</v>
      </c>
      <c r="C76" s="108" t="s">
        <v>1172</v>
      </c>
      <c r="D76" s="108" t="s">
        <v>364</v>
      </c>
      <c r="E76" s="108" t="s">
        <v>371</v>
      </c>
      <c r="F76" s="108">
        <v>3.5000000000000003E-2</v>
      </c>
      <c r="G76" s="108">
        <v>0</v>
      </c>
      <c r="H76" s="108">
        <v>2.3199999999999998</v>
      </c>
      <c r="I76" s="4" t="s">
        <v>1150</v>
      </c>
      <c r="J76" s="231"/>
    </row>
    <row r="77" spans="1:10">
      <c r="A77" s="298" t="str">
        <f t="shared" si="1"/>
        <v>貨2ガCLF</v>
      </c>
      <c r="B77" s="108" t="s">
        <v>1171</v>
      </c>
      <c r="C77" s="108" t="s">
        <v>1172</v>
      </c>
      <c r="D77" s="108" t="s">
        <v>364</v>
      </c>
      <c r="E77" s="108" t="s">
        <v>1174</v>
      </c>
      <c r="F77" s="108">
        <v>3.5000000000000003E-2</v>
      </c>
      <c r="G77" s="108">
        <v>0</v>
      </c>
      <c r="H77" s="108">
        <v>2.3199999999999998</v>
      </c>
      <c r="I77" s="4" t="s">
        <v>1149</v>
      </c>
      <c r="J77" s="231"/>
    </row>
    <row r="78" spans="1:10">
      <c r="A78" s="298" t="str">
        <f t="shared" si="1"/>
        <v>貨2ガDAF</v>
      </c>
      <c r="B78" s="108" t="s">
        <v>1171</v>
      </c>
      <c r="C78" s="108" t="s">
        <v>1172</v>
      </c>
      <c r="D78" s="108" t="s">
        <v>364</v>
      </c>
      <c r="E78" s="108" t="s">
        <v>372</v>
      </c>
      <c r="F78" s="108">
        <v>1.7500000000000002E-2</v>
      </c>
      <c r="G78" s="108">
        <v>0</v>
      </c>
      <c r="H78" s="108">
        <v>2.3199999999999998</v>
      </c>
      <c r="I78" s="4" t="s">
        <v>1147</v>
      </c>
      <c r="J78" s="231"/>
    </row>
    <row r="79" spans="1:10">
      <c r="A79" s="298" t="str">
        <f t="shared" si="1"/>
        <v>貨2ガDBF</v>
      </c>
      <c r="B79" s="108" t="s">
        <v>1171</v>
      </c>
      <c r="C79" s="108" t="s">
        <v>1172</v>
      </c>
      <c r="D79" s="108" t="s">
        <v>364</v>
      </c>
      <c r="E79" s="108" t="s">
        <v>373</v>
      </c>
      <c r="F79" s="108">
        <v>1.7500000000000002E-2</v>
      </c>
      <c r="G79" s="108">
        <v>0</v>
      </c>
      <c r="H79" s="108">
        <v>2.3199999999999998</v>
      </c>
      <c r="I79" s="4" t="s">
        <v>996</v>
      </c>
      <c r="J79" s="231"/>
    </row>
    <row r="80" spans="1:10">
      <c r="A80" s="298" t="str">
        <f t="shared" si="1"/>
        <v>貨2ガDLF</v>
      </c>
      <c r="B80" s="108" t="s">
        <v>1171</v>
      </c>
      <c r="C80" s="108" t="s">
        <v>1172</v>
      </c>
      <c r="D80" s="108" t="s">
        <v>364</v>
      </c>
      <c r="E80" s="108" t="s">
        <v>1175</v>
      </c>
      <c r="F80" s="108">
        <v>1.7500000000000002E-2</v>
      </c>
      <c r="G80" s="108">
        <v>0</v>
      </c>
      <c r="H80" s="108">
        <v>2.3199999999999998</v>
      </c>
      <c r="I80" s="4" t="s">
        <v>1149</v>
      </c>
      <c r="J80" s="231"/>
    </row>
    <row r="81" spans="1:10">
      <c r="A81" s="298" t="str">
        <f t="shared" si="1"/>
        <v>貨2ガLBF</v>
      </c>
      <c r="B81" s="108" t="s">
        <v>1171</v>
      </c>
      <c r="C81" s="108" t="s">
        <v>1172</v>
      </c>
      <c r="D81" s="108" t="s">
        <v>797</v>
      </c>
      <c r="E81" s="108" t="s">
        <v>804</v>
      </c>
      <c r="F81" s="108">
        <v>7.0000000000000007E-2</v>
      </c>
      <c r="G81" s="108">
        <v>0</v>
      </c>
      <c r="H81" s="108">
        <v>2.3199999999999998</v>
      </c>
      <c r="I81" s="4" t="s">
        <v>997</v>
      </c>
      <c r="J81" s="231"/>
    </row>
    <row r="82" spans="1:10">
      <c r="A82" s="298" t="str">
        <f t="shared" si="1"/>
        <v>貨2ガLAF</v>
      </c>
      <c r="B82" s="108" t="s">
        <v>1171</v>
      </c>
      <c r="C82" s="108" t="s">
        <v>1172</v>
      </c>
      <c r="D82" s="108" t="s">
        <v>797</v>
      </c>
      <c r="E82" s="108" t="s">
        <v>805</v>
      </c>
      <c r="F82" s="108">
        <v>3.5000000000000003E-2</v>
      </c>
      <c r="G82" s="108">
        <v>0</v>
      </c>
      <c r="H82" s="108">
        <v>2.3199999999999998</v>
      </c>
      <c r="I82" s="4" t="s">
        <v>1147</v>
      </c>
      <c r="J82" s="231"/>
    </row>
    <row r="83" spans="1:10">
      <c r="A83" s="298" t="str">
        <f t="shared" si="1"/>
        <v>貨2ガLLF</v>
      </c>
      <c r="B83" s="108" t="s">
        <v>1171</v>
      </c>
      <c r="C83" s="108" t="s">
        <v>1172</v>
      </c>
      <c r="D83" s="108" t="s">
        <v>797</v>
      </c>
      <c r="E83" s="108" t="s">
        <v>1176</v>
      </c>
      <c r="F83" s="108">
        <v>1.7500000000000002E-2</v>
      </c>
      <c r="G83" s="108">
        <v>0</v>
      </c>
      <c r="H83" s="108">
        <v>2.3199999999999998</v>
      </c>
      <c r="I83" s="4" t="s">
        <v>1149</v>
      </c>
      <c r="J83" s="231"/>
    </row>
    <row r="84" spans="1:10">
      <c r="A84" s="298" t="str">
        <f t="shared" si="1"/>
        <v>貨2ガMBF</v>
      </c>
      <c r="B84" s="108" t="s">
        <v>1171</v>
      </c>
      <c r="C84" s="108" t="s">
        <v>1172</v>
      </c>
      <c r="D84" s="108" t="s">
        <v>797</v>
      </c>
      <c r="E84" s="108" t="s">
        <v>806</v>
      </c>
      <c r="F84" s="108">
        <v>3.5000000000000003E-2</v>
      </c>
      <c r="G84" s="108">
        <v>0</v>
      </c>
      <c r="H84" s="108">
        <v>2.3199999999999998</v>
      </c>
      <c r="I84" s="4" t="s">
        <v>1150</v>
      </c>
      <c r="J84" s="231"/>
    </row>
    <row r="85" spans="1:10">
      <c r="A85" s="298" t="str">
        <f t="shared" si="1"/>
        <v>貨2ガMAF</v>
      </c>
      <c r="B85" s="108" t="s">
        <v>1171</v>
      </c>
      <c r="C85" s="108" t="s">
        <v>1172</v>
      </c>
      <c r="D85" s="108" t="s">
        <v>797</v>
      </c>
      <c r="E85" s="108" t="s">
        <v>807</v>
      </c>
      <c r="F85" s="108">
        <v>3.5000000000000003E-2</v>
      </c>
      <c r="G85" s="108">
        <v>0</v>
      </c>
      <c r="H85" s="108">
        <v>2.3199999999999998</v>
      </c>
      <c r="I85" s="4" t="s">
        <v>1147</v>
      </c>
      <c r="J85" s="231"/>
    </row>
    <row r="86" spans="1:10">
      <c r="A86" s="298" t="str">
        <f t="shared" si="1"/>
        <v>貨2ガMLF</v>
      </c>
      <c r="B86" s="108" t="s">
        <v>1171</v>
      </c>
      <c r="C86" s="108" t="s">
        <v>1172</v>
      </c>
      <c r="D86" s="108" t="s">
        <v>797</v>
      </c>
      <c r="E86" s="108" t="s">
        <v>1177</v>
      </c>
      <c r="F86" s="108">
        <v>3.5000000000000003E-2</v>
      </c>
      <c r="G86" s="108">
        <v>0</v>
      </c>
      <c r="H86" s="108">
        <v>2.3199999999999998</v>
      </c>
      <c r="I86" s="4" t="s">
        <v>1149</v>
      </c>
      <c r="J86" s="231"/>
    </row>
    <row r="87" spans="1:10">
      <c r="A87" s="298" t="str">
        <f t="shared" si="1"/>
        <v>貨2ガRBF</v>
      </c>
      <c r="B87" s="108" t="s">
        <v>1171</v>
      </c>
      <c r="C87" s="108" t="s">
        <v>1172</v>
      </c>
      <c r="D87" s="108" t="s">
        <v>797</v>
      </c>
      <c r="E87" s="108" t="s">
        <v>808</v>
      </c>
      <c r="F87" s="108">
        <v>1.7500000000000002E-2</v>
      </c>
      <c r="G87" s="108">
        <v>0</v>
      </c>
      <c r="H87" s="108">
        <v>2.3199999999999998</v>
      </c>
      <c r="I87" s="4" t="s">
        <v>996</v>
      </c>
      <c r="J87" s="231"/>
    </row>
    <row r="88" spans="1:10">
      <c r="A88" s="298" t="str">
        <f t="shared" si="1"/>
        <v>貨2ガRAF</v>
      </c>
      <c r="B88" s="108" t="s">
        <v>1171</v>
      </c>
      <c r="C88" s="108" t="s">
        <v>1172</v>
      </c>
      <c r="D88" s="108" t="s">
        <v>797</v>
      </c>
      <c r="E88" s="108" t="s">
        <v>809</v>
      </c>
      <c r="F88" s="108">
        <v>1.7500000000000002E-2</v>
      </c>
      <c r="G88" s="108">
        <v>0</v>
      </c>
      <c r="H88" s="108">
        <v>2.3199999999999998</v>
      </c>
      <c r="I88" s="4" t="s">
        <v>1147</v>
      </c>
      <c r="J88" s="231"/>
    </row>
    <row r="89" spans="1:10">
      <c r="A89" s="298" t="str">
        <f t="shared" si="1"/>
        <v>貨2ガRLF</v>
      </c>
      <c r="B89" s="108" t="s">
        <v>1171</v>
      </c>
      <c r="C89" s="108" t="s">
        <v>1172</v>
      </c>
      <c r="D89" s="108" t="s">
        <v>797</v>
      </c>
      <c r="E89" s="108" t="s">
        <v>1178</v>
      </c>
      <c r="F89" s="108">
        <v>1.7500000000000002E-2</v>
      </c>
      <c r="G89" s="108">
        <v>0</v>
      </c>
      <c r="H89" s="108">
        <v>2.3199999999999998</v>
      </c>
      <c r="I89" s="4" t="s">
        <v>1149</v>
      </c>
      <c r="J89" s="231"/>
    </row>
    <row r="90" spans="1:10">
      <c r="A90" s="298" t="str">
        <f t="shared" si="1"/>
        <v>貨2ガQBF</v>
      </c>
      <c r="B90" s="108" t="s">
        <v>1171</v>
      </c>
      <c r="C90" s="108" t="s">
        <v>1172</v>
      </c>
      <c r="D90" s="108" t="s">
        <v>797</v>
      </c>
      <c r="E90" s="108" t="s">
        <v>1037</v>
      </c>
      <c r="F90" s="108">
        <v>6.3E-2</v>
      </c>
      <c r="G90" s="108">
        <v>0</v>
      </c>
      <c r="H90" s="108">
        <v>2.3199999999999998</v>
      </c>
      <c r="I90" s="4" t="s">
        <v>997</v>
      </c>
      <c r="J90" s="231"/>
    </row>
    <row r="91" spans="1:10">
      <c r="A91" s="298" t="str">
        <f t="shared" si="1"/>
        <v>貨2ガQAF</v>
      </c>
      <c r="B91" s="108" t="s">
        <v>1171</v>
      </c>
      <c r="C91" s="108" t="s">
        <v>1172</v>
      </c>
      <c r="D91" s="108" t="s">
        <v>797</v>
      </c>
      <c r="E91" s="108" t="s">
        <v>1033</v>
      </c>
      <c r="F91" s="108">
        <v>6.3E-2</v>
      </c>
      <c r="G91" s="108">
        <v>0</v>
      </c>
      <c r="H91" s="108">
        <v>2.3199999999999998</v>
      </c>
      <c r="I91" s="4" t="s">
        <v>1147</v>
      </c>
      <c r="J91" s="231"/>
    </row>
    <row r="92" spans="1:10">
      <c r="A92" s="298" t="str">
        <f t="shared" si="1"/>
        <v>貨2ガQLF</v>
      </c>
      <c r="B92" s="108" t="s">
        <v>1171</v>
      </c>
      <c r="C92" s="108" t="s">
        <v>1172</v>
      </c>
      <c r="D92" s="108" t="s">
        <v>797</v>
      </c>
      <c r="E92" s="108" t="s">
        <v>1179</v>
      </c>
      <c r="F92" s="108">
        <v>6.3E-2</v>
      </c>
      <c r="G92" s="108">
        <v>0</v>
      </c>
      <c r="H92" s="108">
        <v>2.3199999999999998</v>
      </c>
      <c r="I92" s="4" t="s">
        <v>1149</v>
      </c>
      <c r="J92" s="231"/>
    </row>
    <row r="93" spans="1:10" ht="15" customHeight="1">
      <c r="A93" s="298" t="str">
        <f t="shared" si="1"/>
        <v>貨2ガ3BF</v>
      </c>
      <c r="B93" s="108" t="s">
        <v>1171</v>
      </c>
      <c r="C93" s="108" t="s">
        <v>1172</v>
      </c>
      <c r="D93" s="108" t="s">
        <v>1157</v>
      </c>
      <c r="E93" s="108" t="s">
        <v>1180</v>
      </c>
      <c r="F93" s="108">
        <v>7.0000000000000007E-2</v>
      </c>
      <c r="G93" s="108">
        <v>0</v>
      </c>
      <c r="H93" s="108">
        <v>2.3199999999999998</v>
      </c>
      <c r="I93" s="4" t="s">
        <v>997</v>
      </c>
      <c r="J93" s="231"/>
    </row>
    <row r="94" spans="1:10" ht="14.25" customHeight="1">
      <c r="A94" s="298" t="str">
        <f t="shared" si="1"/>
        <v>貨2ガ3AF</v>
      </c>
      <c r="B94" s="108" t="s">
        <v>1171</v>
      </c>
      <c r="C94" s="108" t="s">
        <v>1172</v>
      </c>
      <c r="D94" s="108" t="s">
        <v>1157</v>
      </c>
      <c r="E94" s="108" t="s">
        <v>1181</v>
      </c>
      <c r="F94" s="108">
        <v>3.5000000000000003E-2</v>
      </c>
      <c r="G94" s="108">
        <v>0</v>
      </c>
      <c r="H94" s="108">
        <v>2.3199999999999998</v>
      </c>
      <c r="I94" s="4" t="s">
        <v>1147</v>
      </c>
      <c r="J94" s="231"/>
    </row>
    <row r="95" spans="1:10">
      <c r="A95" s="298" t="str">
        <f t="shared" si="1"/>
        <v>貨2ガ3LF</v>
      </c>
      <c r="B95" s="108" t="s">
        <v>1171</v>
      </c>
      <c r="C95" s="108" t="s">
        <v>1172</v>
      </c>
      <c r="D95" s="108" t="s">
        <v>1157</v>
      </c>
      <c r="E95" s="108" t="s">
        <v>1182</v>
      </c>
      <c r="F95" s="108">
        <v>1.7500000000000002E-2</v>
      </c>
      <c r="G95" s="108">
        <v>0</v>
      </c>
      <c r="H95" s="108">
        <v>2.3199999999999998</v>
      </c>
      <c r="I95" s="4" t="s">
        <v>1149</v>
      </c>
      <c r="J95" s="231"/>
    </row>
    <row r="96" spans="1:10">
      <c r="A96" s="298" t="str">
        <f t="shared" si="1"/>
        <v>貨2ガ4BF</v>
      </c>
      <c r="B96" s="108" t="s">
        <v>1171</v>
      </c>
      <c r="C96" s="108" t="s">
        <v>1172</v>
      </c>
      <c r="D96" s="108" t="s">
        <v>1157</v>
      </c>
      <c r="E96" s="108" t="s">
        <v>1183</v>
      </c>
      <c r="F96" s="108">
        <v>5.2500000000000005E-2</v>
      </c>
      <c r="G96" s="108">
        <v>0</v>
      </c>
      <c r="H96" s="108">
        <v>2.3199999999999998</v>
      </c>
      <c r="I96" s="4" t="s">
        <v>1150</v>
      </c>
      <c r="J96" s="231"/>
    </row>
    <row r="97" spans="1:10">
      <c r="A97" s="298" t="str">
        <f t="shared" si="1"/>
        <v>貨2ガ4AF</v>
      </c>
      <c r="B97" s="108" t="s">
        <v>1171</v>
      </c>
      <c r="C97" s="108" t="s">
        <v>1172</v>
      </c>
      <c r="D97" s="108" t="s">
        <v>1157</v>
      </c>
      <c r="E97" s="108" t="s">
        <v>1184</v>
      </c>
      <c r="F97" s="108">
        <v>5.2499999999999998E-2</v>
      </c>
      <c r="G97" s="108">
        <v>0</v>
      </c>
      <c r="H97" s="108">
        <v>2.3199999999999998</v>
      </c>
      <c r="I97" s="4" t="s">
        <v>1147</v>
      </c>
      <c r="J97" s="231"/>
    </row>
    <row r="98" spans="1:10">
      <c r="A98" s="298" t="str">
        <f t="shared" si="1"/>
        <v>貨2ガ4LF</v>
      </c>
      <c r="B98" s="108" t="s">
        <v>1171</v>
      </c>
      <c r="C98" s="108" t="s">
        <v>1172</v>
      </c>
      <c r="D98" s="108" t="s">
        <v>1157</v>
      </c>
      <c r="E98" s="108" t="s">
        <v>1185</v>
      </c>
      <c r="F98" s="108">
        <v>5.2499999999999998E-2</v>
      </c>
      <c r="G98" s="108">
        <v>0</v>
      </c>
      <c r="H98" s="108">
        <v>2.3199999999999998</v>
      </c>
      <c r="I98" s="4" t="s">
        <v>1149</v>
      </c>
      <c r="J98" s="231"/>
    </row>
    <row r="99" spans="1:10">
      <c r="A99" s="298" t="str">
        <f t="shared" si="1"/>
        <v>貨2ガ5BF</v>
      </c>
      <c r="B99" s="108" t="s">
        <v>1171</v>
      </c>
      <c r="C99" s="108" t="s">
        <v>1172</v>
      </c>
      <c r="D99" s="108" t="s">
        <v>1157</v>
      </c>
      <c r="E99" s="108" t="s">
        <v>1186</v>
      </c>
      <c r="F99" s="108">
        <v>3.5000000000000003E-2</v>
      </c>
      <c r="G99" s="108">
        <v>0</v>
      </c>
      <c r="H99" s="108">
        <v>2.3199999999999998</v>
      </c>
      <c r="I99" s="4" t="s">
        <v>996</v>
      </c>
      <c r="J99" s="231"/>
    </row>
    <row r="100" spans="1:10">
      <c r="A100" s="298" t="str">
        <f t="shared" si="1"/>
        <v>貨2ガ5AF</v>
      </c>
      <c r="B100" s="108" t="s">
        <v>1171</v>
      </c>
      <c r="C100" s="108" t="s">
        <v>1172</v>
      </c>
      <c r="D100" s="108" t="s">
        <v>1157</v>
      </c>
      <c r="E100" s="108" t="s">
        <v>1187</v>
      </c>
      <c r="F100" s="108">
        <v>3.5000000000000003E-2</v>
      </c>
      <c r="G100" s="108">
        <v>0</v>
      </c>
      <c r="H100" s="108">
        <v>2.3199999999999998</v>
      </c>
      <c r="I100" s="4" t="s">
        <v>1147</v>
      </c>
      <c r="J100" s="231"/>
    </row>
    <row r="101" spans="1:10">
      <c r="A101" s="298" t="str">
        <f t="shared" si="1"/>
        <v>貨2ガ5LF</v>
      </c>
      <c r="B101" s="108" t="s">
        <v>1171</v>
      </c>
      <c r="C101" s="108" t="s">
        <v>1172</v>
      </c>
      <c r="D101" s="108" t="s">
        <v>1157</v>
      </c>
      <c r="E101" s="108" t="s">
        <v>1188</v>
      </c>
      <c r="F101" s="108">
        <v>3.5000000000000003E-2</v>
      </c>
      <c r="G101" s="108">
        <v>0</v>
      </c>
      <c r="H101" s="108">
        <v>2.3199999999999998</v>
      </c>
      <c r="I101" s="4" t="s">
        <v>1149</v>
      </c>
      <c r="J101" s="231"/>
    </row>
    <row r="102" spans="1:10">
      <c r="A102" s="298" t="str">
        <f t="shared" si="1"/>
        <v>貨2ガ6BF</v>
      </c>
      <c r="B102" s="108" t="s">
        <v>1171</v>
      </c>
      <c r="C102" s="108" t="s">
        <v>1172</v>
      </c>
      <c r="D102" s="108" t="s">
        <v>1157</v>
      </c>
      <c r="E102" s="108" t="s">
        <v>1189</v>
      </c>
      <c r="F102" s="108">
        <v>1.7500000000000002E-2</v>
      </c>
      <c r="G102" s="108">
        <v>0</v>
      </c>
      <c r="H102" s="108">
        <v>2.3199999999999998</v>
      </c>
      <c r="I102" s="4" t="s">
        <v>1168</v>
      </c>
      <c r="J102" s="231"/>
    </row>
    <row r="103" spans="1:10">
      <c r="A103" s="298" t="str">
        <f t="shared" si="1"/>
        <v>貨2ガ6AF</v>
      </c>
      <c r="B103" s="108" t="s">
        <v>1171</v>
      </c>
      <c r="C103" s="108" t="s">
        <v>1172</v>
      </c>
      <c r="D103" s="108" t="s">
        <v>1157</v>
      </c>
      <c r="E103" s="108" t="s">
        <v>1190</v>
      </c>
      <c r="F103" s="108">
        <v>1.7500000000000002E-2</v>
      </c>
      <c r="G103" s="108">
        <v>0</v>
      </c>
      <c r="H103" s="108">
        <v>2.3199999999999998</v>
      </c>
      <c r="I103" s="4" t="s">
        <v>1147</v>
      </c>
      <c r="J103" s="231"/>
    </row>
    <row r="104" spans="1:10">
      <c r="A104" s="298" t="str">
        <f t="shared" si="1"/>
        <v>貨2ガ6LF</v>
      </c>
      <c r="B104" s="108" t="s">
        <v>1171</v>
      </c>
      <c r="C104" s="108" t="s">
        <v>1172</v>
      </c>
      <c r="D104" s="108" t="s">
        <v>1157</v>
      </c>
      <c r="E104" s="108" t="s">
        <v>1191</v>
      </c>
      <c r="F104" s="108">
        <v>1.7500000000000002E-2</v>
      </c>
      <c r="G104" s="108">
        <v>0</v>
      </c>
      <c r="H104" s="108">
        <v>2.3199999999999998</v>
      </c>
      <c r="I104" s="4" t="s">
        <v>1149</v>
      </c>
      <c r="J104" s="231"/>
    </row>
    <row r="105" spans="1:10">
      <c r="A105" s="362" t="str">
        <f t="shared" si="1"/>
        <v>貨2ガBAF</v>
      </c>
      <c r="B105" s="108" t="s">
        <v>1460</v>
      </c>
      <c r="C105" s="108" t="s">
        <v>1461</v>
      </c>
      <c r="D105" s="108" t="s">
        <v>364</v>
      </c>
      <c r="E105" s="108" t="s">
        <v>1462</v>
      </c>
      <c r="F105" s="108">
        <v>6.3E-2</v>
      </c>
      <c r="G105" s="108">
        <v>0</v>
      </c>
      <c r="H105" s="108">
        <v>2.3199999999999998</v>
      </c>
      <c r="I105" s="4" t="s">
        <v>1147</v>
      </c>
      <c r="J105" s="231"/>
    </row>
    <row r="106" spans="1:10">
      <c r="A106" s="362" t="str">
        <f t="shared" si="1"/>
        <v>貨2ガBBF</v>
      </c>
      <c r="B106" s="108" t="s">
        <v>1460</v>
      </c>
      <c r="C106" s="108" t="s">
        <v>1461</v>
      </c>
      <c r="D106" s="108" t="s">
        <v>364</v>
      </c>
      <c r="E106" s="108" t="s">
        <v>1463</v>
      </c>
      <c r="F106" s="108">
        <v>6.3E-2</v>
      </c>
      <c r="G106" s="108">
        <v>0</v>
      </c>
      <c r="H106" s="108">
        <v>2.3199999999999998</v>
      </c>
      <c r="I106" s="4" t="s">
        <v>997</v>
      </c>
      <c r="J106" s="231"/>
    </row>
    <row r="107" spans="1:10">
      <c r="A107" s="362" t="str">
        <f t="shared" si="1"/>
        <v>貨2ガNAF</v>
      </c>
      <c r="B107" s="108" t="s">
        <v>1460</v>
      </c>
      <c r="C107" s="108" t="s">
        <v>1461</v>
      </c>
      <c r="D107" s="108" t="s">
        <v>364</v>
      </c>
      <c r="E107" s="108" t="s">
        <v>1464</v>
      </c>
      <c r="F107" s="108">
        <v>6.3E-2</v>
      </c>
      <c r="G107" s="108">
        <v>0</v>
      </c>
      <c r="H107" s="108">
        <v>2.3199999999999998</v>
      </c>
      <c r="I107" s="4" t="s">
        <v>1147</v>
      </c>
      <c r="J107" s="231"/>
    </row>
    <row r="108" spans="1:10">
      <c r="A108" s="362" t="str">
        <f t="shared" si="1"/>
        <v>貨2ガNBF</v>
      </c>
      <c r="B108" s="108" t="s">
        <v>1460</v>
      </c>
      <c r="C108" s="108" t="s">
        <v>1461</v>
      </c>
      <c r="D108" s="108" t="s">
        <v>364</v>
      </c>
      <c r="E108" s="108" t="s">
        <v>1465</v>
      </c>
      <c r="F108" s="108">
        <v>6.3E-2</v>
      </c>
      <c r="G108" s="108">
        <v>0</v>
      </c>
      <c r="H108" s="108">
        <v>2.3199999999999998</v>
      </c>
      <c r="I108" s="4" t="s">
        <v>997</v>
      </c>
      <c r="J108" s="231"/>
    </row>
    <row r="109" spans="1:10">
      <c r="A109" s="298" t="str">
        <f t="shared" si="1"/>
        <v>貨3ガ-</v>
      </c>
      <c r="B109" s="108" t="s">
        <v>1192</v>
      </c>
      <c r="C109" s="108" t="s">
        <v>1193</v>
      </c>
      <c r="D109" s="108" t="s">
        <v>203</v>
      </c>
      <c r="E109" s="108" t="s">
        <v>202</v>
      </c>
      <c r="F109" s="108">
        <v>1.8</v>
      </c>
      <c r="G109" s="108">
        <v>0</v>
      </c>
      <c r="H109" s="108">
        <v>2.3199999999999998</v>
      </c>
      <c r="I109" s="4" t="s">
        <v>997</v>
      </c>
      <c r="J109" s="231"/>
    </row>
    <row r="110" spans="1:10">
      <c r="A110" s="298" t="str">
        <f t="shared" si="1"/>
        <v>貨3ガJ</v>
      </c>
      <c r="B110" s="108" t="s">
        <v>1192</v>
      </c>
      <c r="C110" s="108" t="s">
        <v>1193</v>
      </c>
      <c r="D110" s="108" t="s">
        <v>206</v>
      </c>
      <c r="E110" s="108" t="s">
        <v>485</v>
      </c>
      <c r="F110" s="108">
        <v>1.2</v>
      </c>
      <c r="G110" s="108">
        <v>0</v>
      </c>
      <c r="H110" s="108">
        <v>2.3199999999999998</v>
      </c>
      <c r="I110" s="4" t="s">
        <v>997</v>
      </c>
      <c r="J110" s="231"/>
    </row>
    <row r="111" spans="1:10">
      <c r="A111" s="298" t="str">
        <f t="shared" si="1"/>
        <v>貨3ガM</v>
      </c>
      <c r="B111" s="108" t="s">
        <v>1192</v>
      </c>
      <c r="C111" s="108" t="s">
        <v>1193</v>
      </c>
      <c r="D111" s="230" t="s">
        <v>502</v>
      </c>
      <c r="E111" s="192" t="s">
        <v>503</v>
      </c>
      <c r="F111" s="108">
        <v>0.9</v>
      </c>
      <c r="G111" s="108">
        <v>0</v>
      </c>
      <c r="H111" s="108">
        <v>2.3199999999999998</v>
      </c>
      <c r="I111" s="4" t="s">
        <v>997</v>
      </c>
      <c r="J111" s="231"/>
    </row>
    <row r="112" spans="1:10">
      <c r="A112" s="298" t="str">
        <f t="shared" si="1"/>
        <v>貨3ガT</v>
      </c>
      <c r="B112" s="108" t="s">
        <v>1192</v>
      </c>
      <c r="C112" s="108" t="s">
        <v>1193</v>
      </c>
      <c r="D112" s="230" t="s">
        <v>496</v>
      </c>
      <c r="E112" s="192" t="s">
        <v>497</v>
      </c>
      <c r="F112" s="108">
        <v>0.7</v>
      </c>
      <c r="G112" s="108">
        <v>0</v>
      </c>
      <c r="H112" s="108">
        <v>2.3199999999999998</v>
      </c>
      <c r="I112" s="4" t="s">
        <v>997</v>
      </c>
      <c r="J112" s="231"/>
    </row>
    <row r="113" spans="1:10">
      <c r="A113" s="298" t="str">
        <f t="shared" si="1"/>
        <v>貨3ガZ</v>
      </c>
      <c r="B113" s="108" t="s">
        <v>1192</v>
      </c>
      <c r="C113" s="108" t="s">
        <v>1193</v>
      </c>
      <c r="D113" s="108" t="s">
        <v>376</v>
      </c>
      <c r="E113" s="108" t="s">
        <v>504</v>
      </c>
      <c r="F113" s="108">
        <v>0.49</v>
      </c>
      <c r="G113" s="108">
        <v>0</v>
      </c>
      <c r="H113" s="108">
        <v>2.3199999999999998</v>
      </c>
      <c r="I113" s="4" t="s">
        <v>997</v>
      </c>
      <c r="J113" s="231"/>
    </row>
    <row r="114" spans="1:10">
      <c r="A114" s="298" t="str">
        <f t="shared" si="1"/>
        <v>貨3ガGB</v>
      </c>
      <c r="B114" s="108" t="s">
        <v>1192</v>
      </c>
      <c r="C114" s="108" t="s">
        <v>1193</v>
      </c>
      <c r="D114" s="108" t="s">
        <v>377</v>
      </c>
      <c r="E114" s="108" t="s">
        <v>531</v>
      </c>
      <c r="F114" s="108">
        <v>0.4</v>
      </c>
      <c r="G114" s="108">
        <v>0</v>
      </c>
      <c r="H114" s="108">
        <v>2.3199999999999998</v>
      </c>
      <c r="I114" s="4" t="s">
        <v>997</v>
      </c>
      <c r="J114" s="231"/>
    </row>
    <row r="115" spans="1:10">
      <c r="A115" s="298" t="str">
        <f t="shared" si="1"/>
        <v>貨3ガGE</v>
      </c>
      <c r="B115" s="108" t="s">
        <v>1192</v>
      </c>
      <c r="C115" s="108" t="s">
        <v>1193</v>
      </c>
      <c r="D115" s="108" t="s">
        <v>377</v>
      </c>
      <c r="E115" s="108" t="s">
        <v>533</v>
      </c>
      <c r="F115" s="108">
        <v>0.4</v>
      </c>
      <c r="G115" s="108">
        <v>0</v>
      </c>
      <c r="H115" s="108">
        <v>2.3199999999999998</v>
      </c>
      <c r="I115" s="4" t="s">
        <v>997</v>
      </c>
      <c r="J115" s="231"/>
    </row>
    <row r="116" spans="1:10">
      <c r="A116" s="298" t="str">
        <f t="shared" si="1"/>
        <v>貨3ガHJ</v>
      </c>
      <c r="B116" s="108" t="s">
        <v>1192</v>
      </c>
      <c r="C116" s="108" t="s">
        <v>1193</v>
      </c>
      <c r="D116" s="108" t="s">
        <v>377</v>
      </c>
      <c r="E116" s="108" t="s">
        <v>541</v>
      </c>
      <c r="F116" s="108">
        <v>0.2</v>
      </c>
      <c r="G116" s="108">
        <v>0</v>
      </c>
      <c r="H116" s="108">
        <v>2.3199999999999998</v>
      </c>
      <c r="I116" s="4" t="s">
        <v>1147</v>
      </c>
      <c r="J116" s="231"/>
    </row>
    <row r="117" spans="1:10">
      <c r="A117" s="298" t="str">
        <f t="shared" si="1"/>
        <v>貨3ガGK</v>
      </c>
      <c r="B117" s="108" t="s">
        <v>1192</v>
      </c>
      <c r="C117" s="108" t="s">
        <v>1193</v>
      </c>
      <c r="D117" s="108" t="s">
        <v>499</v>
      </c>
      <c r="E117" s="108" t="s">
        <v>538</v>
      </c>
      <c r="F117" s="108">
        <v>0.13</v>
      </c>
      <c r="G117" s="108">
        <v>0</v>
      </c>
      <c r="H117" s="108">
        <v>2.3199999999999998</v>
      </c>
      <c r="I117" s="4" t="s">
        <v>997</v>
      </c>
      <c r="J117" s="231"/>
    </row>
    <row r="118" spans="1:10">
      <c r="A118" s="298" t="str">
        <f t="shared" si="1"/>
        <v>貨3ガHQ</v>
      </c>
      <c r="B118" s="108" t="s">
        <v>1192</v>
      </c>
      <c r="C118" s="108" t="s">
        <v>1193</v>
      </c>
      <c r="D118" s="108" t="s">
        <v>499</v>
      </c>
      <c r="E118" s="108" t="s">
        <v>548</v>
      </c>
      <c r="F118" s="108">
        <v>6.5000000000000002E-2</v>
      </c>
      <c r="G118" s="108">
        <v>0</v>
      </c>
      <c r="H118" s="108">
        <v>2.3199999999999998</v>
      </c>
      <c r="I118" s="4" t="s">
        <v>1147</v>
      </c>
      <c r="J118" s="231"/>
    </row>
    <row r="119" spans="1:10">
      <c r="A119" s="298" t="str">
        <f t="shared" si="1"/>
        <v>貨3ガTC</v>
      </c>
      <c r="B119" s="108" t="s">
        <v>1192</v>
      </c>
      <c r="C119" s="108" t="s">
        <v>1193</v>
      </c>
      <c r="D119" s="108" t="s">
        <v>499</v>
      </c>
      <c r="E119" s="108" t="s">
        <v>560</v>
      </c>
      <c r="F119" s="108">
        <v>9.7500000000000003E-2</v>
      </c>
      <c r="G119" s="108">
        <v>0</v>
      </c>
      <c r="H119" s="108">
        <v>2.3199999999999998</v>
      </c>
      <c r="I119" s="4" t="s">
        <v>997</v>
      </c>
      <c r="J119" s="231"/>
    </row>
    <row r="120" spans="1:10">
      <c r="A120" s="298" t="str">
        <f t="shared" si="1"/>
        <v>貨3ガXC</v>
      </c>
      <c r="B120" s="108" t="s">
        <v>1192</v>
      </c>
      <c r="C120" s="108" t="s">
        <v>1193</v>
      </c>
      <c r="D120" s="108" t="s">
        <v>499</v>
      </c>
      <c r="E120" s="108" t="s">
        <v>574</v>
      </c>
      <c r="F120" s="108">
        <v>9.7500000000000003E-2</v>
      </c>
      <c r="G120" s="108">
        <v>0</v>
      </c>
      <c r="H120" s="108">
        <v>2.3199999999999998</v>
      </c>
      <c r="I120" s="4" t="s">
        <v>1147</v>
      </c>
      <c r="J120" s="231"/>
    </row>
    <row r="121" spans="1:10">
      <c r="A121" s="298" t="str">
        <f t="shared" si="1"/>
        <v>貨3ガLC</v>
      </c>
      <c r="B121" s="108" t="s">
        <v>1192</v>
      </c>
      <c r="C121" s="108" t="s">
        <v>1193</v>
      </c>
      <c r="D121" s="108" t="s">
        <v>499</v>
      </c>
      <c r="E121" s="108" t="s">
        <v>552</v>
      </c>
      <c r="F121" s="108">
        <v>6.5000000000000002E-2</v>
      </c>
      <c r="G121" s="108">
        <v>0</v>
      </c>
      <c r="H121" s="108">
        <v>2.3199999999999998</v>
      </c>
      <c r="I121" s="4" t="s">
        <v>997</v>
      </c>
      <c r="J121" s="231"/>
    </row>
    <row r="122" spans="1:10">
      <c r="A122" s="298" t="str">
        <f t="shared" si="1"/>
        <v>貨3ガYC</v>
      </c>
      <c r="B122" s="108" t="s">
        <v>1192</v>
      </c>
      <c r="C122" s="108" t="s">
        <v>1193</v>
      </c>
      <c r="D122" s="108" t="s">
        <v>499</v>
      </c>
      <c r="E122" s="108" t="s">
        <v>578</v>
      </c>
      <c r="F122" s="108">
        <v>6.5000000000000002E-2</v>
      </c>
      <c r="G122" s="108">
        <v>0</v>
      </c>
      <c r="H122" s="108">
        <v>2.3199999999999998</v>
      </c>
      <c r="I122" s="4" t="s">
        <v>1147</v>
      </c>
      <c r="J122" s="231"/>
    </row>
    <row r="123" spans="1:10">
      <c r="A123" s="298" t="str">
        <f t="shared" si="1"/>
        <v>貨3ガUC</v>
      </c>
      <c r="B123" s="108" t="s">
        <v>1192</v>
      </c>
      <c r="C123" s="108" t="s">
        <v>1193</v>
      </c>
      <c r="D123" s="108" t="s">
        <v>499</v>
      </c>
      <c r="E123" s="108" t="s">
        <v>567</v>
      </c>
      <c r="F123" s="108">
        <v>3.2500000000000001E-2</v>
      </c>
      <c r="G123" s="108">
        <v>0</v>
      </c>
      <c r="H123" s="108">
        <v>2.3199999999999998</v>
      </c>
      <c r="I123" s="4" t="s">
        <v>997</v>
      </c>
      <c r="J123" s="231"/>
    </row>
    <row r="124" spans="1:10">
      <c r="A124" s="298" t="str">
        <f t="shared" si="1"/>
        <v>貨3ガZC</v>
      </c>
      <c r="B124" s="108" t="s">
        <v>1192</v>
      </c>
      <c r="C124" s="108" t="s">
        <v>1193</v>
      </c>
      <c r="D124" s="108" t="s">
        <v>499</v>
      </c>
      <c r="E124" s="108" t="s">
        <v>582</v>
      </c>
      <c r="F124" s="108">
        <v>3.2500000000000001E-2</v>
      </c>
      <c r="G124" s="108">
        <v>0</v>
      </c>
      <c r="H124" s="108">
        <v>2.3199999999999998</v>
      </c>
      <c r="I124" s="4" t="s">
        <v>1147</v>
      </c>
      <c r="J124" s="231"/>
    </row>
    <row r="125" spans="1:10">
      <c r="A125" s="298" t="str">
        <f t="shared" si="1"/>
        <v>貨3ガABF</v>
      </c>
      <c r="B125" s="108" t="s">
        <v>1192</v>
      </c>
      <c r="C125" s="108" t="s">
        <v>1193</v>
      </c>
      <c r="D125" s="108" t="s">
        <v>364</v>
      </c>
      <c r="E125" s="108" t="s">
        <v>211</v>
      </c>
      <c r="F125" s="108">
        <v>7.0000000000000007E-2</v>
      </c>
      <c r="G125" s="108">
        <v>0</v>
      </c>
      <c r="H125" s="108">
        <v>2.3199999999999998</v>
      </c>
      <c r="I125" s="4" t="s">
        <v>997</v>
      </c>
      <c r="J125" s="231"/>
    </row>
    <row r="126" spans="1:10">
      <c r="A126" s="298" t="str">
        <f t="shared" si="1"/>
        <v>貨3ガAAF</v>
      </c>
      <c r="B126" s="108" t="s">
        <v>1192</v>
      </c>
      <c r="C126" s="108" t="s">
        <v>1193</v>
      </c>
      <c r="D126" s="108" t="s">
        <v>364</v>
      </c>
      <c r="E126" s="108" t="s">
        <v>212</v>
      </c>
      <c r="F126" s="108">
        <v>3.5000000000000003E-2</v>
      </c>
      <c r="G126" s="108">
        <v>0</v>
      </c>
      <c r="H126" s="108">
        <v>2.3199999999999998</v>
      </c>
      <c r="I126" s="4" t="s">
        <v>1147</v>
      </c>
      <c r="J126" s="231"/>
    </row>
    <row r="127" spans="1:10">
      <c r="A127" s="298" t="str">
        <f t="shared" si="1"/>
        <v>貨3ガALF</v>
      </c>
      <c r="B127" s="108" t="s">
        <v>1192</v>
      </c>
      <c r="C127" s="108" t="s">
        <v>1193</v>
      </c>
      <c r="D127" s="108" t="s">
        <v>364</v>
      </c>
      <c r="E127" s="108" t="s">
        <v>1173</v>
      </c>
      <c r="F127" s="108">
        <v>1.7500000000000002E-2</v>
      </c>
      <c r="G127" s="108">
        <v>0</v>
      </c>
      <c r="H127" s="108">
        <v>2.3199999999999998</v>
      </c>
      <c r="I127" s="4" t="s">
        <v>1149</v>
      </c>
      <c r="J127" s="231"/>
    </row>
    <row r="128" spans="1:10">
      <c r="A128" s="298" t="str">
        <f t="shared" si="1"/>
        <v>貨3ガCAF</v>
      </c>
      <c r="B128" s="108" t="s">
        <v>1192</v>
      </c>
      <c r="C128" s="108" t="s">
        <v>1193</v>
      </c>
      <c r="D128" s="108" t="s">
        <v>364</v>
      </c>
      <c r="E128" s="108" t="s">
        <v>370</v>
      </c>
      <c r="F128" s="108">
        <v>3.5000000000000003E-2</v>
      </c>
      <c r="G128" s="108">
        <v>0</v>
      </c>
      <c r="H128" s="108">
        <v>2.3199999999999998</v>
      </c>
      <c r="I128" s="4" t="s">
        <v>1147</v>
      </c>
      <c r="J128" s="231"/>
    </row>
    <row r="129" spans="1:10">
      <c r="A129" s="298" t="str">
        <f t="shared" si="1"/>
        <v>貨3ガCBF</v>
      </c>
      <c r="B129" s="108" t="s">
        <v>1192</v>
      </c>
      <c r="C129" s="108" t="s">
        <v>1193</v>
      </c>
      <c r="D129" s="108" t="s">
        <v>364</v>
      </c>
      <c r="E129" s="108" t="s">
        <v>371</v>
      </c>
      <c r="F129" s="108">
        <v>3.5000000000000003E-2</v>
      </c>
      <c r="G129" s="108">
        <v>0</v>
      </c>
      <c r="H129" s="108">
        <v>2.3199999999999998</v>
      </c>
      <c r="I129" s="4" t="s">
        <v>1150</v>
      </c>
      <c r="J129" s="231"/>
    </row>
    <row r="130" spans="1:10">
      <c r="A130" s="298" t="str">
        <f t="shared" si="1"/>
        <v>貨3ガCLF</v>
      </c>
      <c r="B130" s="108" t="s">
        <v>1192</v>
      </c>
      <c r="C130" s="108" t="s">
        <v>1193</v>
      </c>
      <c r="D130" s="108" t="s">
        <v>364</v>
      </c>
      <c r="E130" s="108" t="s">
        <v>1174</v>
      </c>
      <c r="F130" s="108">
        <v>3.5000000000000003E-2</v>
      </c>
      <c r="G130" s="108">
        <v>0</v>
      </c>
      <c r="H130" s="108">
        <v>2.3199999999999998</v>
      </c>
      <c r="I130" s="4" t="s">
        <v>1149</v>
      </c>
      <c r="J130" s="231"/>
    </row>
    <row r="131" spans="1:10">
      <c r="A131" s="298" t="str">
        <f t="shared" si="1"/>
        <v>貨3ガDAF</v>
      </c>
      <c r="B131" s="108" t="s">
        <v>1192</v>
      </c>
      <c r="C131" s="108" t="s">
        <v>1193</v>
      </c>
      <c r="D131" s="108" t="s">
        <v>364</v>
      </c>
      <c r="E131" s="108" t="s">
        <v>372</v>
      </c>
      <c r="F131" s="108">
        <v>1.7500000000000002E-2</v>
      </c>
      <c r="G131" s="108">
        <v>0</v>
      </c>
      <c r="H131" s="108">
        <v>2.3199999999999998</v>
      </c>
      <c r="I131" s="4" t="s">
        <v>1147</v>
      </c>
      <c r="J131" s="231"/>
    </row>
    <row r="132" spans="1:10">
      <c r="A132" s="298" t="str">
        <f t="shared" si="1"/>
        <v>貨3ガDBF</v>
      </c>
      <c r="B132" s="108" t="s">
        <v>1192</v>
      </c>
      <c r="C132" s="108" t="s">
        <v>1193</v>
      </c>
      <c r="D132" s="108" t="s">
        <v>364</v>
      </c>
      <c r="E132" s="108" t="s">
        <v>373</v>
      </c>
      <c r="F132" s="108">
        <v>1.7500000000000002E-2</v>
      </c>
      <c r="G132" s="108">
        <v>0</v>
      </c>
      <c r="H132" s="108">
        <v>2.3199999999999998</v>
      </c>
      <c r="I132" s="4" t="s">
        <v>996</v>
      </c>
      <c r="J132" s="231"/>
    </row>
    <row r="133" spans="1:10">
      <c r="A133" s="298" t="str">
        <f t="shared" si="1"/>
        <v>貨3ガDLF</v>
      </c>
      <c r="B133" s="108" t="s">
        <v>1192</v>
      </c>
      <c r="C133" s="108" t="s">
        <v>1193</v>
      </c>
      <c r="D133" s="108" t="s">
        <v>364</v>
      </c>
      <c r="E133" s="108" t="s">
        <v>1175</v>
      </c>
      <c r="F133" s="108">
        <v>1.7500000000000002E-2</v>
      </c>
      <c r="G133" s="108">
        <v>0</v>
      </c>
      <c r="H133" s="108">
        <v>2.3199999999999998</v>
      </c>
      <c r="I133" s="4" t="s">
        <v>1149</v>
      </c>
      <c r="J133" s="231"/>
    </row>
    <row r="134" spans="1:10">
      <c r="A134" s="298" t="str">
        <f t="shared" si="1"/>
        <v>貨3ガLBF</v>
      </c>
      <c r="B134" s="108" t="s">
        <v>1192</v>
      </c>
      <c r="C134" s="108" t="s">
        <v>1193</v>
      </c>
      <c r="D134" s="108" t="s">
        <v>797</v>
      </c>
      <c r="E134" s="108" t="s">
        <v>804</v>
      </c>
      <c r="F134" s="108">
        <v>7.0000000000000007E-2</v>
      </c>
      <c r="G134" s="108">
        <v>0</v>
      </c>
      <c r="H134" s="108">
        <v>2.3199999999999998</v>
      </c>
      <c r="I134" s="4" t="s">
        <v>997</v>
      </c>
      <c r="J134" s="231"/>
    </row>
    <row r="135" spans="1:10">
      <c r="A135" s="298" t="str">
        <f t="shared" si="1"/>
        <v>貨3ガLAF</v>
      </c>
      <c r="B135" s="108" t="s">
        <v>1192</v>
      </c>
      <c r="C135" s="108" t="s">
        <v>1193</v>
      </c>
      <c r="D135" s="108" t="s">
        <v>797</v>
      </c>
      <c r="E135" s="108" t="s">
        <v>805</v>
      </c>
      <c r="F135" s="108">
        <v>3.5000000000000003E-2</v>
      </c>
      <c r="G135" s="108">
        <v>0</v>
      </c>
      <c r="H135" s="108">
        <v>2.3199999999999998</v>
      </c>
      <c r="I135" s="4" t="s">
        <v>1147</v>
      </c>
      <c r="J135" s="231"/>
    </row>
    <row r="136" spans="1:10">
      <c r="A136" s="298" t="str">
        <f t="shared" si="1"/>
        <v>貨3ガLLF</v>
      </c>
      <c r="B136" s="108" t="s">
        <v>1192</v>
      </c>
      <c r="C136" s="108" t="s">
        <v>1193</v>
      </c>
      <c r="D136" s="108" t="s">
        <v>797</v>
      </c>
      <c r="E136" s="108" t="s">
        <v>1176</v>
      </c>
      <c r="F136" s="108">
        <v>1.7500000000000002E-2</v>
      </c>
      <c r="G136" s="108">
        <v>0</v>
      </c>
      <c r="H136" s="108">
        <v>2.3199999999999998</v>
      </c>
      <c r="I136" s="4" t="s">
        <v>1149</v>
      </c>
      <c r="J136" s="231"/>
    </row>
    <row r="137" spans="1:10">
      <c r="A137" s="298" t="str">
        <f t="shared" si="1"/>
        <v>貨3ガMBF</v>
      </c>
      <c r="B137" s="108" t="s">
        <v>1192</v>
      </c>
      <c r="C137" s="108" t="s">
        <v>1193</v>
      </c>
      <c r="D137" s="108" t="s">
        <v>797</v>
      </c>
      <c r="E137" s="108" t="s">
        <v>806</v>
      </c>
      <c r="F137" s="108">
        <v>3.5000000000000003E-2</v>
      </c>
      <c r="G137" s="108">
        <v>0</v>
      </c>
      <c r="H137" s="108">
        <v>2.3199999999999998</v>
      </c>
      <c r="I137" s="4" t="s">
        <v>1150</v>
      </c>
      <c r="J137" s="231"/>
    </row>
    <row r="138" spans="1:10">
      <c r="A138" s="298" t="str">
        <f t="shared" si="1"/>
        <v>貨3ガMAF</v>
      </c>
      <c r="B138" s="108" t="s">
        <v>1192</v>
      </c>
      <c r="C138" s="108" t="s">
        <v>1193</v>
      </c>
      <c r="D138" s="108" t="s">
        <v>797</v>
      </c>
      <c r="E138" s="108" t="s">
        <v>807</v>
      </c>
      <c r="F138" s="108">
        <v>3.5000000000000003E-2</v>
      </c>
      <c r="G138" s="108">
        <v>0</v>
      </c>
      <c r="H138" s="108">
        <v>2.3199999999999998</v>
      </c>
      <c r="I138" s="4" t="s">
        <v>1147</v>
      </c>
      <c r="J138" s="231"/>
    </row>
    <row r="139" spans="1:10">
      <c r="A139" s="298" t="str">
        <f t="shared" si="1"/>
        <v>貨3ガMLF</v>
      </c>
      <c r="B139" s="108" t="s">
        <v>1192</v>
      </c>
      <c r="C139" s="108" t="s">
        <v>1193</v>
      </c>
      <c r="D139" s="108" t="s">
        <v>797</v>
      </c>
      <c r="E139" s="108" t="s">
        <v>1177</v>
      </c>
      <c r="F139" s="108">
        <v>3.5000000000000003E-2</v>
      </c>
      <c r="G139" s="108">
        <v>0</v>
      </c>
      <c r="H139" s="108">
        <v>2.3199999999999998</v>
      </c>
      <c r="I139" s="4" t="s">
        <v>1149</v>
      </c>
      <c r="J139" s="231"/>
    </row>
    <row r="140" spans="1:10">
      <c r="A140" s="298" t="str">
        <f t="shared" ref="A140:A211" si="2">CONCATENATE(C140,E140)</f>
        <v>貨3ガRBF</v>
      </c>
      <c r="B140" s="108" t="s">
        <v>1192</v>
      </c>
      <c r="C140" s="108" t="s">
        <v>1193</v>
      </c>
      <c r="D140" s="108" t="s">
        <v>797</v>
      </c>
      <c r="E140" s="108" t="s">
        <v>808</v>
      </c>
      <c r="F140" s="108">
        <v>1.7500000000000002E-2</v>
      </c>
      <c r="G140" s="108">
        <v>0</v>
      </c>
      <c r="H140" s="108">
        <v>2.3199999999999998</v>
      </c>
      <c r="I140" s="4" t="s">
        <v>996</v>
      </c>
      <c r="J140" s="231"/>
    </row>
    <row r="141" spans="1:10">
      <c r="A141" s="298" t="str">
        <f t="shared" si="2"/>
        <v>貨3ガRAF</v>
      </c>
      <c r="B141" s="108" t="s">
        <v>1192</v>
      </c>
      <c r="C141" s="108" t="s">
        <v>1193</v>
      </c>
      <c r="D141" s="108" t="s">
        <v>797</v>
      </c>
      <c r="E141" s="108" t="s">
        <v>809</v>
      </c>
      <c r="F141" s="108">
        <v>1.7500000000000002E-2</v>
      </c>
      <c r="G141" s="108">
        <v>0</v>
      </c>
      <c r="H141" s="108">
        <v>2.3199999999999998</v>
      </c>
      <c r="I141" s="4" t="s">
        <v>1147</v>
      </c>
      <c r="J141" s="231"/>
    </row>
    <row r="142" spans="1:10">
      <c r="A142" s="298" t="str">
        <f t="shared" si="2"/>
        <v>貨3ガRLF</v>
      </c>
      <c r="B142" s="108" t="s">
        <v>1192</v>
      </c>
      <c r="C142" s="108" t="s">
        <v>1193</v>
      </c>
      <c r="D142" s="108" t="s">
        <v>797</v>
      </c>
      <c r="E142" s="108" t="s">
        <v>1178</v>
      </c>
      <c r="F142" s="108">
        <v>1.7500000000000002E-2</v>
      </c>
      <c r="G142" s="108">
        <v>0</v>
      </c>
      <c r="H142" s="108">
        <v>2.3199999999999998</v>
      </c>
      <c r="I142" s="4" t="s">
        <v>1149</v>
      </c>
      <c r="J142" s="231"/>
    </row>
    <row r="143" spans="1:10">
      <c r="A143" s="298" t="str">
        <f t="shared" si="2"/>
        <v>貨3ガQBF</v>
      </c>
      <c r="B143" s="108" t="s">
        <v>1192</v>
      </c>
      <c r="C143" s="108" t="s">
        <v>1193</v>
      </c>
      <c r="D143" s="108" t="s">
        <v>797</v>
      </c>
      <c r="E143" s="108" t="s">
        <v>1037</v>
      </c>
      <c r="F143" s="108">
        <v>6.3E-2</v>
      </c>
      <c r="G143" s="108">
        <v>0</v>
      </c>
      <c r="H143" s="108">
        <v>2.3199999999999998</v>
      </c>
      <c r="I143" s="4" t="s">
        <v>997</v>
      </c>
      <c r="J143" s="231"/>
    </row>
    <row r="144" spans="1:10">
      <c r="A144" s="298" t="str">
        <f t="shared" si="2"/>
        <v>貨3ガQAF</v>
      </c>
      <c r="B144" s="108" t="s">
        <v>1192</v>
      </c>
      <c r="C144" s="108" t="s">
        <v>1193</v>
      </c>
      <c r="D144" s="108" t="s">
        <v>797</v>
      </c>
      <c r="E144" s="108" t="s">
        <v>1033</v>
      </c>
      <c r="F144" s="108">
        <v>6.3E-2</v>
      </c>
      <c r="G144" s="108">
        <v>0</v>
      </c>
      <c r="H144" s="108">
        <v>2.3199999999999998</v>
      </c>
      <c r="I144" s="4" t="s">
        <v>1147</v>
      </c>
      <c r="J144" s="231"/>
    </row>
    <row r="145" spans="1:10">
      <c r="A145" s="298" t="str">
        <f t="shared" si="2"/>
        <v>貨3ガQLF</v>
      </c>
      <c r="B145" s="108" t="s">
        <v>1192</v>
      </c>
      <c r="C145" s="108" t="s">
        <v>1193</v>
      </c>
      <c r="D145" s="230" t="s">
        <v>797</v>
      </c>
      <c r="E145" s="192" t="s">
        <v>1179</v>
      </c>
      <c r="F145" s="108">
        <v>6.3E-2</v>
      </c>
      <c r="G145" s="108">
        <v>0</v>
      </c>
      <c r="H145" s="108">
        <v>2.3199999999999998</v>
      </c>
      <c r="I145" s="4" t="s">
        <v>1149</v>
      </c>
      <c r="J145" s="231"/>
    </row>
    <row r="146" spans="1:10">
      <c r="A146" s="298" t="str">
        <f t="shared" si="2"/>
        <v>貨3ガ3BF</v>
      </c>
      <c r="B146" s="108" t="s">
        <v>1192</v>
      </c>
      <c r="C146" s="108" t="s">
        <v>1193</v>
      </c>
      <c r="D146" s="230" t="s">
        <v>1157</v>
      </c>
      <c r="E146" s="192" t="s">
        <v>1180</v>
      </c>
      <c r="F146" s="108">
        <v>7.0000000000000007E-2</v>
      </c>
      <c r="G146" s="108">
        <v>0</v>
      </c>
      <c r="H146" s="108">
        <v>2.3199999999999998</v>
      </c>
      <c r="I146" s="4" t="s">
        <v>997</v>
      </c>
      <c r="J146" s="231"/>
    </row>
    <row r="147" spans="1:10">
      <c r="A147" s="298" t="str">
        <f t="shared" si="2"/>
        <v>貨3ガ3AF</v>
      </c>
      <c r="B147" s="108" t="s">
        <v>1192</v>
      </c>
      <c r="C147" s="108" t="s">
        <v>1193</v>
      </c>
      <c r="D147" s="108" t="s">
        <v>1157</v>
      </c>
      <c r="E147" s="108" t="s">
        <v>1181</v>
      </c>
      <c r="F147" s="108">
        <v>3.5000000000000003E-2</v>
      </c>
      <c r="G147" s="108">
        <v>0</v>
      </c>
      <c r="H147" s="108">
        <v>2.3199999999999998</v>
      </c>
      <c r="I147" s="4" t="s">
        <v>1147</v>
      </c>
      <c r="J147" s="231"/>
    </row>
    <row r="148" spans="1:10">
      <c r="A148" s="298" t="str">
        <f t="shared" si="2"/>
        <v>貨3ガ3LF</v>
      </c>
      <c r="B148" s="108" t="s">
        <v>1192</v>
      </c>
      <c r="C148" s="108" t="s">
        <v>1193</v>
      </c>
      <c r="D148" s="108" t="s">
        <v>1157</v>
      </c>
      <c r="E148" s="108" t="s">
        <v>1182</v>
      </c>
      <c r="F148" s="108">
        <v>1.7500000000000002E-2</v>
      </c>
      <c r="G148" s="108">
        <v>0</v>
      </c>
      <c r="H148" s="108">
        <v>2.3199999999999998</v>
      </c>
      <c r="I148" s="4" t="s">
        <v>1149</v>
      </c>
      <c r="J148" s="231"/>
    </row>
    <row r="149" spans="1:10">
      <c r="A149" s="298" t="str">
        <f t="shared" si="2"/>
        <v>貨3ガ4BF</v>
      </c>
      <c r="B149" s="108" t="s">
        <v>1192</v>
      </c>
      <c r="C149" s="108" t="s">
        <v>1193</v>
      </c>
      <c r="D149" s="108" t="s">
        <v>1157</v>
      </c>
      <c r="E149" s="108" t="s">
        <v>1183</v>
      </c>
      <c r="F149" s="108">
        <v>5.2500000000000005E-2</v>
      </c>
      <c r="G149" s="108">
        <v>0</v>
      </c>
      <c r="H149" s="108">
        <v>2.3199999999999998</v>
      </c>
      <c r="I149" s="4" t="s">
        <v>1150</v>
      </c>
      <c r="J149" s="231"/>
    </row>
    <row r="150" spans="1:10">
      <c r="A150" s="298" t="str">
        <f t="shared" si="2"/>
        <v>貨3ガ4AF</v>
      </c>
      <c r="B150" s="108" t="s">
        <v>1192</v>
      </c>
      <c r="C150" s="108" t="s">
        <v>1193</v>
      </c>
      <c r="D150" s="108" t="s">
        <v>1157</v>
      </c>
      <c r="E150" s="108" t="s">
        <v>1184</v>
      </c>
      <c r="F150" s="108">
        <v>5.2499999999999998E-2</v>
      </c>
      <c r="G150" s="108">
        <v>0</v>
      </c>
      <c r="H150" s="108">
        <v>2.3199999999999998</v>
      </c>
      <c r="I150" s="4" t="s">
        <v>1147</v>
      </c>
      <c r="J150" s="231"/>
    </row>
    <row r="151" spans="1:10">
      <c r="A151" s="298" t="str">
        <f t="shared" si="2"/>
        <v>貨3ガ4LF</v>
      </c>
      <c r="B151" s="108" t="s">
        <v>1192</v>
      </c>
      <c r="C151" s="108" t="s">
        <v>1193</v>
      </c>
      <c r="D151" s="108" t="s">
        <v>1157</v>
      </c>
      <c r="E151" s="108" t="s">
        <v>1185</v>
      </c>
      <c r="F151" s="108">
        <v>5.2499999999999998E-2</v>
      </c>
      <c r="G151" s="108">
        <v>0</v>
      </c>
      <c r="H151" s="108">
        <v>2.3199999999999998</v>
      </c>
      <c r="I151" s="4" t="s">
        <v>1149</v>
      </c>
      <c r="J151" s="231"/>
    </row>
    <row r="152" spans="1:10">
      <c r="A152" s="298" t="str">
        <f t="shared" si="2"/>
        <v>貨3ガ5BF</v>
      </c>
      <c r="B152" s="108" t="s">
        <v>1192</v>
      </c>
      <c r="C152" s="108" t="s">
        <v>1193</v>
      </c>
      <c r="D152" s="108" t="s">
        <v>1157</v>
      </c>
      <c r="E152" s="108" t="s">
        <v>1186</v>
      </c>
      <c r="F152" s="108">
        <v>3.5000000000000003E-2</v>
      </c>
      <c r="G152" s="108">
        <v>0</v>
      </c>
      <c r="H152" s="108">
        <v>2.3199999999999998</v>
      </c>
      <c r="I152" s="4" t="s">
        <v>996</v>
      </c>
      <c r="J152" s="231"/>
    </row>
    <row r="153" spans="1:10">
      <c r="A153" s="298" t="str">
        <f t="shared" si="2"/>
        <v>貨3ガ5AF</v>
      </c>
      <c r="B153" s="108" t="s">
        <v>1192</v>
      </c>
      <c r="C153" s="108" t="s">
        <v>1193</v>
      </c>
      <c r="D153" s="108" t="s">
        <v>1157</v>
      </c>
      <c r="E153" s="108" t="s">
        <v>1187</v>
      </c>
      <c r="F153" s="108">
        <v>3.5000000000000003E-2</v>
      </c>
      <c r="G153" s="108">
        <v>0</v>
      </c>
      <c r="H153" s="108">
        <v>2.3199999999999998</v>
      </c>
      <c r="I153" s="4" t="s">
        <v>1147</v>
      </c>
      <c r="J153" s="231"/>
    </row>
    <row r="154" spans="1:10">
      <c r="A154" s="298" t="str">
        <f t="shared" si="2"/>
        <v>貨3ガ5LF</v>
      </c>
      <c r="B154" s="108" t="s">
        <v>1192</v>
      </c>
      <c r="C154" s="108" t="s">
        <v>1193</v>
      </c>
      <c r="D154" s="108" t="s">
        <v>1157</v>
      </c>
      <c r="E154" s="108" t="s">
        <v>1188</v>
      </c>
      <c r="F154" s="108">
        <v>3.5000000000000003E-2</v>
      </c>
      <c r="G154" s="108">
        <v>0</v>
      </c>
      <c r="H154" s="108">
        <v>2.3199999999999998</v>
      </c>
      <c r="I154" s="4" t="s">
        <v>1149</v>
      </c>
      <c r="J154" s="231"/>
    </row>
    <row r="155" spans="1:10">
      <c r="A155" s="298" t="str">
        <f t="shared" si="2"/>
        <v>貨3ガ6BF</v>
      </c>
      <c r="B155" s="108" t="s">
        <v>1192</v>
      </c>
      <c r="C155" s="108" t="s">
        <v>1193</v>
      </c>
      <c r="D155" s="108" t="s">
        <v>1157</v>
      </c>
      <c r="E155" s="108" t="s">
        <v>1189</v>
      </c>
      <c r="F155" s="108">
        <v>1.7500000000000002E-2</v>
      </c>
      <c r="G155" s="108">
        <v>0</v>
      </c>
      <c r="H155" s="108">
        <v>2.3199999999999998</v>
      </c>
      <c r="I155" s="4" t="s">
        <v>1168</v>
      </c>
      <c r="J155" s="231"/>
    </row>
    <row r="156" spans="1:10">
      <c r="A156" s="298" t="str">
        <f t="shared" si="2"/>
        <v>貨3ガ6AF</v>
      </c>
      <c r="B156" s="108" t="s">
        <v>1192</v>
      </c>
      <c r="C156" s="108" t="s">
        <v>1193</v>
      </c>
      <c r="D156" s="108" t="s">
        <v>1157</v>
      </c>
      <c r="E156" s="108" t="s">
        <v>1190</v>
      </c>
      <c r="F156" s="108">
        <v>1.7500000000000002E-2</v>
      </c>
      <c r="G156" s="108">
        <v>0</v>
      </c>
      <c r="H156" s="108">
        <v>2.3199999999999998</v>
      </c>
      <c r="I156" s="4" t="s">
        <v>1147</v>
      </c>
      <c r="J156" s="231"/>
    </row>
    <row r="157" spans="1:10">
      <c r="A157" s="298" t="str">
        <f t="shared" si="2"/>
        <v>貨3ガ6LF</v>
      </c>
      <c r="B157" s="108" t="s">
        <v>1192</v>
      </c>
      <c r="C157" s="108" t="s">
        <v>1193</v>
      </c>
      <c r="D157" s="108" t="s">
        <v>1157</v>
      </c>
      <c r="E157" s="108" t="s">
        <v>1191</v>
      </c>
      <c r="F157" s="108">
        <v>1.7500000000000002E-2</v>
      </c>
      <c r="G157" s="108">
        <v>0</v>
      </c>
      <c r="H157" s="108">
        <v>2.3199999999999998</v>
      </c>
      <c r="I157" s="4" t="s">
        <v>1149</v>
      </c>
      <c r="J157" s="231"/>
    </row>
    <row r="158" spans="1:10">
      <c r="A158" s="362" t="str">
        <f t="shared" si="2"/>
        <v>貨3ガBAF</v>
      </c>
      <c r="B158" s="108" t="s">
        <v>1466</v>
      </c>
      <c r="C158" s="108" t="s">
        <v>1467</v>
      </c>
      <c r="D158" s="108" t="s">
        <v>364</v>
      </c>
      <c r="E158" s="108" t="s">
        <v>1462</v>
      </c>
      <c r="F158" s="108">
        <v>6.3E-2</v>
      </c>
      <c r="G158" s="108">
        <v>0</v>
      </c>
      <c r="H158" s="108">
        <v>2.3199999999999998</v>
      </c>
      <c r="I158" s="4" t="s">
        <v>1147</v>
      </c>
      <c r="J158" s="231"/>
    </row>
    <row r="159" spans="1:10">
      <c r="A159" s="362" t="str">
        <f t="shared" si="2"/>
        <v>貨3ガBBF</v>
      </c>
      <c r="B159" s="108" t="s">
        <v>1466</v>
      </c>
      <c r="C159" s="108" t="s">
        <v>1467</v>
      </c>
      <c r="D159" s="108" t="s">
        <v>364</v>
      </c>
      <c r="E159" s="108" t="s">
        <v>1463</v>
      </c>
      <c r="F159" s="108">
        <v>6.3E-2</v>
      </c>
      <c r="G159" s="108">
        <v>0</v>
      </c>
      <c r="H159" s="108">
        <v>2.3199999999999998</v>
      </c>
      <c r="I159" s="4" t="s">
        <v>997</v>
      </c>
      <c r="J159" s="231"/>
    </row>
    <row r="160" spans="1:10">
      <c r="A160" s="362" t="str">
        <f t="shared" si="2"/>
        <v>貨3ガNAF</v>
      </c>
      <c r="B160" s="108" t="s">
        <v>1466</v>
      </c>
      <c r="C160" s="108" t="s">
        <v>1467</v>
      </c>
      <c r="D160" s="108" t="s">
        <v>364</v>
      </c>
      <c r="E160" s="108" t="s">
        <v>1464</v>
      </c>
      <c r="F160" s="108">
        <v>6.3E-2</v>
      </c>
      <c r="G160" s="108">
        <v>0</v>
      </c>
      <c r="H160" s="108">
        <v>2.3199999999999998</v>
      </c>
      <c r="I160" s="4" t="s">
        <v>1147</v>
      </c>
      <c r="J160" s="231"/>
    </row>
    <row r="161" spans="1:10">
      <c r="A161" s="362" t="str">
        <f t="shared" si="2"/>
        <v>貨3ガNBF</v>
      </c>
      <c r="B161" s="108" t="s">
        <v>1466</v>
      </c>
      <c r="C161" s="108" t="s">
        <v>1467</v>
      </c>
      <c r="D161" s="108" t="s">
        <v>364</v>
      </c>
      <c r="E161" s="108" t="s">
        <v>1465</v>
      </c>
      <c r="F161" s="108">
        <v>6.3E-2</v>
      </c>
      <c r="G161" s="108">
        <v>0</v>
      </c>
      <c r="H161" s="108">
        <v>2.3199999999999998</v>
      </c>
      <c r="I161" s="4" t="s">
        <v>997</v>
      </c>
      <c r="J161" s="231"/>
    </row>
    <row r="162" spans="1:10">
      <c r="A162" s="298" t="str">
        <f t="shared" si="2"/>
        <v>貨4ガ-</v>
      </c>
      <c r="B162" s="108" t="s">
        <v>1194</v>
      </c>
      <c r="C162" s="108" t="s">
        <v>1195</v>
      </c>
      <c r="D162" s="108" t="s">
        <v>203</v>
      </c>
      <c r="E162" s="108" t="s">
        <v>202</v>
      </c>
      <c r="F162" s="108">
        <v>1.17</v>
      </c>
      <c r="G162" s="108">
        <v>0</v>
      </c>
      <c r="H162" s="108">
        <v>2.3199999999999998</v>
      </c>
      <c r="I162" s="4" t="s">
        <v>997</v>
      </c>
      <c r="J162" s="231"/>
    </row>
    <row r="163" spans="1:10">
      <c r="A163" s="298" t="str">
        <f t="shared" si="2"/>
        <v>貨4ガJ</v>
      </c>
      <c r="B163" s="108" t="s">
        <v>1194</v>
      </c>
      <c r="C163" s="108" t="s">
        <v>1195</v>
      </c>
      <c r="D163" s="108" t="s">
        <v>206</v>
      </c>
      <c r="E163" s="108" t="s">
        <v>485</v>
      </c>
      <c r="F163" s="108">
        <v>0.83</v>
      </c>
      <c r="G163" s="108">
        <v>0</v>
      </c>
      <c r="H163" s="108">
        <v>2.3199999999999998</v>
      </c>
      <c r="I163" s="4" t="s">
        <v>997</v>
      </c>
      <c r="J163" s="231"/>
    </row>
    <row r="164" spans="1:10">
      <c r="A164" s="298" t="str">
        <f t="shared" si="2"/>
        <v>貨4ガM</v>
      </c>
      <c r="B164" s="108" t="s">
        <v>1194</v>
      </c>
      <c r="C164" s="108" t="s">
        <v>1195</v>
      </c>
      <c r="D164" s="108" t="s">
        <v>502</v>
      </c>
      <c r="E164" s="108" t="s">
        <v>503</v>
      </c>
      <c r="F164" s="108">
        <v>0.56999999999999995</v>
      </c>
      <c r="G164" s="108">
        <v>0</v>
      </c>
      <c r="H164" s="108">
        <v>2.3199999999999998</v>
      </c>
      <c r="I164" s="4" t="s">
        <v>997</v>
      </c>
      <c r="J164" s="231"/>
    </row>
    <row r="165" spans="1:10">
      <c r="A165" s="298" t="str">
        <f t="shared" si="2"/>
        <v>貨4ガT</v>
      </c>
      <c r="B165" s="108" t="s">
        <v>1194</v>
      </c>
      <c r="C165" s="108" t="s">
        <v>1195</v>
      </c>
      <c r="D165" s="108" t="s">
        <v>496</v>
      </c>
      <c r="E165" s="108" t="s">
        <v>497</v>
      </c>
      <c r="F165" s="108">
        <v>0.49</v>
      </c>
      <c r="G165" s="108">
        <v>0</v>
      </c>
      <c r="H165" s="108">
        <v>2.3199999999999998</v>
      </c>
      <c r="I165" s="4" t="s">
        <v>997</v>
      </c>
      <c r="J165" s="231"/>
    </row>
    <row r="166" spans="1:10">
      <c r="A166" s="298" t="str">
        <f t="shared" si="2"/>
        <v>貨4ガZ</v>
      </c>
      <c r="B166" s="108" t="s">
        <v>1194</v>
      </c>
      <c r="C166" s="108" t="s">
        <v>1195</v>
      </c>
      <c r="D166" s="108" t="s">
        <v>376</v>
      </c>
      <c r="E166" s="108" t="s">
        <v>504</v>
      </c>
      <c r="F166" s="108">
        <v>0.4</v>
      </c>
      <c r="G166" s="108">
        <v>0</v>
      </c>
      <c r="H166" s="108">
        <v>2.3199999999999998</v>
      </c>
      <c r="I166" s="4" t="s">
        <v>997</v>
      </c>
      <c r="J166" s="231"/>
    </row>
    <row r="167" spans="1:10">
      <c r="A167" s="298" t="str">
        <f t="shared" si="2"/>
        <v>貨4ガGB</v>
      </c>
      <c r="B167" s="108" t="s">
        <v>1194</v>
      </c>
      <c r="C167" s="108" t="s">
        <v>1195</v>
      </c>
      <c r="D167" s="108" t="s">
        <v>377</v>
      </c>
      <c r="E167" s="108" t="s">
        <v>531</v>
      </c>
      <c r="F167" s="108">
        <v>0.33</v>
      </c>
      <c r="G167" s="108">
        <v>0</v>
      </c>
      <c r="H167" s="108">
        <v>2.3199999999999998</v>
      </c>
      <c r="I167" s="4" t="s">
        <v>997</v>
      </c>
      <c r="J167" s="231"/>
    </row>
    <row r="168" spans="1:10">
      <c r="A168" s="298" t="str">
        <f t="shared" si="2"/>
        <v>貨4ガGE</v>
      </c>
      <c r="B168" s="108" t="s">
        <v>1194</v>
      </c>
      <c r="C168" s="108" t="s">
        <v>1195</v>
      </c>
      <c r="D168" s="108" t="s">
        <v>377</v>
      </c>
      <c r="E168" s="108" t="s">
        <v>533</v>
      </c>
      <c r="F168" s="108">
        <v>0.33</v>
      </c>
      <c r="G168" s="108">
        <v>0</v>
      </c>
      <c r="H168" s="108">
        <v>2.3199999999999998</v>
      </c>
      <c r="I168" s="4" t="s">
        <v>997</v>
      </c>
      <c r="J168" s="231"/>
    </row>
    <row r="169" spans="1:10">
      <c r="A169" s="298" t="str">
        <f t="shared" si="2"/>
        <v>貨4ガHJ</v>
      </c>
      <c r="B169" s="108" t="s">
        <v>1194</v>
      </c>
      <c r="C169" s="108" t="s">
        <v>1195</v>
      </c>
      <c r="D169" s="108" t="s">
        <v>377</v>
      </c>
      <c r="E169" s="108" t="s">
        <v>541</v>
      </c>
      <c r="F169" s="108">
        <v>0.16500000000000001</v>
      </c>
      <c r="G169" s="108">
        <v>0</v>
      </c>
      <c r="H169" s="108">
        <v>2.3199999999999998</v>
      </c>
      <c r="I169" s="4" t="s">
        <v>1147</v>
      </c>
      <c r="J169" s="231"/>
    </row>
    <row r="170" spans="1:10">
      <c r="A170" s="298" t="str">
        <f t="shared" si="2"/>
        <v>貨4ガGL</v>
      </c>
      <c r="B170" s="108" t="s">
        <v>1194</v>
      </c>
      <c r="C170" s="108" t="s">
        <v>1195</v>
      </c>
      <c r="D170" s="108" t="s">
        <v>499</v>
      </c>
      <c r="E170" s="108" t="s">
        <v>539</v>
      </c>
      <c r="F170" s="108">
        <v>0.1</v>
      </c>
      <c r="G170" s="108">
        <v>0</v>
      </c>
      <c r="H170" s="108">
        <v>2.3199999999999998</v>
      </c>
      <c r="I170" s="4" t="s">
        <v>997</v>
      </c>
      <c r="J170" s="231"/>
    </row>
    <row r="171" spans="1:10">
      <c r="A171" s="298" t="str">
        <f t="shared" si="2"/>
        <v>貨4ガHR</v>
      </c>
      <c r="B171" s="108" t="s">
        <v>1194</v>
      </c>
      <c r="C171" s="108" t="s">
        <v>1195</v>
      </c>
      <c r="D171" s="108" t="s">
        <v>499</v>
      </c>
      <c r="E171" s="108" t="s">
        <v>549</v>
      </c>
      <c r="F171" s="108">
        <v>0.05</v>
      </c>
      <c r="G171" s="108">
        <v>0</v>
      </c>
      <c r="H171" s="108">
        <v>2.3199999999999998</v>
      </c>
      <c r="I171" s="4" t="s">
        <v>1147</v>
      </c>
      <c r="J171" s="231"/>
    </row>
    <row r="172" spans="1:10">
      <c r="A172" s="298" t="str">
        <f t="shared" si="2"/>
        <v>貨4ガTD</v>
      </c>
      <c r="B172" s="108" t="s">
        <v>1194</v>
      </c>
      <c r="C172" s="108" t="s">
        <v>1195</v>
      </c>
      <c r="D172" s="108" t="s">
        <v>499</v>
      </c>
      <c r="E172" s="108" t="s">
        <v>561</v>
      </c>
      <c r="F172" s="108">
        <v>7.4999999999999997E-2</v>
      </c>
      <c r="G172" s="108">
        <v>0</v>
      </c>
      <c r="H172" s="108">
        <v>2.3199999999999998</v>
      </c>
      <c r="I172" s="4" t="s">
        <v>997</v>
      </c>
      <c r="J172" s="231"/>
    </row>
    <row r="173" spans="1:10">
      <c r="A173" s="298" t="str">
        <f t="shared" si="2"/>
        <v>貨4ガXD</v>
      </c>
      <c r="B173" s="108" t="s">
        <v>1194</v>
      </c>
      <c r="C173" s="108" t="s">
        <v>1195</v>
      </c>
      <c r="D173" s="108" t="s">
        <v>499</v>
      </c>
      <c r="E173" s="108" t="s">
        <v>575</v>
      </c>
      <c r="F173" s="108">
        <v>7.4999999999999997E-2</v>
      </c>
      <c r="G173" s="108">
        <v>0</v>
      </c>
      <c r="H173" s="108">
        <v>2.3199999999999998</v>
      </c>
      <c r="I173" s="4" t="s">
        <v>1147</v>
      </c>
      <c r="J173" s="231"/>
    </row>
    <row r="174" spans="1:10">
      <c r="A174" s="298" t="str">
        <f t="shared" si="2"/>
        <v>貨4ガLD</v>
      </c>
      <c r="B174" s="108" t="s">
        <v>1194</v>
      </c>
      <c r="C174" s="108" t="s">
        <v>1195</v>
      </c>
      <c r="D174" s="108" t="s">
        <v>499</v>
      </c>
      <c r="E174" s="108" t="s">
        <v>553</v>
      </c>
      <c r="F174" s="108">
        <v>0.05</v>
      </c>
      <c r="G174" s="108">
        <v>0</v>
      </c>
      <c r="H174" s="108">
        <v>2.3199999999999998</v>
      </c>
      <c r="I174" s="4" t="s">
        <v>997</v>
      </c>
      <c r="J174" s="231"/>
    </row>
    <row r="175" spans="1:10">
      <c r="A175" s="298" t="str">
        <f t="shared" si="2"/>
        <v>貨4ガYD</v>
      </c>
      <c r="B175" s="108" t="s">
        <v>1194</v>
      </c>
      <c r="C175" s="108" t="s">
        <v>1195</v>
      </c>
      <c r="D175" s="108" t="s">
        <v>499</v>
      </c>
      <c r="E175" s="108" t="s">
        <v>579</v>
      </c>
      <c r="F175" s="108">
        <v>0.05</v>
      </c>
      <c r="G175" s="108">
        <v>0</v>
      </c>
      <c r="H175" s="108">
        <v>2.3199999999999998</v>
      </c>
      <c r="I175" s="4" t="s">
        <v>1147</v>
      </c>
      <c r="J175" s="231"/>
    </row>
    <row r="176" spans="1:10">
      <c r="A176" s="298" t="str">
        <f t="shared" si="2"/>
        <v>貨4ガUD</v>
      </c>
      <c r="B176" s="108" t="s">
        <v>1194</v>
      </c>
      <c r="C176" s="108" t="s">
        <v>1195</v>
      </c>
      <c r="D176" s="192" t="s">
        <v>499</v>
      </c>
      <c r="E176" s="108" t="s">
        <v>568</v>
      </c>
      <c r="F176" s="108">
        <v>2.5000000000000001E-2</v>
      </c>
      <c r="G176" s="108">
        <v>0</v>
      </c>
      <c r="H176" s="108">
        <v>2.3199999999999998</v>
      </c>
      <c r="I176" s="4" t="s">
        <v>997</v>
      </c>
      <c r="J176" s="231"/>
    </row>
    <row r="177" spans="1:10">
      <c r="A177" s="298" t="str">
        <f t="shared" si="2"/>
        <v>貨4ガZD</v>
      </c>
      <c r="B177" s="108" t="s">
        <v>1194</v>
      </c>
      <c r="C177" s="108" t="s">
        <v>1195</v>
      </c>
      <c r="D177" s="192" t="s">
        <v>499</v>
      </c>
      <c r="E177" s="108" t="s">
        <v>583</v>
      </c>
      <c r="F177" s="108">
        <v>2.5000000000000001E-2</v>
      </c>
      <c r="G177" s="108">
        <v>0</v>
      </c>
      <c r="H177" s="108">
        <v>2.3199999999999998</v>
      </c>
      <c r="I177" s="4" t="s">
        <v>1147</v>
      </c>
      <c r="J177" s="231"/>
    </row>
    <row r="178" spans="1:10">
      <c r="A178" s="298" t="str">
        <f t="shared" si="2"/>
        <v>貨4ガABG</v>
      </c>
      <c r="B178" s="108" t="s">
        <v>1194</v>
      </c>
      <c r="C178" s="108" t="s">
        <v>1195</v>
      </c>
      <c r="D178" s="192" t="s">
        <v>364</v>
      </c>
      <c r="E178" s="108" t="s">
        <v>213</v>
      </c>
      <c r="F178" s="108">
        <v>0.05</v>
      </c>
      <c r="G178" s="108">
        <v>0</v>
      </c>
      <c r="H178" s="108">
        <v>2.3199999999999998</v>
      </c>
      <c r="I178" s="4" t="s">
        <v>997</v>
      </c>
      <c r="J178" s="231"/>
    </row>
    <row r="179" spans="1:10">
      <c r="A179" s="298" t="str">
        <f t="shared" si="2"/>
        <v>貨4ガAAG</v>
      </c>
      <c r="B179" s="108" t="s">
        <v>1194</v>
      </c>
      <c r="C179" s="108" t="s">
        <v>1195</v>
      </c>
      <c r="D179" s="192" t="s">
        <v>364</v>
      </c>
      <c r="E179" s="108" t="s">
        <v>214</v>
      </c>
      <c r="F179" s="108">
        <v>2.5000000000000001E-2</v>
      </c>
      <c r="G179" s="108">
        <v>0</v>
      </c>
      <c r="H179" s="108">
        <v>2.3199999999999998</v>
      </c>
      <c r="I179" s="4" t="s">
        <v>1147</v>
      </c>
      <c r="J179" s="231"/>
    </row>
    <row r="180" spans="1:10">
      <c r="A180" s="298" t="str">
        <f t="shared" si="2"/>
        <v>貨4ガALG</v>
      </c>
      <c r="B180" s="108" t="s">
        <v>1194</v>
      </c>
      <c r="C180" s="108" t="s">
        <v>1195</v>
      </c>
      <c r="D180" s="192" t="s">
        <v>364</v>
      </c>
      <c r="E180" s="108" t="s">
        <v>1196</v>
      </c>
      <c r="F180" s="108">
        <v>1.2500000000000001E-2</v>
      </c>
      <c r="G180" s="108">
        <v>0</v>
      </c>
      <c r="H180" s="108">
        <v>2.3199999999999998</v>
      </c>
      <c r="I180" s="4" t="s">
        <v>1149</v>
      </c>
      <c r="J180" s="231"/>
    </row>
    <row r="181" spans="1:10">
      <c r="A181" s="298" t="str">
        <f t="shared" si="2"/>
        <v>貨4ガBAG</v>
      </c>
      <c r="B181" s="108" t="s">
        <v>1194</v>
      </c>
      <c r="C181" s="108" t="s">
        <v>1195</v>
      </c>
      <c r="D181" s="192" t="s">
        <v>364</v>
      </c>
      <c r="E181" s="108" t="s">
        <v>379</v>
      </c>
      <c r="F181" s="108">
        <v>4.4999999999999998E-2</v>
      </c>
      <c r="G181" s="108">
        <v>0</v>
      </c>
      <c r="H181" s="108">
        <v>2.3199999999999998</v>
      </c>
      <c r="I181" s="4" t="s">
        <v>1147</v>
      </c>
      <c r="J181" s="231"/>
    </row>
    <row r="182" spans="1:10">
      <c r="A182" s="298" t="str">
        <f t="shared" si="2"/>
        <v>貨4ガBBG</v>
      </c>
      <c r="B182" s="108" t="s">
        <v>1194</v>
      </c>
      <c r="C182" s="108" t="s">
        <v>1195</v>
      </c>
      <c r="D182" s="230" t="s">
        <v>364</v>
      </c>
      <c r="E182" s="192" t="s">
        <v>380</v>
      </c>
      <c r="F182" s="108">
        <v>4.4999999999999998E-2</v>
      </c>
      <c r="G182" s="108">
        <v>0</v>
      </c>
      <c r="H182" s="108">
        <v>2.3199999999999998</v>
      </c>
      <c r="I182" s="4" t="s">
        <v>997</v>
      </c>
      <c r="J182" s="231"/>
    </row>
    <row r="183" spans="1:10">
      <c r="A183" s="298" t="str">
        <f t="shared" si="2"/>
        <v>貨4ガBLG</v>
      </c>
      <c r="B183" s="108" t="s">
        <v>1194</v>
      </c>
      <c r="C183" s="108" t="s">
        <v>1195</v>
      </c>
      <c r="D183" s="230" t="s">
        <v>364</v>
      </c>
      <c r="E183" s="192" t="s">
        <v>1197</v>
      </c>
      <c r="F183" s="108">
        <v>4.4999999999999998E-2</v>
      </c>
      <c r="G183" s="108">
        <v>0</v>
      </c>
      <c r="H183" s="108">
        <v>2.3199999999999998</v>
      </c>
      <c r="I183" s="4" t="s">
        <v>1149</v>
      </c>
      <c r="J183" s="231"/>
    </row>
    <row r="184" spans="1:10">
      <c r="A184" s="298" t="str">
        <f t="shared" si="2"/>
        <v>貨4ガNAG</v>
      </c>
      <c r="B184" s="108" t="s">
        <v>1194</v>
      </c>
      <c r="C184" s="108" t="s">
        <v>1195</v>
      </c>
      <c r="D184" s="108" t="s">
        <v>364</v>
      </c>
      <c r="E184" s="108" t="s">
        <v>918</v>
      </c>
      <c r="F184" s="108">
        <v>4.4999999999999998E-2</v>
      </c>
      <c r="G184" s="108">
        <v>0</v>
      </c>
      <c r="H184" s="108">
        <v>2.3199999999999998</v>
      </c>
      <c r="I184" s="4" t="s">
        <v>1147</v>
      </c>
      <c r="J184" s="231"/>
    </row>
    <row r="185" spans="1:10">
      <c r="A185" s="298" t="str">
        <f t="shared" si="2"/>
        <v>貨4ガNBG</v>
      </c>
      <c r="B185" s="108" t="s">
        <v>1194</v>
      </c>
      <c r="C185" s="108" t="s">
        <v>1195</v>
      </c>
      <c r="D185" s="108" t="s">
        <v>364</v>
      </c>
      <c r="E185" s="108" t="s">
        <v>919</v>
      </c>
      <c r="F185" s="108">
        <v>4.4999999999999998E-2</v>
      </c>
      <c r="G185" s="108">
        <v>0</v>
      </c>
      <c r="H185" s="108">
        <v>2.3199999999999998</v>
      </c>
      <c r="I185" s="4" t="s">
        <v>997</v>
      </c>
      <c r="J185" s="231"/>
    </row>
    <row r="186" spans="1:10">
      <c r="A186" s="298" t="str">
        <f t="shared" si="2"/>
        <v>貨4ガNLG</v>
      </c>
      <c r="B186" s="108" t="s">
        <v>1194</v>
      </c>
      <c r="C186" s="108" t="s">
        <v>1195</v>
      </c>
      <c r="D186" s="108" t="s">
        <v>364</v>
      </c>
      <c r="E186" s="108" t="s">
        <v>1198</v>
      </c>
      <c r="F186" s="108">
        <v>4.4999999999999998E-2</v>
      </c>
      <c r="G186" s="108">
        <v>0</v>
      </c>
      <c r="H186" s="108">
        <v>2.3199999999999998</v>
      </c>
      <c r="I186" s="4" t="s">
        <v>1149</v>
      </c>
      <c r="J186" s="231"/>
    </row>
    <row r="187" spans="1:10">
      <c r="A187" s="298" t="str">
        <f t="shared" si="2"/>
        <v>貨4ガPLG</v>
      </c>
      <c r="B187" s="108" t="s">
        <v>1194</v>
      </c>
      <c r="C187" s="108" t="s">
        <v>1195</v>
      </c>
      <c r="D187" s="108" t="s">
        <v>364</v>
      </c>
      <c r="E187" s="108" t="s">
        <v>1199</v>
      </c>
      <c r="F187" s="108">
        <v>0.05</v>
      </c>
      <c r="G187" s="108">
        <v>0</v>
      </c>
      <c r="H187" s="108">
        <v>2.3199999999999998</v>
      </c>
      <c r="I187" s="4" t="s">
        <v>1149</v>
      </c>
      <c r="J187" s="231"/>
    </row>
    <row r="188" spans="1:10">
      <c r="A188" s="298" t="str">
        <f t="shared" si="2"/>
        <v>貨4ガLBG</v>
      </c>
      <c r="B188" s="108" t="s">
        <v>1194</v>
      </c>
      <c r="C188" s="108" t="s">
        <v>1195</v>
      </c>
      <c r="D188" s="108" t="s">
        <v>797</v>
      </c>
      <c r="E188" s="108" t="s">
        <v>811</v>
      </c>
      <c r="F188" s="108">
        <v>0.05</v>
      </c>
      <c r="G188" s="108">
        <v>0</v>
      </c>
      <c r="H188" s="108">
        <v>2.3199999999999998</v>
      </c>
      <c r="I188" s="4" t="s">
        <v>997</v>
      </c>
      <c r="J188" s="231"/>
    </row>
    <row r="189" spans="1:10">
      <c r="A189" s="298" t="str">
        <f t="shared" si="2"/>
        <v>貨4ガLAG</v>
      </c>
      <c r="B189" s="108" t="s">
        <v>1194</v>
      </c>
      <c r="C189" s="108" t="s">
        <v>1195</v>
      </c>
      <c r="D189" s="108" t="s">
        <v>797</v>
      </c>
      <c r="E189" s="108" t="s">
        <v>812</v>
      </c>
      <c r="F189" s="108">
        <v>2.5000000000000001E-2</v>
      </c>
      <c r="G189" s="108">
        <v>0</v>
      </c>
      <c r="H189" s="108">
        <v>2.3199999999999998</v>
      </c>
      <c r="I189" s="4" t="s">
        <v>1147</v>
      </c>
      <c r="J189" s="231"/>
    </row>
    <row r="190" spans="1:10">
      <c r="A190" s="298" t="str">
        <f t="shared" si="2"/>
        <v>貨4ガLLG</v>
      </c>
      <c r="B190" s="108" t="s">
        <v>1194</v>
      </c>
      <c r="C190" s="108" t="s">
        <v>1195</v>
      </c>
      <c r="D190" s="108" t="s">
        <v>797</v>
      </c>
      <c r="E190" s="108" t="s">
        <v>1200</v>
      </c>
      <c r="F190" s="108">
        <v>1.2500000000000001E-2</v>
      </c>
      <c r="G190" s="108">
        <v>0</v>
      </c>
      <c r="H190" s="108">
        <v>2.3199999999999998</v>
      </c>
      <c r="I190" s="4" t="s">
        <v>1149</v>
      </c>
      <c r="J190" s="231"/>
    </row>
    <row r="191" spans="1:10">
      <c r="A191" s="298" t="str">
        <f t="shared" si="2"/>
        <v>貨4ガMBG</v>
      </c>
      <c r="B191" s="108" t="s">
        <v>1194</v>
      </c>
      <c r="C191" s="108" t="s">
        <v>1195</v>
      </c>
      <c r="D191" s="108" t="s">
        <v>797</v>
      </c>
      <c r="E191" s="108" t="s">
        <v>813</v>
      </c>
      <c r="F191" s="108">
        <v>2.5000000000000001E-2</v>
      </c>
      <c r="G191" s="108">
        <v>0</v>
      </c>
      <c r="H191" s="108">
        <v>2.3199999999999998</v>
      </c>
      <c r="I191" s="4" t="s">
        <v>1150</v>
      </c>
      <c r="J191" s="231"/>
    </row>
    <row r="192" spans="1:10">
      <c r="A192" s="298" t="str">
        <f t="shared" si="2"/>
        <v>貨4ガMAG</v>
      </c>
      <c r="B192" s="108" t="s">
        <v>1194</v>
      </c>
      <c r="C192" s="108" t="s">
        <v>1195</v>
      </c>
      <c r="D192" s="108" t="s">
        <v>797</v>
      </c>
      <c r="E192" s="108" t="s">
        <v>814</v>
      </c>
      <c r="F192" s="108">
        <v>2.5000000000000001E-2</v>
      </c>
      <c r="G192" s="108">
        <v>0</v>
      </c>
      <c r="H192" s="108">
        <v>2.3199999999999998</v>
      </c>
      <c r="I192" s="4" t="s">
        <v>1147</v>
      </c>
      <c r="J192" s="231"/>
    </row>
    <row r="193" spans="1:10">
      <c r="A193" s="298" t="str">
        <f t="shared" si="2"/>
        <v>貨4ガMLG</v>
      </c>
      <c r="B193" s="108" t="s">
        <v>1194</v>
      </c>
      <c r="C193" s="108" t="s">
        <v>1195</v>
      </c>
      <c r="D193" s="108" t="s">
        <v>797</v>
      </c>
      <c r="E193" s="108" t="s">
        <v>1201</v>
      </c>
      <c r="F193" s="108">
        <v>2.5000000000000001E-2</v>
      </c>
      <c r="G193" s="108">
        <v>0</v>
      </c>
      <c r="H193" s="108">
        <v>2.3199999999999998</v>
      </c>
      <c r="I193" s="4" t="s">
        <v>1149</v>
      </c>
      <c r="J193" s="231"/>
    </row>
    <row r="194" spans="1:10">
      <c r="A194" s="298" t="str">
        <f t="shared" si="2"/>
        <v>貨4ガRBG</v>
      </c>
      <c r="B194" s="108" t="s">
        <v>1194</v>
      </c>
      <c r="C194" s="108" t="s">
        <v>1195</v>
      </c>
      <c r="D194" s="108" t="s">
        <v>797</v>
      </c>
      <c r="E194" s="108" t="s">
        <v>815</v>
      </c>
      <c r="F194" s="108">
        <v>1.2500000000000001E-2</v>
      </c>
      <c r="G194" s="108">
        <v>0</v>
      </c>
      <c r="H194" s="108">
        <v>2.3199999999999998</v>
      </c>
      <c r="I194" s="4" t="s">
        <v>996</v>
      </c>
      <c r="J194" s="231"/>
    </row>
    <row r="195" spans="1:10">
      <c r="A195" s="298" t="str">
        <f t="shared" si="2"/>
        <v>貨4ガRAG</v>
      </c>
      <c r="B195" s="108" t="s">
        <v>1194</v>
      </c>
      <c r="C195" s="108" t="s">
        <v>1195</v>
      </c>
      <c r="D195" s="108" t="s">
        <v>797</v>
      </c>
      <c r="E195" s="108" t="s">
        <v>816</v>
      </c>
      <c r="F195" s="108">
        <v>1.2500000000000001E-2</v>
      </c>
      <c r="G195" s="108">
        <v>0</v>
      </c>
      <c r="H195" s="108">
        <v>2.3199999999999998</v>
      </c>
      <c r="I195" s="4" t="s">
        <v>1147</v>
      </c>
      <c r="J195" s="231"/>
    </row>
    <row r="196" spans="1:10">
      <c r="A196" s="298" t="str">
        <f t="shared" si="2"/>
        <v>貨4ガRLG</v>
      </c>
      <c r="B196" s="108" t="s">
        <v>1194</v>
      </c>
      <c r="C196" s="108" t="s">
        <v>1195</v>
      </c>
      <c r="D196" s="108" t="s">
        <v>797</v>
      </c>
      <c r="E196" s="108" t="s">
        <v>1202</v>
      </c>
      <c r="F196" s="108">
        <v>1.2500000000000001E-2</v>
      </c>
      <c r="G196" s="108">
        <v>0</v>
      </c>
      <c r="H196" s="108">
        <v>2.3199999999999998</v>
      </c>
      <c r="I196" s="4" t="s">
        <v>1149</v>
      </c>
      <c r="J196" s="231"/>
    </row>
    <row r="197" spans="1:10">
      <c r="A197" s="298" t="str">
        <f t="shared" si="2"/>
        <v>貨4ガQBG</v>
      </c>
      <c r="B197" s="108" t="s">
        <v>1194</v>
      </c>
      <c r="C197" s="108" t="s">
        <v>1195</v>
      </c>
      <c r="D197" s="108" t="s">
        <v>797</v>
      </c>
      <c r="E197" s="108" t="s">
        <v>1038</v>
      </c>
      <c r="F197" s="108">
        <v>4.4999999999999998E-2</v>
      </c>
      <c r="G197" s="108">
        <v>0</v>
      </c>
      <c r="H197" s="108">
        <v>2.3199999999999998</v>
      </c>
      <c r="I197" s="4" t="s">
        <v>997</v>
      </c>
      <c r="J197" s="231"/>
    </row>
    <row r="198" spans="1:10">
      <c r="A198" s="298" t="str">
        <f t="shared" si="2"/>
        <v>貨4ガQAG</v>
      </c>
      <c r="B198" s="108" t="s">
        <v>1194</v>
      </c>
      <c r="C198" s="108" t="s">
        <v>1195</v>
      </c>
      <c r="D198" s="108" t="s">
        <v>797</v>
      </c>
      <c r="E198" s="108" t="s">
        <v>1034</v>
      </c>
      <c r="F198" s="108">
        <v>4.4999999999999998E-2</v>
      </c>
      <c r="G198" s="108">
        <v>0</v>
      </c>
      <c r="H198" s="108">
        <v>2.3199999999999998</v>
      </c>
      <c r="I198" s="4" t="s">
        <v>1147</v>
      </c>
      <c r="J198" s="231"/>
    </row>
    <row r="199" spans="1:10">
      <c r="A199" s="298" t="str">
        <f t="shared" si="2"/>
        <v>貨4ガQLG</v>
      </c>
      <c r="B199" s="108" t="s">
        <v>1194</v>
      </c>
      <c r="C199" s="108" t="s">
        <v>1195</v>
      </c>
      <c r="D199" s="108" t="s">
        <v>797</v>
      </c>
      <c r="E199" s="108" t="s">
        <v>1203</v>
      </c>
      <c r="F199" s="108">
        <v>4.4999999999999998E-2</v>
      </c>
      <c r="G199" s="108">
        <v>0</v>
      </c>
      <c r="H199" s="108">
        <v>2.3199999999999998</v>
      </c>
      <c r="I199" s="4" t="s">
        <v>1149</v>
      </c>
      <c r="J199" s="231"/>
    </row>
    <row r="200" spans="1:10">
      <c r="A200" s="362" t="str">
        <f t="shared" si="2"/>
        <v>貨4ガCAG</v>
      </c>
      <c r="B200" s="108" t="s">
        <v>1468</v>
      </c>
      <c r="C200" s="108" t="s">
        <v>1469</v>
      </c>
      <c r="D200" s="108" t="s">
        <v>364</v>
      </c>
      <c r="E200" s="108" t="s">
        <v>1470</v>
      </c>
      <c r="F200" s="108">
        <v>2.5000000000000001E-2</v>
      </c>
      <c r="G200" s="108">
        <v>0</v>
      </c>
      <c r="H200" s="108">
        <v>2.3199999999999998</v>
      </c>
      <c r="I200" s="4" t="s">
        <v>1147</v>
      </c>
      <c r="J200" s="231"/>
    </row>
    <row r="201" spans="1:10">
      <c r="A201" s="362" t="str">
        <f t="shared" si="2"/>
        <v>貨4ガCBG</v>
      </c>
      <c r="B201" s="108" t="s">
        <v>1468</v>
      </c>
      <c r="C201" s="108" t="s">
        <v>1469</v>
      </c>
      <c r="D201" s="108" t="s">
        <v>364</v>
      </c>
      <c r="E201" s="108" t="s">
        <v>1471</v>
      </c>
      <c r="F201" s="108">
        <v>2.5000000000000001E-2</v>
      </c>
      <c r="G201" s="108">
        <v>0</v>
      </c>
      <c r="H201" s="108">
        <v>2.3199999999999998</v>
      </c>
      <c r="I201" s="4" t="s">
        <v>1150</v>
      </c>
      <c r="J201" s="231"/>
    </row>
    <row r="202" spans="1:10">
      <c r="A202" s="362" t="str">
        <f t="shared" si="2"/>
        <v>貨4ガDAG</v>
      </c>
      <c r="B202" s="108" t="s">
        <v>1468</v>
      </c>
      <c r="C202" s="108" t="s">
        <v>1469</v>
      </c>
      <c r="D202" s="108" t="s">
        <v>364</v>
      </c>
      <c r="E202" s="108" t="s">
        <v>1472</v>
      </c>
      <c r="F202" s="108">
        <v>1.2500000000000001E-2</v>
      </c>
      <c r="G202" s="108">
        <v>0</v>
      </c>
      <c r="H202" s="108">
        <v>2.3199999999999998</v>
      </c>
      <c r="I202" s="4" t="s">
        <v>1147</v>
      </c>
      <c r="J202" s="231"/>
    </row>
    <row r="203" spans="1:10">
      <c r="A203" s="362" t="str">
        <f t="shared" si="2"/>
        <v>貨4ガDBG</v>
      </c>
      <c r="B203" s="108" t="s">
        <v>1468</v>
      </c>
      <c r="C203" s="108" t="s">
        <v>1469</v>
      </c>
      <c r="D203" s="108" t="s">
        <v>364</v>
      </c>
      <c r="E203" s="108" t="s">
        <v>1473</v>
      </c>
      <c r="F203" s="108">
        <v>1.2500000000000001E-2</v>
      </c>
      <c r="G203" s="108">
        <v>0</v>
      </c>
      <c r="H203" s="108">
        <v>2.3199999999999998</v>
      </c>
      <c r="I203" s="4" t="s">
        <v>996</v>
      </c>
      <c r="J203" s="231"/>
    </row>
    <row r="204" spans="1:10">
      <c r="A204" s="298" t="str">
        <f t="shared" si="2"/>
        <v>貨1L-</v>
      </c>
      <c r="B204" s="108" t="s">
        <v>1145</v>
      </c>
      <c r="C204" s="108" t="s">
        <v>1204</v>
      </c>
      <c r="D204" s="108" t="s">
        <v>201</v>
      </c>
      <c r="E204" s="108" t="s">
        <v>202</v>
      </c>
      <c r="F204" s="108">
        <v>2.1800000000000002</v>
      </c>
      <c r="G204" s="108">
        <v>0</v>
      </c>
      <c r="H204" s="108">
        <v>3</v>
      </c>
      <c r="I204" s="4" t="s">
        <v>997</v>
      </c>
      <c r="J204" s="231"/>
    </row>
    <row r="205" spans="1:10">
      <c r="A205" s="298" t="str">
        <f t="shared" si="2"/>
        <v>貨1LH</v>
      </c>
      <c r="B205" s="108" t="s">
        <v>1145</v>
      </c>
      <c r="C205" s="108" t="s">
        <v>1204</v>
      </c>
      <c r="D205" s="108" t="s">
        <v>204</v>
      </c>
      <c r="E205" s="108" t="s">
        <v>205</v>
      </c>
      <c r="F205" s="108">
        <v>2.1800000000000002</v>
      </c>
      <c r="G205" s="108">
        <v>0</v>
      </c>
      <c r="H205" s="108">
        <v>3</v>
      </c>
      <c r="I205" s="4" t="s">
        <v>997</v>
      </c>
      <c r="J205" s="231"/>
    </row>
    <row r="206" spans="1:10">
      <c r="A206" s="298" t="str">
        <f t="shared" si="2"/>
        <v>貨1LJ</v>
      </c>
      <c r="B206" s="108" t="s">
        <v>1145</v>
      </c>
      <c r="C206" s="108" t="s">
        <v>1204</v>
      </c>
      <c r="D206" s="108" t="s">
        <v>206</v>
      </c>
      <c r="E206" s="108" t="s">
        <v>485</v>
      </c>
      <c r="F206" s="108">
        <v>1</v>
      </c>
      <c r="G206" s="108">
        <v>0</v>
      </c>
      <c r="H206" s="108">
        <v>3</v>
      </c>
      <c r="I206" s="4" t="s">
        <v>997</v>
      </c>
      <c r="J206" s="231"/>
    </row>
    <row r="207" spans="1:10">
      <c r="A207" s="298" t="str">
        <f t="shared" si="2"/>
        <v>貨1LL</v>
      </c>
      <c r="B207" s="108" t="s">
        <v>1145</v>
      </c>
      <c r="C207" s="108" t="s">
        <v>1204</v>
      </c>
      <c r="D207" s="108" t="s">
        <v>487</v>
      </c>
      <c r="E207" s="108" t="s">
        <v>488</v>
      </c>
      <c r="F207" s="108">
        <v>0.6</v>
      </c>
      <c r="G207" s="108">
        <v>0</v>
      </c>
      <c r="H207" s="108">
        <v>3</v>
      </c>
      <c r="I207" s="4" t="s">
        <v>997</v>
      </c>
      <c r="J207" s="231"/>
    </row>
    <row r="208" spans="1:10">
      <c r="A208" s="298" t="str">
        <f t="shared" si="2"/>
        <v>貨1LR</v>
      </c>
      <c r="B208" s="108" t="s">
        <v>1145</v>
      </c>
      <c r="C208" s="108" t="s">
        <v>1204</v>
      </c>
      <c r="D208" s="108" t="s">
        <v>491</v>
      </c>
      <c r="E208" s="108" t="s">
        <v>557</v>
      </c>
      <c r="F208" s="108">
        <v>0.25</v>
      </c>
      <c r="G208" s="108">
        <v>0</v>
      </c>
      <c r="H208" s="108">
        <v>3</v>
      </c>
      <c r="I208" s="4" t="s">
        <v>997</v>
      </c>
      <c r="J208" s="231"/>
    </row>
    <row r="209" spans="1:10">
      <c r="A209" s="298" t="str">
        <f t="shared" si="2"/>
        <v>貨1LGG</v>
      </c>
      <c r="B209" s="108" t="s">
        <v>1145</v>
      </c>
      <c r="C209" s="108" t="s">
        <v>1204</v>
      </c>
      <c r="D209" s="108" t="s">
        <v>491</v>
      </c>
      <c r="E209" s="108" t="s">
        <v>535</v>
      </c>
      <c r="F209" s="108">
        <v>0.25</v>
      </c>
      <c r="G209" s="108">
        <v>0</v>
      </c>
      <c r="H209" s="108">
        <v>3</v>
      </c>
      <c r="I209" s="4" t="s">
        <v>997</v>
      </c>
      <c r="J209" s="231"/>
    </row>
    <row r="210" spans="1:10">
      <c r="A210" s="298" t="str">
        <f t="shared" si="2"/>
        <v>貨1LHL</v>
      </c>
      <c r="B210" s="108" t="s">
        <v>1145</v>
      </c>
      <c r="C210" s="108" t="s">
        <v>1204</v>
      </c>
      <c r="D210" s="108" t="s">
        <v>491</v>
      </c>
      <c r="E210" s="108" t="s">
        <v>543</v>
      </c>
      <c r="F210" s="108">
        <v>0.125</v>
      </c>
      <c r="G210" s="108">
        <v>0</v>
      </c>
      <c r="H210" s="108">
        <v>3</v>
      </c>
      <c r="I210" s="4" t="s">
        <v>1147</v>
      </c>
      <c r="J210" s="231"/>
    </row>
    <row r="211" spans="1:10">
      <c r="A211" s="298" t="str">
        <f t="shared" si="2"/>
        <v>貨1LGJ</v>
      </c>
      <c r="B211" s="108" t="s">
        <v>1145</v>
      </c>
      <c r="C211" s="108" t="s">
        <v>1204</v>
      </c>
      <c r="D211" s="108" t="s">
        <v>493</v>
      </c>
      <c r="E211" s="108" t="s">
        <v>537</v>
      </c>
      <c r="F211" s="108">
        <v>0.08</v>
      </c>
      <c r="G211" s="108">
        <v>0</v>
      </c>
      <c r="H211" s="108">
        <v>3</v>
      </c>
      <c r="I211" s="4" t="s">
        <v>997</v>
      </c>
      <c r="J211" s="231"/>
    </row>
    <row r="212" spans="1:10">
      <c r="A212" s="298" t="str">
        <f t="shared" ref="A212:A279" si="3">CONCATENATE(C212,E212)</f>
        <v>貨1LHP</v>
      </c>
      <c r="B212" s="108" t="s">
        <v>1145</v>
      </c>
      <c r="C212" s="108" t="s">
        <v>1204</v>
      </c>
      <c r="D212" s="108" t="s">
        <v>493</v>
      </c>
      <c r="E212" s="108" t="s">
        <v>545</v>
      </c>
      <c r="F212" s="108">
        <v>0.04</v>
      </c>
      <c r="G212" s="108">
        <v>0</v>
      </c>
      <c r="H212" s="108">
        <v>3</v>
      </c>
      <c r="I212" s="4" t="s">
        <v>1147</v>
      </c>
      <c r="J212" s="231"/>
    </row>
    <row r="213" spans="1:10">
      <c r="A213" s="298" t="str">
        <f t="shared" si="3"/>
        <v>貨1LTB</v>
      </c>
      <c r="B213" s="108" t="s">
        <v>1145</v>
      </c>
      <c r="C213" s="108" t="s">
        <v>1204</v>
      </c>
      <c r="D213" s="108" t="s">
        <v>493</v>
      </c>
      <c r="E213" s="108" t="s">
        <v>559</v>
      </c>
      <c r="F213" s="108">
        <v>0.06</v>
      </c>
      <c r="G213" s="108">
        <v>0</v>
      </c>
      <c r="H213" s="108">
        <v>3</v>
      </c>
      <c r="I213" s="4" t="s">
        <v>997</v>
      </c>
      <c r="J213" s="231"/>
    </row>
    <row r="214" spans="1:10">
      <c r="A214" s="298" t="str">
        <f t="shared" si="3"/>
        <v>貨1LXB</v>
      </c>
      <c r="B214" s="108" t="s">
        <v>1145</v>
      </c>
      <c r="C214" s="108" t="s">
        <v>1204</v>
      </c>
      <c r="D214" s="108" t="s">
        <v>493</v>
      </c>
      <c r="E214" s="108" t="s">
        <v>573</v>
      </c>
      <c r="F214" s="108">
        <v>0.06</v>
      </c>
      <c r="G214" s="108">
        <v>0</v>
      </c>
      <c r="H214" s="108">
        <v>3</v>
      </c>
      <c r="I214" s="4" t="s">
        <v>1147</v>
      </c>
      <c r="J214" s="231"/>
    </row>
    <row r="215" spans="1:10">
      <c r="A215" s="298" t="str">
        <f t="shared" si="3"/>
        <v>貨1LLB</v>
      </c>
      <c r="B215" s="108" t="s">
        <v>1145</v>
      </c>
      <c r="C215" s="108" t="s">
        <v>1204</v>
      </c>
      <c r="D215" s="108" t="s">
        <v>493</v>
      </c>
      <c r="E215" s="108" t="s">
        <v>551</v>
      </c>
      <c r="F215" s="108">
        <v>0.04</v>
      </c>
      <c r="G215" s="108">
        <v>0</v>
      </c>
      <c r="H215" s="108">
        <v>3</v>
      </c>
      <c r="I215" s="4" t="s">
        <v>997</v>
      </c>
      <c r="J215" s="231"/>
    </row>
    <row r="216" spans="1:10">
      <c r="A216" s="298" t="str">
        <f t="shared" si="3"/>
        <v>貨1LYB</v>
      </c>
      <c r="B216" s="108" t="s">
        <v>1145</v>
      </c>
      <c r="C216" s="108" t="s">
        <v>1204</v>
      </c>
      <c r="D216" s="108" t="s">
        <v>493</v>
      </c>
      <c r="E216" s="108" t="s">
        <v>577</v>
      </c>
      <c r="F216" s="108">
        <v>0.04</v>
      </c>
      <c r="G216" s="108">
        <v>0</v>
      </c>
      <c r="H216" s="108">
        <v>3</v>
      </c>
      <c r="I216" s="4" t="s">
        <v>1147</v>
      </c>
      <c r="J216" s="231"/>
    </row>
    <row r="217" spans="1:10">
      <c r="A217" s="298" t="str">
        <f t="shared" si="3"/>
        <v>貨1LUB</v>
      </c>
      <c r="B217" s="108" t="s">
        <v>1145</v>
      </c>
      <c r="C217" s="108" t="s">
        <v>1204</v>
      </c>
      <c r="D217" s="108" t="s">
        <v>493</v>
      </c>
      <c r="E217" s="108" t="s">
        <v>566</v>
      </c>
      <c r="F217" s="108">
        <v>0.02</v>
      </c>
      <c r="G217" s="108">
        <v>0</v>
      </c>
      <c r="H217" s="108">
        <v>3</v>
      </c>
      <c r="I217" s="4" t="s">
        <v>997</v>
      </c>
      <c r="J217" s="231"/>
    </row>
    <row r="218" spans="1:10">
      <c r="A218" s="298" t="str">
        <f t="shared" si="3"/>
        <v>貨1LZB</v>
      </c>
      <c r="B218" s="108" t="s">
        <v>1145</v>
      </c>
      <c r="C218" s="108" t="s">
        <v>1204</v>
      </c>
      <c r="D218" s="108" t="s">
        <v>493</v>
      </c>
      <c r="E218" s="108" t="s">
        <v>581</v>
      </c>
      <c r="F218" s="108">
        <v>0.02</v>
      </c>
      <c r="G218" s="108">
        <v>0</v>
      </c>
      <c r="H218" s="108">
        <v>3</v>
      </c>
      <c r="I218" s="4" t="s">
        <v>1147</v>
      </c>
      <c r="J218" s="231"/>
    </row>
    <row r="219" spans="1:10">
      <c r="A219" s="298" t="str">
        <f t="shared" si="3"/>
        <v>貨1LABE</v>
      </c>
      <c r="B219" s="108" t="s">
        <v>1145</v>
      </c>
      <c r="C219" s="108" t="s">
        <v>1204</v>
      </c>
      <c r="D219" s="108" t="s">
        <v>364</v>
      </c>
      <c r="E219" s="108" t="s">
        <v>209</v>
      </c>
      <c r="F219" s="108">
        <v>0.05</v>
      </c>
      <c r="G219" s="108">
        <v>0</v>
      </c>
      <c r="H219" s="108">
        <v>3</v>
      </c>
      <c r="I219" s="4" t="s">
        <v>997</v>
      </c>
      <c r="J219" s="231"/>
    </row>
    <row r="220" spans="1:10">
      <c r="A220" s="298" t="str">
        <f t="shared" si="3"/>
        <v>貨1LAAE</v>
      </c>
      <c r="B220" s="108" t="s">
        <v>1145</v>
      </c>
      <c r="C220" s="108" t="s">
        <v>1204</v>
      </c>
      <c r="D220" s="230" t="s">
        <v>364</v>
      </c>
      <c r="E220" s="192" t="s">
        <v>210</v>
      </c>
      <c r="F220" s="108">
        <v>2.5000000000000001E-2</v>
      </c>
      <c r="G220" s="108">
        <v>0</v>
      </c>
      <c r="H220" s="108">
        <v>3</v>
      </c>
      <c r="I220" s="4" t="s">
        <v>1147</v>
      </c>
      <c r="J220" s="231"/>
    </row>
    <row r="221" spans="1:10">
      <c r="A221" s="298" t="str">
        <f t="shared" si="3"/>
        <v>貨1LALE</v>
      </c>
      <c r="B221" s="108" t="s">
        <v>1145</v>
      </c>
      <c r="C221" s="108" t="s">
        <v>1204</v>
      </c>
      <c r="D221" s="230" t="s">
        <v>364</v>
      </c>
      <c r="E221" s="192" t="s">
        <v>1148</v>
      </c>
      <c r="F221" s="108">
        <v>1.2500000000000001E-2</v>
      </c>
      <c r="G221" s="108">
        <v>0</v>
      </c>
      <c r="H221" s="108">
        <v>3</v>
      </c>
      <c r="I221" s="4" t="s">
        <v>1149</v>
      </c>
      <c r="J221" s="231"/>
    </row>
    <row r="222" spans="1:10">
      <c r="A222" s="298" t="str">
        <f t="shared" si="3"/>
        <v>貨1LCAE</v>
      </c>
      <c r="B222" s="108" t="s">
        <v>1145</v>
      </c>
      <c r="C222" s="108" t="s">
        <v>1204</v>
      </c>
      <c r="D222" s="108" t="s">
        <v>364</v>
      </c>
      <c r="E222" s="108" t="s">
        <v>365</v>
      </c>
      <c r="F222" s="108">
        <v>2.5000000000000001E-2</v>
      </c>
      <c r="G222" s="108">
        <v>0</v>
      </c>
      <c r="H222" s="108">
        <v>3</v>
      </c>
      <c r="I222" s="4" t="s">
        <v>1147</v>
      </c>
      <c r="J222" s="231"/>
    </row>
    <row r="223" spans="1:10">
      <c r="A223" s="298" t="str">
        <f t="shared" si="3"/>
        <v>貨1LCBE</v>
      </c>
      <c r="B223" s="108" t="s">
        <v>1145</v>
      </c>
      <c r="C223" s="108" t="s">
        <v>1204</v>
      </c>
      <c r="D223" s="108" t="s">
        <v>364</v>
      </c>
      <c r="E223" s="108" t="s">
        <v>366</v>
      </c>
      <c r="F223" s="108">
        <v>2.5000000000000001E-2</v>
      </c>
      <c r="G223" s="108">
        <v>0</v>
      </c>
      <c r="H223" s="108">
        <v>3</v>
      </c>
      <c r="I223" s="4" t="s">
        <v>1150</v>
      </c>
      <c r="J223" s="231"/>
    </row>
    <row r="224" spans="1:10">
      <c r="A224" s="298" t="str">
        <f t="shared" si="3"/>
        <v>貨1LCLE</v>
      </c>
      <c r="B224" s="108" t="s">
        <v>1145</v>
      </c>
      <c r="C224" s="108" t="s">
        <v>1204</v>
      </c>
      <c r="D224" s="108" t="s">
        <v>364</v>
      </c>
      <c r="E224" s="108" t="s">
        <v>1151</v>
      </c>
      <c r="F224" s="108">
        <v>2.5000000000000001E-2</v>
      </c>
      <c r="G224" s="108">
        <v>0</v>
      </c>
      <c r="H224" s="108">
        <v>3</v>
      </c>
      <c r="I224" s="4" t="s">
        <v>1149</v>
      </c>
      <c r="J224" s="231"/>
    </row>
    <row r="225" spans="1:10">
      <c r="A225" s="298" t="str">
        <f t="shared" si="3"/>
        <v>貨1LDAE</v>
      </c>
      <c r="B225" s="108" t="s">
        <v>1145</v>
      </c>
      <c r="C225" s="108" t="s">
        <v>1204</v>
      </c>
      <c r="D225" s="108" t="s">
        <v>364</v>
      </c>
      <c r="E225" s="108" t="s">
        <v>367</v>
      </c>
      <c r="F225" s="108">
        <v>1.2500000000000001E-2</v>
      </c>
      <c r="G225" s="108">
        <v>0</v>
      </c>
      <c r="H225" s="108">
        <v>3</v>
      </c>
      <c r="I225" s="4" t="s">
        <v>1147</v>
      </c>
      <c r="J225" s="231"/>
    </row>
    <row r="226" spans="1:10">
      <c r="A226" s="298" t="str">
        <f t="shared" si="3"/>
        <v>貨1LDBE</v>
      </c>
      <c r="B226" s="108" t="s">
        <v>1145</v>
      </c>
      <c r="C226" s="108" t="s">
        <v>1204</v>
      </c>
      <c r="D226" s="108" t="s">
        <v>364</v>
      </c>
      <c r="E226" s="108" t="s">
        <v>368</v>
      </c>
      <c r="F226" s="108">
        <v>1.2500000000000001E-2</v>
      </c>
      <c r="G226" s="108">
        <v>0</v>
      </c>
      <c r="H226" s="108">
        <v>3</v>
      </c>
      <c r="I226" s="4" t="s">
        <v>996</v>
      </c>
      <c r="J226" s="231"/>
    </row>
    <row r="227" spans="1:10">
      <c r="A227" s="298" t="str">
        <f t="shared" si="3"/>
        <v>貨1LDLE</v>
      </c>
      <c r="B227" s="108" t="s">
        <v>1145</v>
      </c>
      <c r="C227" s="108" t="s">
        <v>1204</v>
      </c>
      <c r="D227" s="108" t="s">
        <v>364</v>
      </c>
      <c r="E227" s="108" t="s">
        <v>1152</v>
      </c>
      <c r="F227" s="108">
        <v>1.2500000000000001E-2</v>
      </c>
      <c r="G227" s="108">
        <v>0</v>
      </c>
      <c r="H227" s="108">
        <v>3</v>
      </c>
      <c r="I227" s="4" t="s">
        <v>1149</v>
      </c>
      <c r="J227" s="231"/>
    </row>
    <row r="228" spans="1:10">
      <c r="A228" s="298" t="str">
        <f t="shared" si="3"/>
        <v>貨1LLBE</v>
      </c>
      <c r="B228" s="108" t="s">
        <v>1145</v>
      </c>
      <c r="C228" s="108" t="s">
        <v>1204</v>
      </c>
      <c r="D228" s="108" t="s">
        <v>797</v>
      </c>
      <c r="E228" s="108" t="s">
        <v>798</v>
      </c>
      <c r="F228" s="108">
        <v>0.05</v>
      </c>
      <c r="G228" s="108">
        <v>0</v>
      </c>
      <c r="H228" s="108">
        <v>3</v>
      </c>
      <c r="I228" s="4" t="s">
        <v>997</v>
      </c>
      <c r="J228" s="231"/>
    </row>
    <row r="229" spans="1:10">
      <c r="A229" s="298" t="str">
        <f t="shared" si="3"/>
        <v>貨1LLAE</v>
      </c>
      <c r="B229" s="108" t="s">
        <v>1145</v>
      </c>
      <c r="C229" s="108" t="s">
        <v>1204</v>
      </c>
      <c r="D229" s="108" t="s">
        <v>797</v>
      </c>
      <c r="E229" s="108" t="s">
        <v>799</v>
      </c>
      <c r="F229" s="108">
        <v>2.5000000000000001E-2</v>
      </c>
      <c r="G229" s="108">
        <v>0</v>
      </c>
      <c r="H229" s="108">
        <v>3</v>
      </c>
      <c r="I229" s="4" t="s">
        <v>1147</v>
      </c>
      <c r="J229" s="231"/>
    </row>
    <row r="230" spans="1:10">
      <c r="A230" s="298" t="str">
        <f t="shared" si="3"/>
        <v>貨1LLLE</v>
      </c>
      <c r="B230" s="108" t="s">
        <v>1145</v>
      </c>
      <c r="C230" s="108" t="s">
        <v>1204</v>
      </c>
      <c r="D230" s="108" t="s">
        <v>797</v>
      </c>
      <c r="E230" s="108" t="s">
        <v>1153</v>
      </c>
      <c r="F230" s="108">
        <v>1.2500000000000001E-2</v>
      </c>
      <c r="G230" s="108">
        <v>0</v>
      </c>
      <c r="H230" s="108">
        <v>3</v>
      </c>
      <c r="I230" s="4" t="s">
        <v>1149</v>
      </c>
      <c r="J230" s="231"/>
    </row>
    <row r="231" spans="1:10">
      <c r="A231" s="298" t="str">
        <f t="shared" si="3"/>
        <v>貨1LMBE</v>
      </c>
      <c r="B231" s="108" t="s">
        <v>1145</v>
      </c>
      <c r="C231" s="108" t="s">
        <v>1204</v>
      </c>
      <c r="D231" s="108" t="s">
        <v>797</v>
      </c>
      <c r="E231" s="108" t="s">
        <v>800</v>
      </c>
      <c r="F231" s="108">
        <v>2.5000000000000001E-2</v>
      </c>
      <c r="G231" s="108">
        <v>0</v>
      </c>
      <c r="H231" s="108">
        <v>3</v>
      </c>
      <c r="I231" s="4" t="s">
        <v>1150</v>
      </c>
      <c r="J231" s="231"/>
    </row>
    <row r="232" spans="1:10">
      <c r="A232" s="298" t="str">
        <f t="shared" si="3"/>
        <v>貨1LMAE</v>
      </c>
      <c r="B232" s="108" t="s">
        <v>1145</v>
      </c>
      <c r="C232" s="108" t="s">
        <v>1204</v>
      </c>
      <c r="D232" s="108" t="s">
        <v>797</v>
      </c>
      <c r="E232" s="108" t="s">
        <v>801</v>
      </c>
      <c r="F232" s="108">
        <v>2.5000000000000001E-2</v>
      </c>
      <c r="G232" s="108">
        <v>0</v>
      </c>
      <c r="H232" s="108">
        <v>3</v>
      </c>
      <c r="I232" s="4" t="s">
        <v>1147</v>
      </c>
      <c r="J232" s="231"/>
    </row>
    <row r="233" spans="1:10">
      <c r="A233" s="298" t="str">
        <f t="shared" si="3"/>
        <v>貨1LMLE</v>
      </c>
      <c r="B233" s="108" t="s">
        <v>1145</v>
      </c>
      <c r="C233" s="108" t="s">
        <v>1204</v>
      </c>
      <c r="D233" s="108" t="s">
        <v>797</v>
      </c>
      <c r="E233" s="108" t="s">
        <v>1154</v>
      </c>
      <c r="F233" s="108">
        <v>2.5000000000000001E-2</v>
      </c>
      <c r="G233" s="108">
        <v>0</v>
      </c>
      <c r="H233" s="108">
        <v>3</v>
      </c>
      <c r="I233" s="4" t="s">
        <v>1149</v>
      </c>
      <c r="J233" s="231"/>
    </row>
    <row r="234" spans="1:10">
      <c r="A234" s="298" t="str">
        <f t="shared" si="3"/>
        <v>貨1LRBE</v>
      </c>
      <c r="B234" s="108" t="s">
        <v>1145</v>
      </c>
      <c r="C234" s="108" t="s">
        <v>1204</v>
      </c>
      <c r="D234" s="108" t="s">
        <v>797</v>
      </c>
      <c r="E234" s="108" t="s">
        <v>802</v>
      </c>
      <c r="F234" s="108">
        <v>1.2500000000000001E-2</v>
      </c>
      <c r="G234" s="108">
        <v>0</v>
      </c>
      <c r="H234" s="108">
        <v>3</v>
      </c>
      <c r="I234" s="4" t="s">
        <v>996</v>
      </c>
      <c r="J234" s="231"/>
    </row>
    <row r="235" spans="1:10">
      <c r="A235" s="298" t="str">
        <f t="shared" si="3"/>
        <v>貨1LRAE</v>
      </c>
      <c r="B235" s="108" t="s">
        <v>1145</v>
      </c>
      <c r="C235" s="108" t="s">
        <v>1204</v>
      </c>
      <c r="D235" s="108" t="s">
        <v>797</v>
      </c>
      <c r="E235" s="108" t="s">
        <v>803</v>
      </c>
      <c r="F235" s="108">
        <v>1.2500000000000001E-2</v>
      </c>
      <c r="G235" s="108">
        <v>0</v>
      </c>
      <c r="H235" s="108">
        <v>3</v>
      </c>
      <c r="I235" s="4" t="s">
        <v>1147</v>
      </c>
      <c r="J235" s="231"/>
    </row>
    <row r="236" spans="1:10">
      <c r="A236" s="298" t="str">
        <f t="shared" si="3"/>
        <v>貨1LRLE</v>
      </c>
      <c r="B236" s="108" t="s">
        <v>1145</v>
      </c>
      <c r="C236" s="108" t="s">
        <v>1204</v>
      </c>
      <c r="D236" s="108" t="s">
        <v>797</v>
      </c>
      <c r="E236" s="108" t="s">
        <v>1155</v>
      </c>
      <c r="F236" s="108">
        <v>1.2500000000000001E-2</v>
      </c>
      <c r="G236" s="108">
        <v>0</v>
      </c>
      <c r="H236" s="108">
        <v>3</v>
      </c>
      <c r="I236" s="4" t="s">
        <v>1149</v>
      </c>
      <c r="J236" s="231"/>
    </row>
    <row r="237" spans="1:10">
      <c r="A237" s="298" t="str">
        <f t="shared" si="3"/>
        <v>貨1LQBE</v>
      </c>
      <c r="B237" s="108" t="s">
        <v>1145</v>
      </c>
      <c r="C237" s="108" t="s">
        <v>1204</v>
      </c>
      <c r="D237" s="108" t="s">
        <v>797</v>
      </c>
      <c r="E237" s="108" t="s">
        <v>1036</v>
      </c>
      <c r="F237" s="108">
        <v>4.4999999999999998E-2</v>
      </c>
      <c r="G237" s="108">
        <v>0</v>
      </c>
      <c r="H237" s="108">
        <v>3</v>
      </c>
      <c r="I237" s="4" t="s">
        <v>997</v>
      </c>
      <c r="J237" s="231"/>
    </row>
    <row r="238" spans="1:10">
      <c r="A238" s="298" t="str">
        <f t="shared" si="3"/>
        <v>貨1LQAE</v>
      </c>
      <c r="B238" s="108" t="s">
        <v>1145</v>
      </c>
      <c r="C238" s="108" t="s">
        <v>1204</v>
      </c>
      <c r="D238" s="108" t="s">
        <v>797</v>
      </c>
      <c r="E238" s="108" t="s">
        <v>1032</v>
      </c>
      <c r="F238" s="108">
        <v>4.4999999999999998E-2</v>
      </c>
      <c r="G238" s="108">
        <v>0</v>
      </c>
      <c r="H238" s="108">
        <v>3</v>
      </c>
      <c r="I238" s="4" t="s">
        <v>1147</v>
      </c>
      <c r="J238" s="231"/>
    </row>
    <row r="239" spans="1:10">
      <c r="A239" s="298" t="str">
        <f t="shared" si="3"/>
        <v>貨1LQLE</v>
      </c>
      <c r="B239" s="108" t="s">
        <v>1145</v>
      </c>
      <c r="C239" s="108" t="s">
        <v>1204</v>
      </c>
      <c r="D239" s="108" t="s">
        <v>797</v>
      </c>
      <c r="E239" s="108" t="s">
        <v>1156</v>
      </c>
      <c r="F239" s="108">
        <v>4.4999999999999998E-2</v>
      </c>
      <c r="G239" s="108">
        <v>0</v>
      </c>
      <c r="H239" s="108">
        <v>3</v>
      </c>
      <c r="I239" s="4" t="s">
        <v>1149</v>
      </c>
      <c r="J239" s="231"/>
    </row>
    <row r="240" spans="1:10">
      <c r="A240" s="298" t="str">
        <f t="shared" si="3"/>
        <v>貨1L3BE</v>
      </c>
      <c r="B240" s="108" t="s">
        <v>1145</v>
      </c>
      <c r="C240" s="108" t="s">
        <v>1204</v>
      </c>
      <c r="D240" s="108" t="s">
        <v>1157</v>
      </c>
      <c r="E240" s="108" t="s">
        <v>1158</v>
      </c>
      <c r="F240" s="108">
        <v>0.05</v>
      </c>
      <c r="G240" s="108">
        <v>0</v>
      </c>
      <c r="H240" s="108">
        <v>3</v>
      </c>
      <c r="I240" s="4" t="s">
        <v>997</v>
      </c>
      <c r="J240" s="231"/>
    </row>
    <row r="241" spans="1:10">
      <c r="A241" s="298" t="str">
        <f t="shared" si="3"/>
        <v>貨1L3AE</v>
      </c>
      <c r="B241" s="108" t="s">
        <v>1145</v>
      </c>
      <c r="C241" s="108" t="s">
        <v>1204</v>
      </c>
      <c r="D241" s="108" t="s">
        <v>1157</v>
      </c>
      <c r="E241" s="108" t="s">
        <v>1159</v>
      </c>
      <c r="F241" s="108">
        <v>2.5000000000000001E-2</v>
      </c>
      <c r="G241" s="108">
        <v>0</v>
      </c>
      <c r="H241" s="108">
        <v>3</v>
      </c>
      <c r="I241" s="4" t="s">
        <v>1147</v>
      </c>
      <c r="J241" s="231"/>
    </row>
    <row r="242" spans="1:10">
      <c r="A242" s="298" t="str">
        <f t="shared" si="3"/>
        <v>貨1L3LE</v>
      </c>
      <c r="B242" s="108" t="s">
        <v>1145</v>
      </c>
      <c r="C242" s="108" t="s">
        <v>1204</v>
      </c>
      <c r="D242" s="108" t="s">
        <v>1157</v>
      </c>
      <c r="E242" s="108" t="s">
        <v>1160</v>
      </c>
      <c r="F242" s="108">
        <v>1.2500000000000001E-2</v>
      </c>
      <c r="G242" s="108">
        <v>0</v>
      </c>
      <c r="H242" s="108">
        <v>3</v>
      </c>
      <c r="I242" s="4" t="s">
        <v>1149</v>
      </c>
      <c r="J242" s="231"/>
    </row>
    <row r="243" spans="1:10">
      <c r="A243" s="298" t="str">
        <f t="shared" si="3"/>
        <v>貨1L4BE</v>
      </c>
      <c r="B243" s="108" t="s">
        <v>1145</v>
      </c>
      <c r="C243" s="108" t="s">
        <v>1204</v>
      </c>
      <c r="D243" s="108" t="s">
        <v>1157</v>
      </c>
      <c r="E243" s="108" t="s">
        <v>1161</v>
      </c>
      <c r="F243" s="108">
        <v>3.7499999999999999E-2</v>
      </c>
      <c r="G243" s="108">
        <v>0</v>
      </c>
      <c r="H243" s="108">
        <v>3</v>
      </c>
      <c r="I243" s="4" t="s">
        <v>1150</v>
      </c>
      <c r="J243" s="231"/>
    </row>
    <row r="244" spans="1:10">
      <c r="A244" s="298" t="str">
        <f t="shared" si="3"/>
        <v>貨1L4AE</v>
      </c>
      <c r="B244" s="108" t="s">
        <v>1145</v>
      </c>
      <c r="C244" s="108" t="s">
        <v>1204</v>
      </c>
      <c r="D244" s="108" t="s">
        <v>1157</v>
      </c>
      <c r="E244" s="108" t="s">
        <v>1162</v>
      </c>
      <c r="F244" s="108">
        <v>3.7499999999999999E-2</v>
      </c>
      <c r="G244" s="108">
        <v>0</v>
      </c>
      <c r="H244" s="108">
        <v>3</v>
      </c>
      <c r="I244" s="4" t="s">
        <v>1147</v>
      </c>
      <c r="J244" s="231"/>
    </row>
    <row r="245" spans="1:10">
      <c r="A245" s="298" t="str">
        <f t="shared" si="3"/>
        <v>貨1L4LE</v>
      </c>
      <c r="B245" s="108" t="s">
        <v>1145</v>
      </c>
      <c r="C245" s="108" t="s">
        <v>1204</v>
      </c>
      <c r="D245" s="108" t="s">
        <v>1157</v>
      </c>
      <c r="E245" s="108" t="s">
        <v>1163</v>
      </c>
      <c r="F245" s="108">
        <v>3.7499999999999999E-2</v>
      </c>
      <c r="G245" s="108">
        <v>0</v>
      </c>
      <c r="H245" s="108">
        <v>3</v>
      </c>
      <c r="I245" s="4" t="s">
        <v>1149</v>
      </c>
      <c r="J245" s="231"/>
    </row>
    <row r="246" spans="1:10">
      <c r="A246" s="298" t="str">
        <f t="shared" si="3"/>
        <v>貨1L5BE</v>
      </c>
      <c r="B246" s="108" t="s">
        <v>1145</v>
      </c>
      <c r="C246" s="108" t="s">
        <v>1204</v>
      </c>
      <c r="D246" s="108" t="s">
        <v>1157</v>
      </c>
      <c r="E246" s="108" t="s">
        <v>1164</v>
      </c>
      <c r="F246" s="108">
        <v>2.5000000000000001E-2</v>
      </c>
      <c r="G246" s="108">
        <v>0</v>
      </c>
      <c r="H246" s="108">
        <v>3</v>
      </c>
      <c r="I246" s="4" t="s">
        <v>996</v>
      </c>
      <c r="J246" s="231"/>
    </row>
    <row r="247" spans="1:10">
      <c r="A247" s="298" t="str">
        <f t="shared" si="3"/>
        <v>貨1L5AE</v>
      </c>
      <c r="B247" s="108" t="s">
        <v>1145</v>
      </c>
      <c r="C247" s="108" t="s">
        <v>1204</v>
      </c>
      <c r="D247" s="108" t="s">
        <v>1157</v>
      </c>
      <c r="E247" s="108" t="s">
        <v>1165</v>
      </c>
      <c r="F247" s="108">
        <v>2.5000000000000001E-2</v>
      </c>
      <c r="G247" s="108">
        <v>0</v>
      </c>
      <c r="H247" s="108">
        <v>3</v>
      </c>
      <c r="I247" s="4" t="s">
        <v>1147</v>
      </c>
      <c r="J247" s="231"/>
    </row>
    <row r="248" spans="1:10">
      <c r="A248" s="298" t="str">
        <f t="shared" si="3"/>
        <v>貨1L5LE</v>
      </c>
      <c r="B248" s="108" t="s">
        <v>1145</v>
      </c>
      <c r="C248" s="108" t="s">
        <v>1204</v>
      </c>
      <c r="D248" s="108" t="s">
        <v>1157</v>
      </c>
      <c r="E248" s="108" t="s">
        <v>1166</v>
      </c>
      <c r="F248" s="108">
        <v>2.5000000000000001E-2</v>
      </c>
      <c r="G248" s="108">
        <v>0</v>
      </c>
      <c r="H248" s="108">
        <v>3</v>
      </c>
      <c r="I248" s="4" t="s">
        <v>1149</v>
      </c>
      <c r="J248" s="231"/>
    </row>
    <row r="249" spans="1:10">
      <c r="A249" s="298" t="str">
        <f t="shared" si="3"/>
        <v>貨1L6BE</v>
      </c>
      <c r="B249" s="108" t="s">
        <v>1145</v>
      </c>
      <c r="C249" s="108" t="s">
        <v>1204</v>
      </c>
      <c r="D249" s="108" t="s">
        <v>1157</v>
      </c>
      <c r="E249" s="108" t="s">
        <v>1167</v>
      </c>
      <c r="F249" s="108">
        <v>1.2500000000000001E-2</v>
      </c>
      <c r="G249" s="108">
        <v>0</v>
      </c>
      <c r="H249" s="108">
        <v>3</v>
      </c>
      <c r="I249" s="4" t="s">
        <v>1168</v>
      </c>
      <c r="J249" s="231"/>
    </row>
    <row r="250" spans="1:10">
      <c r="A250" s="298" t="str">
        <f t="shared" si="3"/>
        <v>貨1L6AE</v>
      </c>
      <c r="B250" s="108" t="s">
        <v>1145</v>
      </c>
      <c r="C250" s="108" t="s">
        <v>1204</v>
      </c>
      <c r="D250" s="108" t="s">
        <v>1157</v>
      </c>
      <c r="E250" s="108" t="s">
        <v>1169</v>
      </c>
      <c r="F250" s="108">
        <v>1.2500000000000001E-2</v>
      </c>
      <c r="G250" s="108">
        <v>0</v>
      </c>
      <c r="H250" s="108">
        <v>3</v>
      </c>
      <c r="I250" s="4" t="s">
        <v>1147</v>
      </c>
      <c r="J250" s="231"/>
    </row>
    <row r="251" spans="1:10">
      <c r="A251" s="298" t="str">
        <f t="shared" si="3"/>
        <v>貨1L6LE</v>
      </c>
      <c r="B251" s="108" t="s">
        <v>1145</v>
      </c>
      <c r="C251" s="108" t="s">
        <v>1204</v>
      </c>
      <c r="D251" s="108" t="s">
        <v>1157</v>
      </c>
      <c r="E251" s="108" t="s">
        <v>1170</v>
      </c>
      <c r="F251" s="108">
        <v>1.2500000000000001E-2</v>
      </c>
      <c r="G251" s="108">
        <v>0</v>
      </c>
      <c r="H251" s="108">
        <v>3</v>
      </c>
      <c r="I251" s="4" t="s">
        <v>1149</v>
      </c>
      <c r="J251" s="231"/>
    </row>
    <row r="252" spans="1:10">
      <c r="A252" s="362" t="str">
        <f t="shared" si="3"/>
        <v>貨1LBAE</v>
      </c>
      <c r="B252" s="108" t="s">
        <v>1454</v>
      </c>
      <c r="C252" s="108" t="s">
        <v>1474</v>
      </c>
      <c r="D252" s="108" t="s">
        <v>364</v>
      </c>
      <c r="E252" s="108" t="s">
        <v>1456</v>
      </c>
      <c r="F252" s="108">
        <v>4.4999999999999998E-2</v>
      </c>
      <c r="G252" s="108">
        <v>0</v>
      </c>
      <c r="H252" s="108">
        <v>3</v>
      </c>
      <c r="I252" s="4" t="s">
        <v>1147</v>
      </c>
      <c r="J252" s="231"/>
    </row>
    <row r="253" spans="1:10">
      <c r="A253" s="362" t="str">
        <f t="shared" si="3"/>
        <v>貨1LBBE</v>
      </c>
      <c r="B253" s="108" t="s">
        <v>1454</v>
      </c>
      <c r="C253" s="108" t="s">
        <v>1474</v>
      </c>
      <c r="D253" s="108" t="s">
        <v>364</v>
      </c>
      <c r="E253" s="108" t="s">
        <v>1457</v>
      </c>
      <c r="F253" s="108">
        <v>4.4999999999999998E-2</v>
      </c>
      <c r="G253" s="108">
        <v>0</v>
      </c>
      <c r="H253" s="108">
        <v>3</v>
      </c>
      <c r="I253" s="4" t="s">
        <v>997</v>
      </c>
      <c r="J253" s="231"/>
    </row>
    <row r="254" spans="1:10">
      <c r="A254" s="362" t="str">
        <f t="shared" si="3"/>
        <v>貨1LNAE</v>
      </c>
      <c r="B254" s="108" t="s">
        <v>1454</v>
      </c>
      <c r="C254" s="108" t="s">
        <v>1474</v>
      </c>
      <c r="D254" s="108" t="s">
        <v>364</v>
      </c>
      <c r="E254" s="108" t="s">
        <v>1458</v>
      </c>
      <c r="F254" s="108">
        <v>4.4999999999999998E-2</v>
      </c>
      <c r="G254" s="108">
        <v>0</v>
      </c>
      <c r="H254" s="108">
        <v>3</v>
      </c>
      <c r="I254" s="4" t="s">
        <v>1147</v>
      </c>
      <c r="J254" s="231"/>
    </row>
    <row r="255" spans="1:10">
      <c r="A255" s="362" t="str">
        <f t="shared" si="3"/>
        <v>貨1LNBE</v>
      </c>
      <c r="B255" s="108" t="s">
        <v>1454</v>
      </c>
      <c r="C255" s="108" t="s">
        <v>1474</v>
      </c>
      <c r="D255" s="108" t="s">
        <v>364</v>
      </c>
      <c r="E255" s="108" t="s">
        <v>1459</v>
      </c>
      <c r="F255" s="108">
        <v>4.4999999999999998E-2</v>
      </c>
      <c r="G255" s="108">
        <v>0</v>
      </c>
      <c r="H255" s="108">
        <v>3</v>
      </c>
      <c r="I255" s="4" t="s">
        <v>997</v>
      </c>
      <c r="J255" s="231"/>
    </row>
    <row r="256" spans="1:10">
      <c r="A256" s="298" t="str">
        <f t="shared" si="3"/>
        <v>貨2L-</v>
      </c>
      <c r="B256" s="108" t="s">
        <v>1171</v>
      </c>
      <c r="C256" s="108" t="s">
        <v>1205</v>
      </c>
      <c r="D256" s="108" t="s">
        <v>201</v>
      </c>
      <c r="E256" s="108" t="s">
        <v>202</v>
      </c>
      <c r="F256" s="108">
        <v>2.1800000000000002</v>
      </c>
      <c r="G256" s="108">
        <v>0</v>
      </c>
      <c r="H256" s="108">
        <v>3</v>
      </c>
      <c r="I256" s="4" t="s">
        <v>997</v>
      </c>
      <c r="J256" s="231"/>
    </row>
    <row r="257" spans="1:10">
      <c r="A257" s="298" t="str">
        <f t="shared" si="3"/>
        <v>貨2LH</v>
      </c>
      <c r="B257" s="108" t="s">
        <v>1171</v>
      </c>
      <c r="C257" s="108" t="s">
        <v>1205</v>
      </c>
      <c r="D257" s="108" t="s">
        <v>204</v>
      </c>
      <c r="E257" s="108" t="s">
        <v>205</v>
      </c>
      <c r="F257" s="108">
        <v>1.8</v>
      </c>
      <c r="G257" s="108">
        <v>0</v>
      </c>
      <c r="H257" s="108">
        <v>3</v>
      </c>
      <c r="I257" s="4" t="s">
        <v>997</v>
      </c>
      <c r="J257" s="231"/>
    </row>
    <row r="258" spans="1:10">
      <c r="A258" s="298" t="str">
        <f t="shared" si="3"/>
        <v>貨2LJ</v>
      </c>
      <c r="B258" s="108" t="s">
        <v>1171</v>
      </c>
      <c r="C258" s="108" t="s">
        <v>1205</v>
      </c>
      <c r="D258" s="230" t="s">
        <v>206</v>
      </c>
      <c r="E258" s="192" t="s">
        <v>485</v>
      </c>
      <c r="F258" s="108">
        <v>1.2</v>
      </c>
      <c r="G258" s="108">
        <v>0</v>
      </c>
      <c r="H258" s="108">
        <v>3</v>
      </c>
      <c r="I258" s="4" t="s">
        <v>997</v>
      </c>
      <c r="J258" s="231"/>
    </row>
    <row r="259" spans="1:10">
      <c r="A259" s="298" t="str">
        <f t="shared" si="3"/>
        <v>貨2LL</v>
      </c>
      <c r="B259" s="108" t="s">
        <v>1171</v>
      </c>
      <c r="C259" s="108" t="s">
        <v>1205</v>
      </c>
      <c r="D259" s="230" t="s">
        <v>487</v>
      </c>
      <c r="E259" s="192" t="s">
        <v>488</v>
      </c>
      <c r="F259" s="108">
        <v>0.9</v>
      </c>
      <c r="G259" s="108">
        <v>0</v>
      </c>
      <c r="H259" s="108">
        <v>3</v>
      </c>
      <c r="I259" s="4" t="s">
        <v>997</v>
      </c>
      <c r="J259" s="231"/>
    </row>
    <row r="260" spans="1:10">
      <c r="A260" s="298" t="str">
        <f t="shared" si="3"/>
        <v>貨2LT</v>
      </c>
      <c r="B260" s="108" t="s">
        <v>1171</v>
      </c>
      <c r="C260" s="108" t="s">
        <v>1205</v>
      </c>
      <c r="D260" s="108" t="s">
        <v>496</v>
      </c>
      <c r="E260" s="108" t="s">
        <v>497</v>
      </c>
      <c r="F260" s="108">
        <v>0.7</v>
      </c>
      <c r="G260" s="108">
        <v>0</v>
      </c>
      <c r="H260" s="108">
        <v>3</v>
      </c>
      <c r="I260" s="4" t="s">
        <v>997</v>
      </c>
      <c r="J260" s="231"/>
    </row>
    <row r="261" spans="1:10">
      <c r="A261" s="298" t="str">
        <f t="shared" si="3"/>
        <v>貨2LGA</v>
      </c>
      <c r="B261" s="108" t="s">
        <v>1171</v>
      </c>
      <c r="C261" s="108" t="s">
        <v>1205</v>
      </c>
      <c r="D261" s="108" t="s">
        <v>374</v>
      </c>
      <c r="E261" s="108" t="s">
        <v>530</v>
      </c>
      <c r="F261" s="108">
        <v>0.4</v>
      </c>
      <c r="G261" s="108">
        <v>0</v>
      </c>
      <c r="H261" s="108">
        <v>3</v>
      </c>
      <c r="I261" s="4" t="s">
        <v>997</v>
      </c>
      <c r="J261" s="231"/>
    </row>
    <row r="262" spans="1:10">
      <c r="A262" s="298" t="str">
        <f t="shared" si="3"/>
        <v>貨2LGC</v>
      </c>
      <c r="B262" s="108" t="s">
        <v>1171</v>
      </c>
      <c r="C262" s="108" t="s">
        <v>1205</v>
      </c>
      <c r="D262" s="108" t="s">
        <v>374</v>
      </c>
      <c r="E262" s="108" t="s">
        <v>532</v>
      </c>
      <c r="F262" s="108">
        <v>0.4</v>
      </c>
      <c r="G262" s="108">
        <v>0</v>
      </c>
      <c r="H262" s="108">
        <v>3</v>
      </c>
      <c r="I262" s="4" t="s">
        <v>997</v>
      </c>
      <c r="J262" s="231"/>
    </row>
    <row r="263" spans="1:10">
      <c r="A263" s="298" t="str">
        <f t="shared" si="3"/>
        <v>貨2LHG</v>
      </c>
      <c r="B263" s="108" t="s">
        <v>1171</v>
      </c>
      <c r="C263" s="108" t="s">
        <v>1205</v>
      </c>
      <c r="D263" s="108" t="s">
        <v>374</v>
      </c>
      <c r="E263" s="108" t="s">
        <v>540</v>
      </c>
      <c r="F263" s="108">
        <v>0.2</v>
      </c>
      <c r="G263" s="108">
        <v>0</v>
      </c>
      <c r="H263" s="108">
        <v>3</v>
      </c>
      <c r="I263" s="4" t="s">
        <v>1147</v>
      </c>
      <c r="J263" s="231"/>
    </row>
    <row r="264" spans="1:10">
      <c r="A264" s="298" t="str">
        <f t="shared" si="3"/>
        <v>貨2LGK</v>
      </c>
      <c r="B264" s="108" t="s">
        <v>1171</v>
      </c>
      <c r="C264" s="108" t="s">
        <v>1205</v>
      </c>
      <c r="D264" s="108" t="s">
        <v>499</v>
      </c>
      <c r="E264" s="108" t="s">
        <v>538</v>
      </c>
      <c r="F264" s="108">
        <v>0.13</v>
      </c>
      <c r="G264" s="108">
        <v>0</v>
      </c>
      <c r="H264" s="108">
        <v>3</v>
      </c>
      <c r="I264" s="4" t="s">
        <v>997</v>
      </c>
      <c r="J264" s="231"/>
    </row>
    <row r="265" spans="1:10">
      <c r="A265" s="298" t="str">
        <f t="shared" si="3"/>
        <v>貨2LHQ</v>
      </c>
      <c r="B265" s="108" t="s">
        <v>1171</v>
      </c>
      <c r="C265" s="108" t="s">
        <v>1205</v>
      </c>
      <c r="D265" s="108" t="s">
        <v>499</v>
      </c>
      <c r="E265" s="108" t="s">
        <v>548</v>
      </c>
      <c r="F265" s="108">
        <v>6.5000000000000002E-2</v>
      </c>
      <c r="G265" s="108">
        <v>0</v>
      </c>
      <c r="H265" s="108">
        <v>3</v>
      </c>
      <c r="I265" s="4" t="s">
        <v>1147</v>
      </c>
      <c r="J265" s="231"/>
    </row>
    <row r="266" spans="1:10">
      <c r="A266" s="298" t="str">
        <f t="shared" si="3"/>
        <v>貨2LTC</v>
      </c>
      <c r="B266" s="108" t="s">
        <v>1171</v>
      </c>
      <c r="C266" s="108" t="s">
        <v>1205</v>
      </c>
      <c r="D266" s="108" t="s">
        <v>499</v>
      </c>
      <c r="E266" s="108" t="s">
        <v>560</v>
      </c>
      <c r="F266" s="108">
        <v>9.7500000000000003E-2</v>
      </c>
      <c r="G266" s="108">
        <v>0</v>
      </c>
      <c r="H266" s="108">
        <v>3</v>
      </c>
      <c r="I266" s="4" t="s">
        <v>997</v>
      </c>
      <c r="J266" s="231"/>
    </row>
    <row r="267" spans="1:10">
      <c r="A267" s="298" t="str">
        <f t="shared" si="3"/>
        <v>貨2LXC</v>
      </c>
      <c r="B267" s="108" t="s">
        <v>1171</v>
      </c>
      <c r="C267" s="108" t="s">
        <v>1205</v>
      </c>
      <c r="D267" s="108" t="s">
        <v>499</v>
      </c>
      <c r="E267" s="108" t="s">
        <v>574</v>
      </c>
      <c r="F267" s="108">
        <v>9.7500000000000003E-2</v>
      </c>
      <c r="G267" s="108">
        <v>0</v>
      </c>
      <c r="H267" s="108">
        <v>3</v>
      </c>
      <c r="I267" s="4" t="s">
        <v>1147</v>
      </c>
      <c r="J267" s="231"/>
    </row>
    <row r="268" spans="1:10">
      <c r="A268" s="298" t="str">
        <f t="shared" si="3"/>
        <v>貨2LLC</v>
      </c>
      <c r="B268" s="108" t="s">
        <v>1171</v>
      </c>
      <c r="C268" s="108" t="s">
        <v>1205</v>
      </c>
      <c r="D268" s="108" t="s">
        <v>499</v>
      </c>
      <c r="E268" s="108" t="s">
        <v>552</v>
      </c>
      <c r="F268" s="108">
        <v>6.5000000000000002E-2</v>
      </c>
      <c r="G268" s="108">
        <v>0</v>
      </c>
      <c r="H268" s="108">
        <v>3</v>
      </c>
      <c r="I268" s="4" t="s">
        <v>997</v>
      </c>
      <c r="J268" s="231"/>
    </row>
    <row r="269" spans="1:10">
      <c r="A269" s="298" t="str">
        <f t="shared" si="3"/>
        <v>貨2LYC</v>
      </c>
      <c r="B269" s="108" t="s">
        <v>1171</v>
      </c>
      <c r="C269" s="108" t="s">
        <v>1205</v>
      </c>
      <c r="D269" s="108" t="s">
        <v>499</v>
      </c>
      <c r="E269" s="108" t="s">
        <v>578</v>
      </c>
      <c r="F269" s="108">
        <v>6.5000000000000002E-2</v>
      </c>
      <c r="G269" s="108">
        <v>0</v>
      </c>
      <c r="H269" s="108">
        <v>3</v>
      </c>
      <c r="I269" s="4" t="s">
        <v>1147</v>
      </c>
      <c r="J269" s="231"/>
    </row>
    <row r="270" spans="1:10">
      <c r="A270" s="298" t="str">
        <f t="shared" si="3"/>
        <v>貨2LUC</v>
      </c>
      <c r="B270" s="108" t="s">
        <v>1171</v>
      </c>
      <c r="C270" s="108" t="s">
        <v>1205</v>
      </c>
      <c r="D270" s="108" t="s">
        <v>499</v>
      </c>
      <c r="E270" s="108" t="s">
        <v>567</v>
      </c>
      <c r="F270" s="108">
        <v>3.2500000000000001E-2</v>
      </c>
      <c r="G270" s="108">
        <v>0</v>
      </c>
      <c r="H270" s="108">
        <v>3</v>
      </c>
      <c r="I270" s="4" t="s">
        <v>997</v>
      </c>
      <c r="J270" s="231"/>
    </row>
    <row r="271" spans="1:10">
      <c r="A271" s="298" t="str">
        <f t="shared" si="3"/>
        <v>貨2LZC</v>
      </c>
      <c r="B271" s="108" t="s">
        <v>1171</v>
      </c>
      <c r="C271" s="108" t="s">
        <v>1205</v>
      </c>
      <c r="D271" s="108" t="s">
        <v>499</v>
      </c>
      <c r="E271" s="108" t="s">
        <v>582</v>
      </c>
      <c r="F271" s="108">
        <v>3.2500000000000001E-2</v>
      </c>
      <c r="G271" s="108">
        <v>0</v>
      </c>
      <c r="H271" s="108">
        <v>3</v>
      </c>
      <c r="I271" s="4" t="s">
        <v>1147</v>
      </c>
      <c r="J271" s="231"/>
    </row>
    <row r="272" spans="1:10">
      <c r="A272" s="298" t="str">
        <f t="shared" si="3"/>
        <v>貨2LABF</v>
      </c>
      <c r="B272" s="108" t="s">
        <v>1171</v>
      </c>
      <c r="C272" s="108" t="s">
        <v>1205</v>
      </c>
      <c r="D272" s="108" t="s">
        <v>364</v>
      </c>
      <c r="E272" s="108" t="s">
        <v>211</v>
      </c>
      <c r="F272" s="108">
        <v>7.0000000000000007E-2</v>
      </c>
      <c r="G272" s="108">
        <v>0</v>
      </c>
      <c r="H272" s="108">
        <v>3</v>
      </c>
      <c r="I272" s="4" t="s">
        <v>997</v>
      </c>
      <c r="J272" s="231"/>
    </row>
    <row r="273" spans="1:10">
      <c r="A273" s="298" t="str">
        <f t="shared" si="3"/>
        <v>貨2LAAF</v>
      </c>
      <c r="B273" s="108" t="s">
        <v>1171</v>
      </c>
      <c r="C273" s="108" t="s">
        <v>1205</v>
      </c>
      <c r="D273" s="108" t="s">
        <v>364</v>
      </c>
      <c r="E273" s="108" t="s">
        <v>212</v>
      </c>
      <c r="F273" s="108">
        <v>3.5000000000000003E-2</v>
      </c>
      <c r="G273" s="108">
        <v>0</v>
      </c>
      <c r="H273" s="108">
        <v>3</v>
      </c>
      <c r="I273" s="4" t="s">
        <v>1147</v>
      </c>
      <c r="J273" s="231"/>
    </row>
    <row r="274" spans="1:10">
      <c r="A274" s="298" t="str">
        <f t="shared" si="3"/>
        <v>貨2LALF</v>
      </c>
      <c r="B274" s="108" t="s">
        <v>1171</v>
      </c>
      <c r="C274" s="108" t="s">
        <v>1205</v>
      </c>
      <c r="D274" s="108" t="s">
        <v>364</v>
      </c>
      <c r="E274" s="108" t="s">
        <v>1173</v>
      </c>
      <c r="F274" s="108">
        <v>1.7500000000000002E-2</v>
      </c>
      <c r="G274" s="108">
        <v>0</v>
      </c>
      <c r="H274" s="108">
        <v>3</v>
      </c>
      <c r="I274" s="4" t="s">
        <v>1149</v>
      </c>
      <c r="J274" s="231"/>
    </row>
    <row r="275" spans="1:10">
      <c r="A275" s="298" t="str">
        <f t="shared" si="3"/>
        <v>貨2LCAF</v>
      </c>
      <c r="B275" s="108" t="s">
        <v>1171</v>
      </c>
      <c r="C275" s="108" t="s">
        <v>1205</v>
      </c>
      <c r="D275" s="108" t="s">
        <v>364</v>
      </c>
      <c r="E275" s="108" t="s">
        <v>370</v>
      </c>
      <c r="F275" s="108">
        <v>3.5000000000000003E-2</v>
      </c>
      <c r="G275" s="108">
        <v>0</v>
      </c>
      <c r="H275" s="108">
        <v>3</v>
      </c>
      <c r="I275" s="4" t="s">
        <v>1147</v>
      </c>
      <c r="J275" s="231"/>
    </row>
    <row r="276" spans="1:10">
      <c r="A276" s="298" t="str">
        <f t="shared" si="3"/>
        <v>貨2LCBF</v>
      </c>
      <c r="B276" s="108" t="s">
        <v>1171</v>
      </c>
      <c r="C276" s="108" t="s">
        <v>1205</v>
      </c>
      <c r="D276" s="108" t="s">
        <v>364</v>
      </c>
      <c r="E276" s="108" t="s">
        <v>371</v>
      </c>
      <c r="F276" s="108">
        <v>3.5000000000000003E-2</v>
      </c>
      <c r="G276" s="108">
        <v>0</v>
      </c>
      <c r="H276" s="108">
        <v>3</v>
      </c>
      <c r="I276" s="4" t="s">
        <v>1150</v>
      </c>
      <c r="J276" s="231"/>
    </row>
    <row r="277" spans="1:10">
      <c r="A277" s="298" t="str">
        <f t="shared" si="3"/>
        <v>貨2LCLF</v>
      </c>
      <c r="B277" s="108" t="s">
        <v>1171</v>
      </c>
      <c r="C277" s="108" t="s">
        <v>1205</v>
      </c>
      <c r="D277" s="108" t="s">
        <v>364</v>
      </c>
      <c r="E277" s="108" t="s">
        <v>1174</v>
      </c>
      <c r="F277" s="108">
        <v>3.5000000000000003E-2</v>
      </c>
      <c r="G277" s="108">
        <v>0</v>
      </c>
      <c r="H277" s="108">
        <v>3</v>
      </c>
      <c r="I277" s="4" t="s">
        <v>1149</v>
      </c>
      <c r="J277" s="231"/>
    </row>
    <row r="278" spans="1:10">
      <c r="A278" s="298" t="str">
        <f t="shared" si="3"/>
        <v>貨2LDAF</v>
      </c>
      <c r="B278" s="108" t="s">
        <v>1171</v>
      </c>
      <c r="C278" s="108" t="s">
        <v>1205</v>
      </c>
      <c r="D278" s="108" t="s">
        <v>364</v>
      </c>
      <c r="E278" s="108" t="s">
        <v>372</v>
      </c>
      <c r="F278" s="108">
        <v>1.7500000000000002E-2</v>
      </c>
      <c r="G278" s="108">
        <v>0</v>
      </c>
      <c r="H278" s="108">
        <v>3</v>
      </c>
      <c r="I278" s="4" t="s">
        <v>1147</v>
      </c>
      <c r="J278" s="231"/>
    </row>
    <row r="279" spans="1:10">
      <c r="A279" s="298" t="str">
        <f t="shared" si="3"/>
        <v>貨2LDBF</v>
      </c>
      <c r="B279" s="108" t="s">
        <v>1171</v>
      </c>
      <c r="C279" s="108" t="s">
        <v>1205</v>
      </c>
      <c r="D279" s="108" t="s">
        <v>364</v>
      </c>
      <c r="E279" s="108" t="s">
        <v>373</v>
      </c>
      <c r="F279" s="108">
        <v>1.7500000000000002E-2</v>
      </c>
      <c r="G279" s="108">
        <v>0</v>
      </c>
      <c r="H279" s="108">
        <v>3</v>
      </c>
      <c r="I279" s="4" t="s">
        <v>996</v>
      </c>
      <c r="J279" s="231"/>
    </row>
    <row r="280" spans="1:10">
      <c r="A280" s="298" t="str">
        <f t="shared" ref="A280:A347" si="4">CONCATENATE(C280,E280)</f>
        <v>貨2LDLF</v>
      </c>
      <c r="B280" s="108" t="s">
        <v>1171</v>
      </c>
      <c r="C280" s="108" t="s">
        <v>1205</v>
      </c>
      <c r="D280" s="108" t="s">
        <v>364</v>
      </c>
      <c r="E280" s="108" t="s">
        <v>1175</v>
      </c>
      <c r="F280" s="108">
        <v>1.7500000000000002E-2</v>
      </c>
      <c r="G280" s="108">
        <v>0</v>
      </c>
      <c r="H280" s="108">
        <v>3</v>
      </c>
      <c r="I280" s="4" t="s">
        <v>1149</v>
      </c>
      <c r="J280" s="231"/>
    </row>
    <row r="281" spans="1:10">
      <c r="A281" s="298" t="str">
        <f t="shared" si="4"/>
        <v>貨2LLBF</v>
      </c>
      <c r="B281" s="108" t="s">
        <v>1171</v>
      </c>
      <c r="C281" s="108" t="s">
        <v>1205</v>
      </c>
      <c r="D281" s="108" t="s">
        <v>797</v>
      </c>
      <c r="E281" s="108" t="s">
        <v>804</v>
      </c>
      <c r="F281" s="108">
        <v>7.0000000000000007E-2</v>
      </c>
      <c r="G281" s="108">
        <v>0</v>
      </c>
      <c r="H281" s="108">
        <v>3</v>
      </c>
      <c r="I281" s="4" t="s">
        <v>997</v>
      </c>
      <c r="J281" s="231"/>
    </row>
    <row r="282" spans="1:10">
      <c r="A282" s="298" t="str">
        <f t="shared" si="4"/>
        <v>貨2LLAF</v>
      </c>
      <c r="B282" s="108" t="s">
        <v>1171</v>
      </c>
      <c r="C282" s="108" t="s">
        <v>1205</v>
      </c>
      <c r="D282" s="108" t="s">
        <v>797</v>
      </c>
      <c r="E282" s="108" t="s">
        <v>805</v>
      </c>
      <c r="F282" s="108">
        <v>3.5000000000000003E-2</v>
      </c>
      <c r="G282" s="108">
        <v>0</v>
      </c>
      <c r="H282" s="108">
        <v>3</v>
      </c>
      <c r="I282" s="4" t="s">
        <v>1147</v>
      </c>
      <c r="J282" s="231"/>
    </row>
    <row r="283" spans="1:10">
      <c r="A283" s="298" t="str">
        <f t="shared" si="4"/>
        <v>貨2LLLF</v>
      </c>
      <c r="B283" s="108" t="s">
        <v>1171</v>
      </c>
      <c r="C283" s="108" t="s">
        <v>1205</v>
      </c>
      <c r="D283" s="108" t="s">
        <v>797</v>
      </c>
      <c r="E283" s="108" t="s">
        <v>1176</v>
      </c>
      <c r="F283" s="108">
        <v>1.7500000000000002E-2</v>
      </c>
      <c r="G283" s="108">
        <v>0</v>
      </c>
      <c r="H283" s="108">
        <v>3</v>
      </c>
      <c r="I283" s="4" t="s">
        <v>1149</v>
      </c>
      <c r="J283" s="231"/>
    </row>
    <row r="284" spans="1:10">
      <c r="A284" s="298" t="str">
        <f t="shared" si="4"/>
        <v>貨2LMBF</v>
      </c>
      <c r="B284" s="108" t="s">
        <v>1171</v>
      </c>
      <c r="C284" s="108" t="s">
        <v>1205</v>
      </c>
      <c r="D284" s="108" t="s">
        <v>797</v>
      </c>
      <c r="E284" s="108" t="s">
        <v>806</v>
      </c>
      <c r="F284" s="108">
        <v>3.5000000000000003E-2</v>
      </c>
      <c r="G284" s="108">
        <v>0</v>
      </c>
      <c r="H284" s="108">
        <v>3</v>
      </c>
      <c r="I284" s="4" t="s">
        <v>1150</v>
      </c>
      <c r="J284" s="231"/>
    </row>
    <row r="285" spans="1:10">
      <c r="A285" s="298" t="str">
        <f t="shared" si="4"/>
        <v>貨2LMAF</v>
      </c>
      <c r="B285" s="108" t="s">
        <v>1171</v>
      </c>
      <c r="C285" s="108" t="s">
        <v>1205</v>
      </c>
      <c r="D285" s="108" t="s">
        <v>797</v>
      </c>
      <c r="E285" s="108" t="s">
        <v>807</v>
      </c>
      <c r="F285" s="108">
        <v>3.5000000000000003E-2</v>
      </c>
      <c r="G285" s="108">
        <v>0</v>
      </c>
      <c r="H285" s="108">
        <v>3</v>
      </c>
      <c r="I285" s="4" t="s">
        <v>1147</v>
      </c>
      <c r="J285" s="231"/>
    </row>
    <row r="286" spans="1:10">
      <c r="A286" s="298" t="str">
        <f t="shared" si="4"/>
        <v>貨2LMLF</v>
      </c>
      <c r="B286" s="108" t="s">
        <v>1171</v>
      </c>
      <c r="C286" s="108" t="s">
        <v>1205</v>
      </c>
      <c r="D286" s="108" t="s">
        <v>797</v>
      </c>
      <c r="E286" s="108" t="s">
        <v>1177</v>
      </c>
      <c r="F286" s="108">
        <v>3.5000000000000003E-2</v>
      </c>
      <c r="G286" s="108">
        <v>0</v>
      </c>
      <c r="H286" s="108">
        <v>3</v>
      </c>
      <c r="I286" s="4" t="s">
        <v>1149</v>
      </c>
      <c r="J286" s="231"/>
    </row>
    <row r="287" spans="1:10">
      <c r="A287" s="298" t="str">
        <f t="shared" si="4"/>
        <v>貨2LRBF</v>
      </c>
      <c r="B287" s="108" t="s">
        <v>1171</v>
      </c>
      <c r="C287" s="108" t="s">
        <v>1205</v>
      </c>
      <c r="D287" s="108" t="s">
        <v>797</v>
      </c>
      <c r="E287" s="108" t="s">
        <v>808</v>
      </c>
      <c r="F287" s="108">
        <v>1.7500000000000002E-2</v>
      </c>
      <c r="G287" s="108">
        <v>0</v>
      </c>
      <c r="H287" s="108">
        <v>3</v>
      </c>
      <c r="I287" s="4" t="s">
        <v>996</v>
      </c>
      <c r="J287" s="231"/>
    </row>
    <row r="288" spans="1:10">
      <c r="A288" s="298" t="str">
        <f t="shared" si="4"/>
        <v>貨2LRAF</v>
      </c>
      <c r="B288" s="108" t="s">
        <v>1171</v>
      </c>
      <c r="C288" s="108" t="s">
        <v>1205</v>
      </c>
      <c r="D288" s="108" t="s">
        <v>797</v>
      </c>
      <c r="E288" s="108" t="s">
        <v>809</v>
      </c>
      <c r="F288" s="108">
        <v>1.7500000000000002E-2</v>
      </c>
      <c r="G288" s="108">
        <v>0</v>
      </c>
      <c r="H288" s="108">
        <v>3</v>
      </c>
      <c r="I288" s="4" t="s">
        <v>1147</v>
      </c>
      <c r="J288" s="231"/>
    </row>
    <row r="289" spans="1:10">
      <c r="A289" s="298" t="str">
        <f t="shared" si="4"/>
        <v>貨2LRLF</v>
      </c>
      <c r="B289" s="108" t="s">
        <v>1171</v>
      </c>
      <c r="C289" s="108" t="s">
        <v>1205</v>
      </c>
      <c r="D289" s="108" t="s">
        <v>797</v>
      </c>
      <c r="E289" s="108" t="s">
        <v>1178</v>
      </c>
      <c r="F289" s="108">
        <v>1.7500000000000002E-2</v>
      </c>
      <c r="G289" s="108">
        <v>0</v>
      </c>
      <c r="H289" s="108">
        <v>3</v>
      </c>
      <c r="I289" s="4" t="s">
        <v>1149</v>
      </c>
      <c r="J289" s="231"/>
    </row>
    <row r="290" spans="1:10">
      <c r="A290" s="298" t="str">
        <f t="shared" si="4"/>
        <v>貨2LQBF</v>
      </c>
      <c r="B290" s="108" t="s">
        <v>1171</v>
      </c>
      <c r="C290" s="108" t="s">
        <v>1205</v>
      </c>
      <c r="D290" s="108" t="s">
        <v>797</v>
      </c>
      <c r="E290" s="108" t="s">
        <v>1037</v>
      </c>
      <c r="F290" s="108">
        <v>6.3E-2</v>
      </c>
      <c r="G290" s="108">
        <v>0</v>
      </c>
      <c r="H290" s="108">
        <v>3</v>
      </c>
      <c r="I290" s="4" t="s">
        <v>997</v>
      </c>
      <c r="J290" s="231"/>
    </row>
    <row r="291" spans="1:10">
      <c r="A291" s="298" t="str">
        <f t="shared" si="4"/>
        <v>貨2LQAF</v>
      </c>
      <c r="B291" s="108" t="s">
        <v>1171</v>
      </c>
      <c r="C291" s="108" t="s">
        <v>1205</v>
      </c>
      <c r="D291" s="108" t="s">
        <v>797</v>
      </c>
      <c r="E291" s="108" t="s">
        <v>1033</v>
      </c>
      <c r="F291" s="108">
        <v>6.3E-2</v>
      </c>
      <c r="G291" s="108">
        <v>0</v>
      </c>
      <c r="H291" s="108">
        <v>3</v>
      </c>
      <c r="I291" s="4" t="s">
        <v>1147</v>
      </c>
      <c r="J291" s="231"/>
    </row>
    <row r="292" spans="1:10">
      <c r="A292" s="298" t="str">
        <f t="shared" si="4"/>
        <v>貨2LQLF</v>
      </c>
      <c r="B292" s="108" t="s">
        <v>1171</v>
      </c>
      <c r="C292" s="108" t="s">
        <v>1205</v>
      </c>
      <c r="D292" s="108" t="s">
        <v>797</v>
      </c>
      <c r="E292" s="108" t="s">
        <v>1179</v>
      </c>
      <c r="F292" s="108">
        <v>6.3E-2</v>
      </c>
      <c r="G292" s="108">
        <v>0</v>
      </c>
      <c r="H292" s="108">
        <v>3</v>
      </c>
      <c r="I292" s="4" t="s">
        <v>1149</v>
      </c>
      <c r="J292" s="231"/>
    </row>
    <row r="293" spans="1:10">
      <c r="A293" s="298" t="str">
        <f t="shared" si="4"/>
        <v>貨2L3BF</v>
      </c>
      <c r="B293" s="108" t="s">
        <v>1171</v>
      </c>
      <c r="C293" s="108" t="s">
        <v>1205</v>
      </c>
      <c r="D293" s="108" t="s">
        <v>1157</v>
      </c>
      <c r="E293" s="108" t="s">
        <v>1180</v>
      </c>
      <c r="F293" s="108">
        <v>7.0000000000000007E-2</v>
      </c>
      <c r="G293" s="108">
        <v>0</v>
      </c>
      <c r="H293" s="108">
        <v>3</v>
      </c>
      <c r="I293" s="4" t="s">
        <v>997</v>
      </c>
      <c r="J293" s="231"/>
    </row>
    <row r="294" spans="1:10">
      <c r="A294" s="298" t="str">
        <f t="shared" si="4"/>
        <v>貨2L3AF</v>
      </c>
      <c r="B294" s="108" t="s">
        <v>1171</v>
      </c>
      <c r="C294" s="108" t="s">
        <v>1205</v>
      </c>
      <c r="D294" s="230" t="s">
        <v>1157</v>
      </c>
      <c r="E294" s="192" t="s">
        <v>1181</v>
      </c>
      <c r="F294" s="108">
        <v>3.5000000000000003E-2</v>
      </c>
      <c r="G294" s="108">
        <v>0</v>
      </c>
      <c r="H294" s="108">
        <v>3</v>
      </c>
      <c r="I294" s="4" t="s">
        <v>1147</v>
      </c>
      <c r="J294" s="231"/>
    </row>
    <row r="295" spans="1:10">
      <c r="A295" s="298" t="str">
        <f t="shared" si="4"/>
        <v>貨2L3LF</v>
      </c>
      <c r="B295" s="108" t="s">
        <v>1171</v>
      </c>
      <c r="C295" s="108" t="s">
        <v>1205</v>
      </c>
      <c r="D295" s="230" t="s">
        <v>1157</v>
      </c>
      <c r="E295" s="192" t="s">
        <v>1182</v>
      </c>
      <c r="F295" s="108">
        <v>1.7500000000000002E-2</v>
      </c>
      <c r="G295" s="108">
        <v>0</v>
      </c>
      <c r="H295" s="108">
        <v>3</v>
      </c>
      <c r="I295" s="4" t="s">
        <v>1149</v>
      </c>
      <c r="J295" s="231"/>
    </row>
    <row r="296" spans="1:10">
      <c r="A296" s="298" t="str">
        <f t="shared" si="4"/>
        <v>貨2L4BF</v>
      </c>
      <c r="B296" s="108" t="s">
        <v>1171</v>
      </c>
      <c r="C296" s="108" t="s">
        <v>1205</v>
      </c>
      <c r="D296" s="108" t="s">
        <v>1157</v>
      </c>
      <c r="E296" s="108" t="s">
        <v>1183</v>
      </c>
      <c r="F296" s="108">
        <v>5.2500000000000005E-2</v>
      </c>
      <c r="G296" s="108">
        <v>0</v>
      </c>
      <c r="H296" s="108">
        <v>3</v>
      </c>
      <c r="I296" s="4" t="s">
        <v>1150</v>
      </c>
      <c r="J296" s="231"/>
    </row>
    <row r="297" spans="1:10">
      <c r="A297" s="298" t="str">
        <f t="shared" si="4"/>
        <v>貨2L4AF</v>
      </c>
      <c r="B297" s="108" t="s">
        <v>1171</v>
      </c>
      <c r="C297" s="108" t="s">
        <v>1205</v>
      </c>
      <c r="D297" s="108" t="s">
        <v>1157</v>
      </c>
      <c r="E297" s="108" t="s">
        <v>1184</v>
      </c>
      <c r="F297" s="108">
        <v>5.2499999999999998E-2</v>
      </c>
      <c r="G297" s="108">
        <v>0</v>
      </c>
      <c r="H297" s="108">
        <v>3</v>
      </c>
      <c r="I297" s="4" t="s">
        <v>1147</v>
      </c>
      <c r="J297" s="231"/>
    </row>
    <row r="298" spans="1:10">
      <c r="A298" s="298" t="str">
        <f t="shared" si="4"/>
        <v>貨2L4LF</v>
      </c>
      <c r="B298" s="108" t="s">
        <v>1171</v>
      </c>
      <c r="C298" s="108" t="s">
        <v>1205</v>
      </c>
      <c r="D298" s="108" t="s">
        <v>1157</v>
      </c>
      <c r="E298" s="108" t="s">
        <v>1185</v>
      </c>
      <c r="F298" s="108">
        <v>5.2499999999999998E-2</v>
      </c>
      <c r="G298" s="108">
        <v>0</v>
      </c>
      <c r="H298" s="108">
        <v>3</v>
      </c>
      <c r="I298" s="4" t="s">
        <v>1149</v>
      </c>
      <c r="J298" s="231"/>
    </row>
    <row r="299" spans="1:10">
      <c r="A299" s="298" t="str">
        <f t="shared" si="4"/>
        <v>貨2L5BF</v>
      </c>
      <c r="B299" s="108" t="s">
        <v>1171</v>
      </c>
      <c r="C299" s="108" t="s">
        <v>1205</v>
      </c>
      <c r="D299" s="108" t="s">
        <v>1157</v>
      </c>
      <c r="E299" s="108" t="s">
        <v>1186</v>
      </c>
      <c r="F299" s="108">
        <v>3.5000000000000003E-2</v>
      </c>
      <c r="G299" s="108">
        <v>0</v>
      </c>
      <c r="H299" s="108">
        <v>3</v>
      </c>
      <c r="I299" s="4" t="s">
        <v>996</v>
      </c>
      <c r="J299" s="231"/>
    </row>
    <row r="300" spans="1:10">
      <c r="A300" s="298" t="str">
        <f t="shared" si="4"/>
        <v>貨2L5AF</v>
      </c>
      <c r="B300" s="108" t="s">
        <v>1171</v>
      </c>
      <c r="C300" s="108" t="s">
        <v>1205</v>
      </c>
      <c r="D300" s="108" t="s">
        <v>1157</v>
      </c>
      <c r="E300" s="108" t="s">
        <v>1187</v>
      </c>
      <c r="F300" s="108">
        <v>3.5000000000000003E-2</v>
      </c>
      <c r="G300" s="108">
        <v>0</v>
      </c>
      <c r="H300" s="108">
        <v>3</v>
      </c>
      <c r="I300" s="4" t="s">
        <v>1147</v>
      </c>
      <c r="J300" s="231"/>
    </row>
    <row r="301" spans="1:10">
      <c r="A301" s="298" t="str">
        <f t="shared" si="4"/>
        <v>貨2L5LF</v>
      </c>
      <c r="B301" s="108" t="s">
        <v>1171</v>
      </c>
      <c r="C301" s="108" t="s">
        <v>1205</v>
      </c>
      <c r="D301" s="108" t="s">
        <v>1157</v>
      </c>
      <c r="E301" s="108" t="s">
        <v>1188</v>
      </c>
      <c r="F301" s="108">
        <v>3.5000000000000003E-2</v>
      </c>
      <c r="G301" s="108">
        <v>0</v>
      </c>
      <c r="H301" s="108">
        <v>3</v>
      </c>
      <c r="I301" s="4" t="s">
        <v>1149</v>
      </c>
      <c r="J301" s="231"/>
    </row>
    <row r="302" spans="1:10">
      <c r="A302" s="298" t="str">
        <f t="shared" si="4"/>
        <v>貨2L6BF</v>
      </c>
      <c r="B302" s="108" t="s">
        <v>1171</v>
      </c>
      <c r="C302" s="108" t="s">
        <v>1205</v>
      </c>
      <c r="D302" s="108" t="s">
        <v>1157</v>
      </c>
      <c r="E302" s="108" t="s">
        <v>1189</v>
      </c>
      <c r="F302" s="108">
        <v>1.7500000000000002E-2</v>
      </c>
      <c r="G302" s="108">
        <v>0</v>
      </c>
      <c r="H302" s="108">
        <v>3</v>
      </c>
      <c r="I302" s="4" t="s">
        <v>1168</v>
      </c>
      <c r="J302" s="231"/>
    </row>
    <row r="303" spans="1:10">
      <c r="A303" s="298" t="str">
        <f t="shared" si="4"/>
        <v>貨2L6AF</v>
      </c>
      <c r="B303" s="108" t="s">
        <v>1171</v>
      </c>
      <c r="C303" s="108" t="s">
        <v>1205</v>
      </c>
      <c r="D303" s="108" t="s">
        <v>1157</v>
      </c>
      <c r="E303" s="108" t="s">
        <v>1190</v>
      </c>
      <c r="F303" s="108">
        <v>1.7500000000000002E-2</v>
      </c>
      <c r="G303" s="108">
        <v>0</v>
      </c>
      <c r="H303" s="108">
        <v>3</v>
      </c>
      <c r="I303" s="4" t="s">
        <v>1147</v>
      </c>
      <c r="J303" s="231"/>
    </row>
    <row r="304" spans="1:10">
      <c r="A304" s="298" t="str">
        <f t="shared" si="4"/>
        <v>貨2L6LF</v>
      </c>
      <c r="B304" s="108" t="s">
        <v>1171</v>
      </c>
      <c r="C304" s="108" t="s">
        <v>1205</v>
      </c>
      <c r="D304" s="108" t="s">
        <v>1157</v>
      </c>
      <c r="E304" s="108" t="s">
        <v>1191</v>
      </c>
      <c r="F304" s="108">
        <v>1.7500000000000002E-2</v>
      </c>
      <c r="G304" s="108">
        <v>0</v>
      </c>
      <c r="H304" s="108">
        <v>3</v>
      </c>
      <c r="I304" s="4" t="s">
        <v>1149</v>
      </c>
      <c r="J304" s="231"/>
    </row>
    <row r="305" spans="1:10">
      <c r="A305" s="362" t="str">
        <f t="shared" si="4"/>
        <v>貨2LBAF</v>
      </c>
      <c r="B305" s="108" t="s">
        <v>1460</v>
      </c>
      <c r="C305" s="108" t="s">
        <v>1475</v>
      </c>
      <c r="D305" s="108" t="s">
        <v>364</v>
      </c>
      <c r="E305" s="108" t="s">
        <v>1462</v>
      </c>
      <c r="F305" s="108">
        <v>6.3E-2</v>
      </c>
      <c r="G305" s="108">
        <v>0</v>
      </c>
      <c r="H305" s="108">
        <v>3</v>
      </c>
      <c r="I305" s="4" t="s">
        <v>1147</v>
      </c>
      <c r="J305" s="231"/>
    </row>
    <row r="306" spans="1:10">
      <c r="A306" s="362" t="str">
        <f t="shared" si="4"/>
        <v>貨2LBBF</v>
      </c>
      <c r="B306" s="108" t="s">
        <v>1460</v>
      </c>
      <c r="C306" s="108" t="s">
        <v>1475</v>
      </c>
      <c r="D306" s="108" t="s">
        <v>364</v>
      </c>
      <c r="E306" s="108" t="s">
        <v>1463</v>
      </c>
      <c r="F306" s="108">
        <v>6.3E-2</v>
      </c>
      <c r="G306" s="108">
        <v>0</v>
      </c>
      <c r="H306" s="108">
        <v>3</v>
      </c>
      <c r="I306" s="4" t="s">
        <v>997</v>
      </c>
      <c r="J306" s="231"/>
    </row>
    <row r="307" spans="1:10">
      <c r="A307" s="362" t="str">
        <f t="shared" si="4"/>
        <v>貨2LNAF</v>
      </c>
      <c r="B307" s="108" t="s">
        <v>1460</v>
      </c>
      <c r="C307" s="108" t="s">
        <v>1475</v>
      </c>
      <c r="D307" s="108" t="s">
        <v>364</v>
      </c>
      <c r="E307" s="108" t="s">
        <v>1464</v>
      </c>
      <c r="F307" s="108">
        <v>6.3E-2</v>
      </c>
      <c r="G307" s="108">
        <v>0</v>
      </c>
      <c r="H307" s="108">
        <v>3</v>
      </c>
      <c r="I307" s="4" t="s">
        <v>1147</v>
      </c>
      <c r="J307" s="231"/>
    </row>
    <row r="308" spans="1:10">
      <c r="A308" s="362" t="str">
        <f t="shared" si="4"/>
        <v>貨2LNBF</v>
      </c>
      <c r="B308" s="108" t="s">
        <v>1460</v>
      </c>
      <c r="C308" s="108" t="s">
        <v>1475</v>
      </c>
      <c r="D308" s="108" t="s">
        <v>364</v>
      </c>
      <c r="E308" s="108" t="s">
        <v>1465</v>
      </c>
      <c r="F308" s="108">
        <v>6.3E-2</v>
      </c>
      <c r="G308" s="108">
        <v>0</v>
      </c>
      <c r="H308" s="108">
        <v>3</v>
      </c>
      <c r="I308" s="4" t="s">
        <v>997</v>
      </c>
      <c r="J308" s="231"/>
    </row>
    <row r="309" spans="1:10">
      <c r="A309" s="298" t="str">
        <f t="shared" si="4"/>
        <v>貨3L-</v>
      </c>
      <c r="B309" s="108" t="s">
        <v>1192</v>
      </c>
      <c r="C309" s="108" t="s">
        <v>1206</v>
      </c>
      <c r="D309" s="108" t="s">
        <v>203</v>
      </c>
      <c r="E309" s="108" t="s">
        <v>202</v>
      </c>
      <c r="F309" s="108">
        <v>1.8</v>
      </c>
      <c r="G309" s="108">
        <v>0</v>
      </c>
      <c r="H309" s="108">
        <v>3</v>
      </c>
      <c r="I309" s="4" t="s">
        <v>997</v>
      </c>
      <c r="J309" s="231"/>
    </row>
    <row r="310" spans="1:10">
      <c r="A310" s="298" t="str">
        <f t="shared" si="4"/>
        <v>貨3LJ</v>
      </c>
      <c r="B310" s="108" t="s">
        <v>1192</v>
      </c>
      <c r="C310" s="108" t="s">
        <v>1206</v>
      </c>
      <c r="D310" s="108" t="s">
        <v>206</v>
      </c>
      <c r="E310" s="108" t="s">
        <v>485</v>
      </c>
      <c r="F310" s="108">
        <v>1.2</v>
      </c>
      <c r="G310" s="108">
        <v>0</v>
      </c>
      <c r="H310" s="108">
        <v>3</v>
      </c>
      <c r="I310" s="4" t="s">
        <v>997</v>
      </c>
      <c r="J310" s="231"/>
    </row>
    <row r="311" spans="1:10">
      <c r="A311" s="298" t="str">
        <f t="shared" si="4"/>
        <v>貨3LM</v>
      </c>
      <c r="B311" s="108" t="s">
        <v>1192</v>
      </c>
      <c r="C311" s="108" t="s">
        <v>1206</v>
      </c>
      <c r="D311" s="108" t="s">
        <v>502</v>
      </c>
      <c r="E311" s="108" t="s">
        <v>503</v>
      </c>
      <c r="F311" s="108">
        <v>0.9</v>
      </c>
      <c r="G311" s="108">
        <v>0</v>
      </c>
      <c r="H311" s="108">
        <v>3</v>
      </c>
      <c r="I311" s="4" t="s">
        <v>997</v>
      </c>
      <c r="J311" s="231"/>
    </row>
    <row r="312" spans="1:10">
      <c r="A312" s="298" t="str">
        <f t="shared" si="4"/>
        <v>貨3LT</v>
      </c>
      <c r="B312" s="108" t="s">
        <v>1192</v>
      </c>
      <c r="C312" s="108" t="s">
        <v>1206</v>
      </c>
      <c r="D312" s="108" t="s">
        <v>496</v>
      </c>
      <c r="E312" s="108" t="s">
        <v>497</v>
      </c>
      <c r="F312" s="108">
        <v>0.7</v>
      </c>
      <c r="G312" s="108">
        <v>0</v>
      </c>
      <c r="H312" s="108">
        <v>3</v>
      </c>
      <c r="I312" s="4" t="s">
        <v>997</v>
      </c>
      <c r="J312" s="231"/>
    </row>
    <row r="313" spans="1:10">
      <c r="A313" s="298" t="str">
        <f t="shared" si="4"/>
        <v>貨3LZ</v>
      </c>
      <c r="B313" s="108" t="s">
        <v>1192</v>
      </c>
      <c r="C313" s="108" t="s">
        <v>1206</v>
      </c>
      <c r="D313" s="108" t="s">
        <v>376</v>
      </c>
      <c r="E313" s="108" t="s">
        <v>504</v>
      </c>
      <c r="F313" s="108">
        <v>0.49</v>
      </c>
      <c r="G313" s="108">
        <v>0</v>
      </c>
      <c r="H313" s="108">
        <v>3</v>
      </c>
      <c r="I313" s="4" t="s">
        <v>997</v>
      </c>
      <c r="J313" s="231"/>
    </row>
    <row r="314" spans="1:10">
      <c r="A314" s="298" t="str">
        <f t="shared" si="4"/>
        <v>貨3LGB</v>
      </c>
      <c r="B314" s="108" t="s">
        <v>1192</v>
      </c>
      <c r="C314" s="108" t="s">
        <v>1206</v>
      </c>
      <c r="D314" s="108" t="s">
        <v>377</v>
      </c>
      <c r="E314" s="108" t="s">
        <v>531</v>
      </c>
      <c r="F314" s="108">
        <v>0.4</v>
      </c>
      <c r="G314" s="108">
        <v>0</v>
      </c>
      <c r="H314" s="108">
        <v>3</v>
      </c>
      <c r="I314" s="4" t="s">
        <v>997</v>
      </c>
      <c r="J314" s="231"/>
    </row>
    <row r="315" spans="1:10">
      <c r="A315" s="298" t="str">
        <f t="shared" si="4"/>
        <v>貨3LGE</v>
      </c>
      <c r="B315" s="108" t="s">
        <v>1192</v>
      </c>
      <c r="C315" s="108" t="s">
        <v>1206</v>
      </c>
      <c r="D315" s="108" t="s">
        <v>377</v>
      </c>
      <c r="E315" s="108" t="s">
        <v>533</v>
      </c>
      <c r="F315" s="108">
        <v>0.4</v>
      </c>
      <c r="G315" s="108">
        <v>0</v>
      </c>
      <c r="H315" s="108">
        <v>3</v>
      </c>
      <c r="I315" s="4" t="s">
        <v>997</v>
      </c>
      <c r="J315" s="231"/>
    </row>
    <row r="316" spans="1:10">
      <c r="A316" s="298" t="str">
        <f t="shared" si="4"/>
        <v>貨3LHJ</v>
      </c>
      <c r="B316" s="108" t="s">
        <v>1192</v>
      </c>
      <c r="C316" s="108" t="s">
        <v>1206</v>
      </c>
      <c r="D316" s="108" t="s">
        <v>377</v>
      </c>
      <c r="E316" s="108" t="s">
        <v>541</v>
      </c>
      <c r="F316" s="108">
        <v>0.2</v>
      </c>
      <c r="G316" s="108">
        <v>0</v>
      </c>
      <c r="H316" s="108">
        <v>3</v>
      </c>
      <c r="I316" s="4" t="s">
        <v>1147</v>
      </c>
      <c r="J316" s="231"/>
    </row>
    <row r="317" spans="1:10">
      <c r="A317" s="298" t="str">
        <f t="shared" si="4"/>
        <v>貨3LGK</v>
      </c>
      <c r="B317" s="108" t="s">
        <v>1192</v>
      </c>
      <c r="C317" s="108" t="s">
        <v>1206</v>
      </c>
      <c r="D317" s="108" t="s">
        <v>499</v>
      </c>
      <c r="E317" s="108" t="s">
        <v>538</v>
      </c>
      <c r="F317" s="108">
        <v>0.13</v>
      </c>
      <c r="G317" s="108">
        <v>0</v>
      </c>
      <c r="H317" s="108">
        <v>3</v>
      </c>
      <c r="I317" s="4" t="s">
        <v>997</v>
      </c>
      <c r="J317" s="231"/>
    </row>
    <row r="318" spans="1:10">
      <c r="A318" s="298" t="str">
        <f t="shared" si="4"/>
        <v>貨3LHQ</v>
      </c>
      <c r="B318" s="108" t="s">
        <v>1192</v>
      </c>
      <c r="C318" s="108" t="s">
        <v>1206</v>
      </c>
      <c r="D318" s="108" t="s">
        <v>499</v>
      </c>
      <c r="E318" s="108" t="s">
        <v>548</v>
      </c>
      <c r="F318" s="108">
        <v>6.5000000000000002E-2</v>
      </c>
      <c r="G318" s="108">
        <v>0</v>
      </c>
      <c r="H318" s="108">
        <v>3</v>
      </c>
      <c r="I318" s="4" t="s">
        <v>1147</v>
      </c>
      <c r="J318" s="231"/>
    </row>
    <row r="319" spans="1:10">
      <c r="A319" s="298" t="str">
        <f t="shared" si="4"/>
        <v>貨3LTC</v>
      </c>
      <c r="B319" s="108" t="s">
        <v>1192</v>
      </c>
      <c r="C319" s="108" t="s">
        <v>1206</v>
      </c>
      <c r="D319" s="108" t="s">
        <v>499</v>
      </c>
      <c r="E319" s="108" t="s">
        <v>560</v>
      </c>
      <c r="F319" s="108">
        <v>9.7500000000000003E-2</v>
      </c>
      <c r="G319" s="108">
        <v>0</v>
      </c>
      <c r="H319" s="108">
        <v>3</v>
      </c>
      <c r="I319" s="4" t="s">
        <v>997</v>
      </c>
      <c r="J319" s="231"/>
    </row>
    <row r="320" spans="1:10">
      <c r="A320" s="298" t="str">
        <f t="shared" si="4"/>
        <v>貨3LXC</v>
      </c>
      <c r="B320" s="108" t="s">
        <v>1192</v>
      </c>
      <c r="C320" s="108" t="s">
        <v>1206</v>
      </c>
      <c r="D320" s="108" t="s">
        <v>499</v>
      </c>
      <c r="E320" s="108" t="s">
        <v>574</v>
      </c>
      <c r="F320" s="108">
        <v>9.7500000000000003E-2</v>
      </c>
      <c r="G320" s="108">
        <v>0</v>
      </c>
      <c r="H320" s="108">
        <v>3</v>
      </c>
      <c r="I320" s="4" t="s">
        <v>1147</v>
      </c>
      <c r="J320" s="231"/>
    </row>
    <row r="321" spans="1:10">
      <c r="A321" s="298" t="str">
        <f t="shared" si="4"/>
        <v>貨3LLC</v>
      </c>
      <c r="B321" s="108" t="s">
        <v>1192</v>
      </c>
      <c r="C321" s="108" t="s">
        <v>1206</v>
      </c>
      <c r="D321" s="108" t="s">
        <v>499</v>
      </c>
      <c r="E321" s="108" t="s">
        <v>552</v>
      </c>
      <c r="F321" s="108">
        <v>6.5000000000000002E-2</v>
      </c>
      <c r="G321" s="108">
        <v>0</v>
      </c>
      <c r="H321" s="108">
        <v>3</v>
      </c>
      <c r="I321" s="4" t="s">
        <v>997</v>
      </c>
      <c r="J321" s="231"/>
    </row>
    <row r="322" spans="1:10">
      <c r="A322" s="298" t="str">
        <f t="shared" si="4"/>
        <v>貨3LYC</v>
      </c>
      <c r="B322" s="108" t="s">
        <v>1192</v>
      </c>
      <c r="C322" s="108" t="s">
        <v>1206</v>
      </c>
      <c r="D322" s="108" t="s">
        <v>499</v>
      </c>
      <c r="E322" s="108" t="s">
        <v>578</v>
      </c>
      <c r="F322" s="108">
        <v>6.5000000000000002E-2</v>
      </c>
      <c r="G322" s="108">
        <v>0</v>
      </c>
      <c r="H322" s="108">
        <v>3</v>
      </c>
      <c r="I322" s="4" t="s">
        <v>1147</v>
      </c>
      <c r="J322" s="231"/>
    </row>
    <row r="323" spans="1:10">
      <c r="A323" s="298" t="str">
        <f t="shared" si="4"/>
        <v>貨3LUC</v>
      </c>
      <c r="B323" s="108" t="s">
        <v>1192</v>
      </c>
      <c r="C323" s="108" t="s">
        <v>1206</v>
      </c>
      <c r="D323" s="108" t="s">
        <v>499</v>
      </c>
      <c r="E323" s="108" t="s">
        <v>567</v>
      </c>
      <c r="F323" s="108">
        <v>3.2500000000000001E-2</v>
      </c>
      <c r="G323" s="108">
        <v>0</v>
      </c>
      <c r="H323" s="108">
        <v>3</v>
      </c>
      <c r="I323" s="4" t="s">
        <v>997</v>
      </c>
      <c r="J323" s="231"/>
    </row>
    <row r="324" spans="1:10">
      <c r="A324" s="298" t="str">
        <f t="shared" si="4"/>
        <v>貨3LZC</v>
      </c>
      <c r="B324" s="108" t="s">
        <v>1192</v>
      </c>
      <c r="C324" s="108" t="s">
        <v>1206</v>
      </c>
      <c r="D324" s="108" t="s">
        <v>499</v>
      </c>
      <c r="E324" s="108" t="s">
        <v>582</v>
      </c>
      <c r="F324" s="108">
        <v>3.2500000000000001E-2</v>
      </c>
      <c r="G324" s="108">
        <v>0</v>
      </c>
      <c r="H324" s="108">
        <v>3</v>
      </c>
      <c r="I324" s="4" t="s">
        <v>1147</v>
      </c>
      <c r="J324" s="231"/>
    </row>
    <row r="325" spans="1:10">
      <c r="A325" s="298" t="str">
        <f t="shared" si="4"/>
        <v>貨3LABF</v>
      </c>
      <c r="B325" s="108" t="s">
        <v>1192</v>
      </c>
      <c r="C325" s="108" t="s">
        <v>1206</v>
      </c>
      <c r="D325" s="108" t="s">
        <v>364</v>
      </c>
      <c r="E325" s="108" t="s">
        <v>211</v>
      </c>
      <c r="F325" s="108">
        <v>7.0000000000000007E-2</v>
      </c>
      <c r="G325" s="108">
        <v>0</v>
      </c>
      <c r="H325" s="108">
        <v>3</v>
      </c>
      <c r="I325" s="4" t="s">
        <v>997</v>
      </c>
      <c r="J325" s="231"/>
    </row>
    <row r="326" spans="1:10">
      <c r="A326" s="298" t="str">
        <f t="shared" si="4"/>
        <v>貨3LAAF</v>
      </c>
      <c r="B326" s="108" t="s">
        <v>1192</v>
      </c>
      <c r="C326" s="108" t="s">
        <v>1206</v>
      </c>
      <c r="D326" s="108" t="s">
        <v>364</v>
      </c>
      <c r="E326" s="108" t="s">
        <v>212</v>
      </c>
      <c r="F326" s="108">
        <v>3.5000000000000003E-2</v>
      </c>
      <c r="G326" s="108">
        <v>0</v>
      </c>
      <c r="H326" s="108">
        <v>3</v>
      </c>
      <c r="I326" s="4" t="s">
        <v>1147</v>
      </c>
      <c r="J326" s="231"/>
    </row>
    <row r="327" spans="1:10">
      <c r="A327" s="298" t="str">
        <f t="shared" si="4"/>
        <v>貨3LALF</v>
      </c>
      <c r="B327" s="108" t="s">
        <v>1192</v>
      </c>
      <c r="C327" s="108" t="s">
        <v>1206</v>
      </c>
      <c r="D327" s="108" t="s">
        <v>364</v>
      </c>
      <c r="E327" s="108" t="s">
        <v>1173</v>
      </c>
      <c r="F327" s="108">
        <v>1.7500000000000002E-2</v>
      </c>
      <c r="G327" s="108">
        <v>0</v>
      </c>
      <c r="H327" s="108">
        <v>3</v>
      </c>
      <c r="I327" s="4" t="s">
        <v>1149</v>
      </c>
      <c r="J327" s="231"/>
    </row>
    <row r="328" spans="1:10">
      <c r="A328" s="298" t="str">
        <f t="shared" si="4"/>
        <v>貨3LCAF</v>
      </c>
      <c r="B328" s="108" t="s">
        <v>1192</v>
      </c>
      <c r="C328" s="108" t="s">
        <v>1206</v>
      </c>
      <c r="D328" s="108" t="s">
        <v>364</v>
      </c>
      <c r="E328" s="108" t="s">
        <v>370</v>
      </c>
      <c r="F328" s="108">
        <v>3.5000000000000003E-2</v>
      </c>
      <c r="G328" s="108">
        <v>0</v>
      </c>
      <c r="H328" s="108">
        <v>3</v>
      </c>
      <c r="I328" s="4" t="s">
        <v>1147</v>
      </c>
      <c r="J328" s="231"/>
    </row>
    <row r="329" spans="1:10">
      <c r="A329" s="298" t="str">
        <f t="shared" si="4"/>
        <v>貨3LCBF</v>
      </c>
      <c r="B329" s="108" t="s">
        <v>1192</v>
      </c>
      <c r="C329" s="108" t="s">
        <v>1206</v>
      </c>
      <c r="D329" s="108" t="s">
        <v>364</v>
      </c>
      <c r="E329" s="108" t="s">
        <v>371</v>
      </c>
      <c r="F329" s="108">
        <v>3.5000000000000003E-2</v>
      </c>
      <c r="G329" s="108">
        <v>0</v>
      </c>
      <c r="H329" s="108">
        <v>3</v>
      </c>
      <c r="I329" s="4" t="s">
        <v>1150</v>
      </c>
      <c r="J329" s="231"/>
    </row>
    <row r="330" spans="1:10">
      <c r="A330" s="298" t="str">
        <f t="shared" si="4"/>
        <v>貨3LCLF</v>
      </c>
      <c r="B330" s="108" t="s">
        <v>1192</v>
      </c>
      <c r="C330" s="108" t="s">
        <v>1206</v>
      </c>
      <c r="D330" s="108" t="s">
        <v>364</v>
      </c>
      <c r="E330" s="108" t="s">
        <v>1174</v>
      </c>
      <c r="F330" s="108">
        <v>3.5000000000000003E-2</v>
      </c>
      <c r="G330" s="108">
        <v>0</v>
      </c>
      <c r="H330" s="108">
        <v>3</v>
      </c>
      <c r="I330" s="4" t="s">
        <v>1149</v>
      </c>
      <c r="J330" s="231"/>
    </row>
    <row r="331" spans="1:10">
      <c r="A331" s="298" t="str">
        <f t="shared" si="4"/>
        <v>貨3LDAF</v>
      </c>
      <c r="B331" s="108" t="s">
        <v>1192</v>
      </c>
      <c r="C331" s="108" t="s">
        <v>1206</v>
      </c>
      <c r="D331" s="108" t="s">
        <v>364</v>
      </c>
      <c r="E331" s="108" t="s">
        <v>372</v>
      </c>
      <c r="F331" s="108">
        <v>1.7500000000000002E-2</v>
      </c>
      <c r="G331" s="108">
        <v>0</v>
      </c>
      <c r="H331" s="108">
        <v>3</v>
      </c>
      <c r="I331" s="4" t="s">
        <v>1147</v>
      </c>
      <c r="J331" s="231"/>
    </row>
    <row r="332" spans="1:10">
      <c r="A332" s="298" t="str">
        <f t="shared" si="4"/>
        <v>貨3LDBF</v>
      </c>
      <c r="B332" s="108" t="s">
        <v>1192</v>
      </c>
      <c r="C332" s="108" t="s">
        <v>1206</v>
      </c>
      <c r="D332" s="108" t="s">
        <v>364</v>
      </c>
      <c r="E332" s="108" t="s">
        <v>373</v>
      </c>
      <c r="F332" s="108">
        <v>1.7500000000000002E-2</v>
      </c>
      <c r="G332" s="108">
        <v>0</v>
      </c>
      <c r="H332" s="108">
        <v>3</v>
      </c>
      <c r="I332" s="4" t="s">
        <v>996</v>
      </c>
      <c r="J332" s="231"/>
    </row>
    <row r="333" spans="1:10">
      <c r="A333" s="298" t="str">
        <f t="shared" si="4"/>
        <v>貨3LDLF</v>
      </c>
      <c r="B333" s="108" t="s">
        <v>1192</v>
      </c>
      <c r="C333" s="108" t="s">
        <v>1206</v>
      </c>
      <c r="D333" s="108" t="s">
        <v>364</v>
      </c>
      <c r="E333" s="108" t="s">
        <v>1175</v>
      </c>
      <c r="F333" s="108">
        <v>1.7500000000000002E-2</v>
      </c>
      <c r="G333" s="108">
        <v>0</v>
      </c>
      <c r="H333" s="108">
        <v>3</v>
      </c>
      <c r="I333" s="4" t="s">
        <v>1149</v>
      </c>
      <c r="J333" s="231"/>
    </row>
    <row r="334" spans="1:10">
      <c r="A334" s="298" t="str">
        <f t="shared" si="4"/>
        <v>貨3LLBF</v>
      </c>
      <c r="B334" s="108" t="s">
        <v>1192</v>
      </c>
      <c r="C334" s="108" t="s">
        <v>1206</v>
      </c>
      <c r="D334" s="108" t="s">
        <v>797</v>
      </c>
      <c r="E334" s="108" t="s">
        <v>804</v>
      </c>
      <c r="F334" s="108">
        <v>7.0000000000000007E-2</v>
      </c>
      <c r="G334" s="108">
        <v>0</v>
      </c>
      <c r="H334" s="108">
        <v>3</v>
      </c>
      <c r="I334" s="4" t="s">
        <v>997</v>
      </c>
      <c r="J334" s="231"/>
    </row>
    <row r="335" spans="1:10">
      <c r="A335" s="298" t="str">
        <f t="shared" si="4"/>
        <v>貨3LLAF</v>
      </c>
      <c r="B335" s="108" t="s">
        <v>1192</v>
      </c>
      <c r="C335" s="108" t="s">
        <v>1206</v>
      </c>
      <c r="D335" s="108" t="s">
        <v>797</v>
      </c>
      <c r="E335" s="108" t="s">
        <v>805</v>
      </c>
      <c r="F335" s="108">
        <v>3.5000000000000003E-2</v>
      </c>
      <c r="G335" s="108">
        <v>0</v>
      </c>
      <c r="H335" s="108">
        <v>3</v>
      </c>
      <c r="I335" s="4" t="s">
        <v>1147</v>
      </c>
      <c r="J335" s="231"/>
    </row>
    <row r="336" spans="1:10">
      <c r="A336" s="298" t="str">
        <f t="shared" si="4"/>
        <v>貨3LLLF</v>
      </c>
      <c r="B336" s="108" t="s">
        <v>1192</v>
      </c>
      <c r="C336" s="108" t="s">
        <v>1206</v>
      </c>
      <c r="D336" s="108" t="s">
        <v>797</v>
      </c>
      <c r="E336" s="108" t="s">
        <v>1176</v>
      </c>
      <c r="F336" s="108">
        <v>1.7500000000000002E-2</v>
      </c>
      <c r="G336" s="108">
        <v>0</v>
      </c>
      <c r="H336" s="108">
        <v>3</v>
      </c>
      <c r="I336" s="4" t="s">
        <v>1149</v>
      </c>
      <c r="J336" s="231"/>
    </row>
    <row r="337" spans="1:10">
      <c r="A337" s="298" t="str">
        <f t="shared" si="4"/>
        <v>貨3LMBF</v>
      </c>
      <c r="B337" s="108" t="s">
        <v>1192</v>
      </c>
      <c r="C337" s="108" t="s">
        <v>1206</v>
      </c>
      <c r="D337" s="108" t="s">
        <v>797</v>
      </c>
      <c r="E337" s="108" t="s">
        <v>806</v>
      </c>
      <c r="F337" s="108">
        <v>3.5000000000000003E-2</v>
      </c>
      <c r="G337" s="108">
        <v>0</v>
      </c>
      <c r="H337" s="108">
        <v>3</v>
      </c>
      <c r="I337" s="4" t="s">
        <v>1150</v>
      </c>
      <c r="J337" s="231"/>
    </row>
    <row r="338" spans="1:10">
      <c r="A338" s="298" t="str">
        <f t="shared" si="4"/>
        <v>貨3LMAF</v>
      </c>
      <c r="B338" s="108" t="s">
        <v>1192</v>
      </c>
      <c r="C338" s="108" t="s">
        <v>1206</v>
      </c>
      <c r="D338" s="108" t="s">
        <v>797</v>
      </c>
      <c r="E338" s="108" t="s">
        <v>807</v>
      </c>
      <c r="F338" s="108">
        <v>3.5000000000000003E-2</v>
      </c>
      <c r="G338" s="108">
        <v>0</v>
      </c>
      <c r="H338" s="108">
        <v>3</v>
      </c>
      <c r="I338" s="4" t="s">
        <v>1147</v>
      </c>
      <c r="J338" s="231"/>
    </row>
    <row r="339" spans="1:10">
      <c r="A339" s="298" t="str">
        <f t="shared" si="4"/>
        <v>貨3LMLF</v>
      </c>
      <c r="B339" s="108" t="s">
        <v>1192</v>
      </c>
      <c r="C339" s="108" t="s">
        <v>1206</v>
      </c>
      <c r="D339" s="108" t="s">
        <v>797</v>
      </c>
      <c r="E339" s="108" t="s">
        <v>1177</v>
      </c>
      <c r="F339" s="108">
        <v>3.5000000000000003E-2</v>
      </c>
      <c r="G339" s="108">
        <v>0</v>
      </c>
      <c r="H339" s="108">
        <v>3</v>
      </c>
      <c r="I339" s="4" t="s">
        <v>1149</v>
      </c>
      <c r="J339" s="231"/>
    </row>
    <row r="340" spans="1:10">
      <c r="A340" s="298" t="str">
        <f t="shared" si="4"/>
        <v>貨3LRBF</v>
      </c>
      <c r="B340" s="108" t="s">
        <v>1192</v>
      </c>
      <c r="C340" s="108" t="s">
        <v>1206</v>
      </c>
      <c r="D340" s="108" t="s">
        <v>797</v>
      </c>
      <c r="E340" s="108" t="s">
        <v>808</v>
      </c>
      <c r="F340" s="108">
        <v>1.7500000000000002E-2</v>
      </c>
      <c r="G340" s="108">
        <v>0</v>
      </c>
      <c r="H340" s="108">
        <v>3</v>
      </c>
      <c r="I340" s="4" t="s">
        <v>996</v>
      </c>
      <c r="J340" s="231"/>
    </row>
    <row r="341" spans="1:10">
      <c r="A341" s="298" t="str">
        <f t="shared" si="4"/>
        <v>貨3LRAF</v>
      </c>
      <c r="B341" s="108" t="s">
        <v>1192</v>
      </c>
      <c r="C341" s="108" t="s">
        <v>1206</v>
      </c>
      <c r="D341" s="108" t="s">
        <v>797</v>
      </c>
      <c r="E341" s="108" t="s">
        <v>809</v>
      </c>
      <c r="F341" s="108">
        <v>1.7500000000000002E-2</v>
      </c>
      <c r="G341" s="108">
        <v>0</v>
      </c>
      <c r="H341" s="108">
        <v>3</v>
      </c>
      <c r="I341" s="4" t="s">
        <v>1147</v>
      </c>
      <c r="J341" s="231"/>
    </row>
    <row r="342" spans="1:10">
      <c r="A342" s="298" t="str">
        <f t="shared" si="4"/>
        <v>貨3LRLF</v>
      </c>
      <c r="B342" s="108" t="s">
        <v>1192</v>
      </c>
      <c r="C342" s="108" t="s">
        <v>1206</v>
      </c>
      <c r="D342" s="230" t="s">
        <v>797</v>
      </c>
      <c r="E342" s="192" t="s">
        <v>1178</v>
      </c>
      <c r="F342" s="108">
        <v>1.7500000000000002E-2</v>
      </c>
      <c r="G342" s="108">
        <v>0</v>
      </c>
      <c r="H342" s="108">
        <v>3</v>
      </c>
      <c r="I342" s="4" t="s">
        <v>1149</v>
      </c>
      <c r="J342" s="231"/>
    </row>
    <row r="343" spans="1:10">
      <c r="A343" s="298" t="str">
        <f t="shared" si="4"/>
        <v>貨3LQBF</v>
      </c>
      <c r="B343" s="108" t="s">
        <v>1192</v>
      </c>
      <c r="C343" s="108" t="s">
        <v>1206</v>
      </c>
      <c r="D343" s="230" t="s">
        <v>797</v>
      </c>
      <c r="E343" s="192" t="s">
        <v>1037</v>
      </c>
      <c r="F343" s="108">
        <v>6.3E-2</v>
      </c>
      <c r="G343" s="108">
        <v>0</v>
      </c>
      <c r="H343" s="108">
        <v>3</v>
      </c>
      <c r="I343" s="4" t="s">
        <v>997</v>
      </c>
      <c r="J343" s="231"/>
    </row>
    <row r="344" spans="1:10">
      <c r="A344" s="298" t="str">
        <f t="shared" si="4"/>
        <v>貨3LQAF</v>
      </c>
      <c r="B344" s="108" t="s">
        <v>1192</v>
      </c>
      <c r="C344" s="108" t="s">
        <v>1206</v>
      </c>
      <c r="D344" s="108" t="s">
        <v>797</v>
      </c>
      <c r="E344" s="108" t="s">
        <v>1033</v>
      </c>
      <c r="F344" s="108">
        <v>6.3E-2</v>
      </c>
      <c r="G344" s="108">
        <v>0</v>
      </c>
      <c r="H344" s="108">
        <v>3</v>
      </c>
      <c r="I344" s="4" t="s">
        <v>1147</v>
      </c>
      <c r="J344" s="231"/>
    </row>
    <row r="345" spans="1:10">
      <c r="A345" s="298" t="str">
        <f t="shared" si="4"/>
        <v>貨3LQLF</v>
      </c>
      <c r="B345" s="108" t="s">
        <v>1192</v>
      </c>
      <c r="C345" s="108" t="s">
        <v>1206</v>
      </c>
      <c r="D345" s="108" t="s">
        <v>797</v>
      </c>
      <c r="E345" s="108" t="s">
        <v>1179</v>
      </c>
      <c r="F345" s="108">
        <v>6.3E-2</v>
      </c>
      <c r="G345" s="108">
        <v>0</v>
      </c>
      <c r="H345" s="108">
        <v>3</v>
      </c>
      <c r="I345" s="4" t="s">
        <v>1149</v>
      </c>
      <c r="J345" s="231"/>
    </row>
    <row r="346" spans="1:10">
      <c r="A346" s="298" t="str">
        <f t="shared" si="4"/>
        <v>貨3L3BF</v>
      </c>
      <c r="B346" s="108" t="s">
        <v>1192</v>
      </c>
      <c r="C346" s="108" t="s">
        <v>1206</v>
      </c>
      <c r="D346" s="230" t="s">
        <v>1157</v>
      </c>
      <c r="E346" s="192" t="s">
        <v>1180</v>
      </c>
      <c r="F346" s="108">
        <v>7.0000000000000007E-2</v>
      </c>
      <c r="G346" s="108">
        <v>0</v>
      </c>
      <c r="H346" s="108">
        <v>3</v>
      </c>
      <c r="I346" s="4" t="s">
        <v>997</v>
      </c>
      <c r="J346" s="231"/>
    </row>
    <row r="347" spans="1:10">
      <c r="A347" s="298" t="str">
        <f t="shared" si="4"/>
        <v>貨3L3AF</v>
      </c>
      <c r="B347" s="108" t="s">
        <v>1192</v>
      </c>
      <c r="C347" s="108" t="s">
        <v>1206</v>
      </c>
      <c r="D347" s="230" t="s">
        <v>1157</v>
      </c>
      <c r="E347" s="192" t="s">
        <v>1181</v>
      </c>
      <c r="F347" s="108">
        <v>3.5000000000000003E-2</v>
      </c>
      <c r="G347" s="108">
        <v>0</v>
      </c>
      <c r="H347" s="108">
        <v>3</v>
      </c>
      <c r="I347" s="4" t="s">
        <v>1147</v>
      </c>
      <c r="J347" s="231"/>
    </row>
    <row r="348" spans="1:10">
      <c r="A348" s="298" t="str">
        <f t="shared" ref="A348:A421" si="5">CONCATENATE(C348,E348)</f>
        <v>貨3L3LF</v>
      </c>
      <c r="B348" s="108" t="s">
        <v>1192</v>
      </c>
      <c r="C348" s="108" t="s">
        <v>1206</v>
      </c>
      <c r="D348" s="108" t="s">
        <v>1157</v>
      </c>
      <c r="E348" s="108" t="s">
        <v>1182</v>
      </c>
      <c r="F348" s="108">
        <v>1.7500000000000002E-2</v>
      </c>
      <c r="G348" s="108">
        <v>0</v>
      </c>
      <c r="H348" s="108">
        <v>3</v>
      </c>
      <c r="I348" s="4" t="s">
        <v>1149</v>
      </c>
      <c r="J348" s="231"/>
    </row>
    <row r="349" spans="1:10">
      <c r="A349" s="298" t="str">
        <f t="shared" si="5"/>
        <v>貨3L4BF</v>
      </c>
      <c r="B349" s="108" t="s">
        <v>1192</v>
      </c>
      <c r="C349" s="108" t="s">
        <v>1206</v>
      </c>
      <c r="D349" s="108" t="s">
        <v>1157</v>
      </c>
      <c r="E349" s="108" t="s">
        <v>1183</v>
      </c>
      <c r="F349" s="108">
        <v>5.2500000000000005E-2</v>
      </c>
      <c r="G349" s="108">
        <v>0</v>
      </c>
      <c r="H349" s="108">
        <v>3</v>
      </c>
      <c r="I349" s="4" t="s">
        <v>1150</v>
      </c>
      <c r="J349" s="231"/>
    </row>
    <row r="350" spans="1:10">
      <c r="A350" s="298" t="str">
        <f t="shared" si="5"/>
        <v>貨3L4AF</v>
      </c>
      <c r="B350" s="108" t="s">
        <v>1192</v>
      </c>
      <c r="C350" s="108" t="s">
        <v>1206</v>
      </c>
      <c r="D350" s="230" t="s">
        <v>1157</v>
      </c>
      <c r="E350" s="192" t="s">
        <v>1184</v>
      </c>
      <c r="F350" s="108">
        <v>5.2499999999999998E-2</v>
      </c>
      <c r="G350" s="108">
        <v>0</v>
      </c>
      <c r="H350" s="108">
        <v>3</v>
      </c>
      <c r="I350" s="4" t="s">
        <v>1147</v>
      </c>
      <c r="J350" s="231"/>
    </row>
    <row r="351" spans="1:10">
      <c r="A351" s="298" t="str">
        <f t="shared" si="5"/>
        <v>貨3L4LF</v>
      </c>
      <c r="B351" s="108" t="s">
        <v>1192</v>
      </c>
      <c r="C351" s="108" t="s">
        <v>1206</v>
      </c>
      <c r="D351" s="230" t="s">
        <v>1157</v>
      </c>
      <c r="E351" s="192" t="s">
        <v>1185</v>
      </c>
      <c r="F351" s="108">
        <v>5.2499999999999998E-2</v>
      </c>
      <c r="G351" s="108">
        <v>0</v>
      </c>
      <c r="H351" s="108">
        <v>3</v>
      </c>
      <c r="I351" s="4" t="s">
        <v>1149</v>
      </c>
      <c r="J351" s="231"/>
    </row>
    <row r="352" spans="1:10">
      <c r="A352" s="298" t="str">
        <f t="shared" si="5"/>
        <v>貨3L5BF</v>
      </c>
      <c r="B352" s="108" t="s">
        <v>1192</v>
      </c>
      <c r="C352" s="108" t="s">
        <v>1206</v>
      </c>
      <c r="D352" s="108" t="s">
        <v>1157</v>
      </c>
      <c r="E352" s="108" t="s">
        <v>1186</v>
      </c>
      <c r="F352" s="108">
        <v>3.5000000000000003E-2</v>
      </c>
      <c r="G352" s="108">
        <v>0</v>
      </c>
      <c r="H352" s="108">
        <v>3</v>
      </c>
      <c r="I352" s="4" t="s">
        <v>996</v>
      </c>
      <c r="J352" s="231"/>
    </row>
    <row r="353" spans="1:10">
      <c r="A353" s="298" t="str">
        <f t="shared" si="5"/>
        <v>貨3L5AF</v>
      </c>
      <c r="B353" s="108" t="s">
        <v>1192</v>
      </c>
      <c r="C353" s="108" t="s">
        <v>1206</v>
      </c>
      <c r="D353" s="108" t="s">
        <v>1157</v>
      </c>
      <c r="E353" s="108" t="s">
        <v>1187</v>
      </c>
      <c r="F353" s="108">
        <v>3.5000000000000003E-2</v>
      </c>
      <c r="G353" s="108">
        <v>0</v>
      </c>
      <c r="H353" s="108">
        <v>3</v>
      </c>
      <c r="I353" s="4" t="s">
        <v>1147</v>
      </c>
      <c r="J353" s="231"/>
    </row>
    <row r="354" spans="1:10">
      <c r="A354" s="298" t="str">
        <f t="shared" si="5"/>
        <v>貨3L5LF</v>
      </c>
      <c r="B354" s="108" t="s">
        <v>1192</v>
      </c>
      <c r="C354" s="108" t="s">
        <v>1206</v>
      </c>
      <c r="D354" s="230" t="s">
        <v>1157</v>
      </c>
      <c r="E354" s="192" t="s">
        <v>1188</v>
      </c>
      <c r="F354" s="108">
        <v>3.5000000000000003E-2</v>
      </c>
      <c r="G354" s="108">
        <v>0</v>
      </c>
      <c r="H354" s="108">
        <v>3</v>
      </c>
      <c r="I354" s="4" t="s">
        <v>1149</v>
      </c>
      <c r="J354" s="231"/>
    </row>
    <row r="355" spans="1:10">
      <c r="A355" s="298" t="str">
        <f t="shared" si="5"/>
        <v>貨3L6BF</v>
      </c>
      <c r="B355" s="108" t="s">
        <v>1192</v>
      </c>
      <c r="C355" s="108" t="s">
        <v>1206</v>
      </c>
      <c r="D355" s="230" t="s">
        <v>1157</v>
      </c>
      <c r="E355" s="192" t="s">
        <v>1189</v>
      </c>
      <c r="F355" s="108">
        <v>1.7500000000000002E-2</v>
      </c>
      <c r="G355" s="108">
        <v>0</v>
      </c>
      <c r="H355" s="108">
        <v>3</v>
      </c>
      <c r="I355" s="4" t="s">
        <v>1168</v>
      </c>
      <c r="J355" s="231"/>
    </row>
    <row r="356" spans="1:10">
      <c r="A356" s="298" t="str">
        <f t="shared" si="5"/>
        <v>貨3L6AF</v>
      </c>
      <c r="B356" s="108" t="s">
        <v>1192</v>
      </c>
      <c r="C356" s="108" t="s">
        <v>1206</v>
      </c>
      <c r="D356" s="108" t="s">
        <v>1157</v>
      </c>
      <c r="E356" s="108" t="s">
        <v>1190</v>
      </c>
      <c r="F356" s="108">
        <v>1.7500000000000002E-2</v>
      </c>
      <c r="G356" s="108">
        <v>0</v>
      </c>
      <c r="H356" s="108">
        <v>3</v>
      </c>
      <c r="I356" s="4" t="s">
        <v>1147</v>
      </c>
      <c r="J356" s="231"/>
    </row>
    <row r="357" spans="1:10">
      <c r="A357" s="298" t="str">
        <f t="shared" si="5"/>
        <v>貨3L6LF</v>
      </c>
      <c r="B357" s="108" t="s">
        <v>1192</v>
      </c>
      <c r="C357" s="108" t="s">
        <v>1206</v>
      </c>
      <c r="D357" s="108" t="s">
        <v>1157</v>
      </c>
      <c r="E357" s="108" t="s">
        <v>1191</v>
      </c>
      <c r="F357" s="108">
        <v>1.7500000000000002E-2</v>
      </c>
      <c r="G357" s="108">
        <v>0</v>
      </c>
      <c r="H357" s="108">
        <v>3</v>
      </c>
      <c r="I357" s="4" t="s">
        <v>1149</v>
      </c>
      <c r="J357" s="231"/>
    </row>
    <row r="358" spans="1:10">
      <c r="A358" s="362" t="str">
        <f t="shared" si="5"/>
        <v>貨3LBAF</v>
      </c>
      <c r="B358" s="108" t="s">
        <v>1466</v>
      </c>
      <c r="C358" s="108" t="s">
        <v>1476</v>
      </c>
      <c r="D358" s="108" t="s">
        <v>364</v>
      </c>
      <c r="E358" s="108" t="s">
        <v>1462</v>
      </c>
      <c r="F358" s="108">
        <v>6.3E-2</v>
      </c>
      <c r="G358" s="108">
        <v>0</v>
      </c>
      <c r="H358" s="108">
        <v>3</v>
      </c>
      <c r="I358" s="4" t="s">
        <v>1147</v>
      </c>
      <c r="J358" s="231"/>
    </row>
    <row r="359" spans="1:10">
      <c r="A359" s="362" t="str">
        <f t="shared" si="5"/>
        <v>貨3LBBF</v>
      </c>
      <c r="B359" s="108" t="s">
        <v>1466</v>
      </c>
      <c r="C359" s="108" t="s">
        <v>1476</v>
      </c>
      <c r="D359" s="108" t="s">
        <v>364</v>
      </c>
      <c r="E359" s="108" t="s">
        <v>1463</v>
      </c>
      <c r="F359" s="108">
        <v>6.3E-2</v>
      </c>
      <c r="G359" s="108">
        <v>0</v>
      </c>
      <c r="H359" s="108">
        <v>3</v>
      </c>
      <c r="I359" s="4" t="s">
        <v>997</v>
      </c>
      <c r="J359" s="231"/>
    </row>
    <row r="360" spans="1:10">
      <c r="A360" s="362" t="str">
        <f t="shared" si="5"/>
        <v>貨3LNAF</v>
      </c>
      <c r="B360" s="108" t="s">
        <v>1466</v>
      </c>
      <c r="C360" s="108" t="s">
        <v>1476</v>
      </c>
      <c r="D360" s="108" t="s">
        <v>364</v>
      </c>
      <c r="E360" s="108" t="s">
        <v>1464</v>
      </c>
      <c r="F360" s="108">
        <v>6.3E-2</v>
      </c>
      <c r="G360" s="108">
        <v>0</v>
      </c>
      <c r="H360" s="108">
        <v>3</v>
      </c>
      <c r="I360" s="4" t="s">
        <v>1147</v>
      </c>
      <c r="J360" s="231"/>
    </row>
    <row r="361" spans="1:10">
      <c r="A361" s="362" t="str">
        <f t="shared" si="5"/>
        <v>貨3LNBF</v>
      </c>
      <c r="B361" s="108" t="s">
        <v>1466</v>
      </c>
      <c r="C361" s="108" t="s">
        <v>1476</v>
      </c>
      <c r="D361" s="108" t="s">
        <v>364</v>
      </c>
      <c r="E361" s="108" t="s">
        <v>1465</v>
      </c>
      <c r="F361" s="108">
        <v>6.3E-2</v>
      </c>
      <c r="G361" s="108">
        <v>0</v>
      </c>
      <c r="H361" s="108">
        <v>3</v>
      </c>
      <c r="I361" s="4" t="s">
        <v>997</v>
      </c>
      <c r="J361" s="231"/>
    </row>
    <row r="362" spans="1:10">
      <c r="A362" s="298" t="str">
        <f t="shared" si="5"/>
        <v>貨4L-</v>
      </c>
      <c r="B362" s="108" t="s">
        <v>1194</v>
      </c>
      <c r="C362" s="108" t="s">
        <v>1207</v>
      </c>
      <c r="D362" s="108" t="s">
        <v>203</v>
      </c>
      <c r="E362" s="192" t="s">
        <v>202</v>
      </c>
      <c r="F362" s="108">
        <v>1.17</v>
      </c>
      <c r="G362" s="108">
        <v>0</v>
      </c>
      <c r="H362" s="108">
        <v>3</v>
      </c>
      <c r="I362" s="4" t="s">
        <v>997</v>
      </c>
      <c r="J362" s="231"/>
    </row>
    <row r="363" spans="1:10">
      <c r="A363" s="298" t="str">
        <f t="shared" si="5"/>
        <v>貨4LJ</v>
      </c>
      <c r="B363" s="108" t="s">
        <v>1194</v>
      </c>
      <c r="C363" s="108" t="s">
        <v>1207</v>
      </c>
      <c r="D363" s="108" t="s">
        <v>206</v>
      </c>
      <c r="E363" s="192" t="s">
        <v>485</v>
      </c>
      <c r="F363" s="108">
        <v>0.83</v>
      </c>
      <c r="G363" s="108">
        <v>0</v>
      </c>
      <c r="H363" s="108">
        <v>3</v>
      </c>
      <c r="I363" s="4" t="s">
        <v>997</v>
      </c>
      <c r="J363" s="231"/>
    </row>
    <row r="364" spans="1:10">
      <c r="A364" s="298" t="str">
        <f t="shared" si="5"/>
        <v>貨4LM</v>
      </c>
      <c r="B364" s="108" t="s">
        <v>1194</v>
      </c>
      <c r="C364" s="108" t="s">
        <v>1207</v>
      </c>
      <c r="D364" s="108" t="s">
        <v>502</v>
      </c>
      <c r="E364" s="108" t="s">
        <v>503</v>
      </c>
      <c r="F364" s="108">
        <v>0.56999999999999995</v>
      </c>
      <c r="G364" s="108">
        <v>0</v>
      </c>
      <c r="H364" s="108">
        <v>3</v>
      </c>
      <c r="I364" s="4" t="s">
        <v>997</v>
      </c>
      <c r="J364" s="231"/>
    </row>
    <row r="365" spans="1:10">
      <c r="A365" s="298" t="str">
        <f t="shared" si="5"/>
        <v>貨4LT</v>
      </c>
      <c r="B365" s="108" t="s">
        <v>1194</v>
      </c>
      <c r="C365" s="108" t="s">
        <v>1207</v>
      </c>
      <c r="D365" s="108" t="s">
        <v>496</v>
      </c>
      <c r="E365" s="108" t="s">
        <v>497</v>
      </c>
      <c r="F365" s="108">
        <v>0.49</v>
      </c>
      <c r="G365" s="108">
        <v>0</v>
      </c>
      <c r="H365" s="108">
        <v>3</v>
      </c>
      <c r="I365" s="4" t="s">
        <v>997</v>
      </c>
      <c r="J365" s="231"/>
    </row>
    <row r="366" spans="1:10">
      <c r="A366" s="298" t="str">
        <f t="shared" si="5"/>
        <v>貨4LZ</v>
      </c>
      <c r="B366" s="108" t="s">
        <v>1194</v>
      </c>
      <c r="C366" s="108" t="s">
        <v>1207</v>
      </c>
      <c r="D366" s="108" t="s">
        <v>376</v>
      </c>
      <c r="E366" s="192" t="s">
        <v>504</v>
      </c>
      <c r="F366" s="108">
        <v>0.4</v>
      </c>
      <c r="G366" s="108">
        <v>0</v>
      </c>
      <c r="H366" s="108">
        <v>3</v>
      </c>
      <c r="I366" s="4" t="s">
        <v>997</v>
      </c>
      <c r="J366" s="231"/>
    </row>
    <row r="367" spans="1:10">
      <c r="A367" s="298" t="str">
        <f t="shared" si="5"/>
        <v>貨4LGB</v>
      </c>
      <c r="B367" s="108" t="s">
        <v>1194</v>
      </c>
      <c r="C367" s="108" t="s">
        <v>1207</v>
      </c>
      <c r="D367" s="108" t="s">
        <v>377</v>
      </c>
      <c r="E367" s="192" t="s">
        <v>531</v>
      </c>
      <c r="F367" s="108">
        <v>0.33</v>
      </c>
      <c r="G367" s="108">
        <v>0</v>
      </c>
      <c r="H367" s="108">
        <v>3</v>
      </c>
      <c r="I367" s="4" t="s">
        <v>997</v>
      </c>
      <c r="J367" s="231"/>
    </row>
    <row r="368" spans="1:10">
      <c r="A368" s="298" t="str">
        <f t="shared" si="5"/>
        <v>貨4LGE</v>
      </c>
      <c r="B368" s="108" t="s">
        <v>1194</v>
      </c>
      <c r="C368" s="108" t="s">
        <v>1207</v>
      </c>
      <c r="D368" s="108" t="s">
        <v>377</v>
      </c>
      <c r="E368" s="192" t="s">
        <v>533</v>
      </c>
      <c r="F368" s="108">
        <v>0.33</v>
      </c>
      <c r="G368" s="108">
        <v>0</v>
      </c>
      <c r="H368" s="108">
        <v>3</v>
      </c>
      <c r="I368" s="4" t="s">
        <v>997</v>
      </c>
      <c r="J368" s="231"/>
    </row>
    <row r="369" spans="1:10">
      <c r="A369" s="298" t="str">
        <f t="shared" si="5"/>
        <v>貨4LHJ</v>
      </c>
      <c r="B369" s="108" t="s">
        <v>1194</v>
      </c>
      <c r="C369" s="108" t="s">
        <v>1207</v>
      </c>
      <c r="D369" s="108" t="s">
        <v>377</v>
      </c>
      <c r="E369" s="192" t="s">
        <v>541</v>
      </c>
      <c r="F369" s="108">
        <v>0.16500000000000001</v>
      </c>
      <c r="G369" s="108">
        <v>0</v>
      </c>
      <c r="H369" s="108">
        <v>3</v>
      </c>
      <c r="I369" s="4" t="s">
        <v>1147</v>
      </c>
      <c r="J369" s="231"/>
    </row>
    <row r="370" spans="1:10">
      <c r="A370" s="298" t="str">
        <f t="shared" si="5"/>
        <v>貨4LGL</v>
      </c>
      <c r="B370" s="108" t="s">
        <v>1194</v>
      </c>
      <c r="C370" s="108" t="s">
        <v>1207</v>
      </c>
      <c r="D370" s="108" t="s">
        <v>499</v>
      </c>
      <c r="E370" s="192" t="s">
        <v>539</v>
      </c>
      <c r="F370" s="108">
        <v>0.1</v>
      </c>
      <c r="G370" s="108">
        <v>0</v>
      </c>
      <c r="H370" s="108">
        <v>3</v>
      </c>
      <c r="I370" s="4" t="s">
        <v>997</v>
      </c>
      <c r="J370" s="231"/>
    </row>
    <row r="371" spans="1:10">
      <c r="A371" s="298" t="str">
        <f t="shared" si="5"/>
        <v>貨4LHR</v>
      </c>
      <c r="B371" s="108" t="s">
        <v>1194</v>
      </c>
      <c r="C371" s="108" t="s">
        <v>1207</v>
      </c>
      <c r="D371" s="108" t="s">
        <v>499</v>
      </c>
      <c r="E371" s="192" t="s">
        <v>549</v>
      </c>
      <c r="F371" s="108">
        <v>0.05</v>
      </c>
      <c r="G371" s="108">
        <v>0</v>
      </c>
      <c r="H371" s="108">
        <v>3</v>
      </c>
      <c r="I371" s="4" t="s">
        <v>1147</v>
      </c>
      <c r="J371" s="231"/>
    </row>
    <row r="372" spans="1:10">
      <c r="A372" s="298" t="str">
        <f t="shared" si="5"/>
        <v>貨4LTD</v>
      </c>
      <c r="B372" s="108" t="s">
        <v>1194</v>
      </c>
      <c r="C372" s="108" t="s">
        <v>1207</v>
      </c>
      <c r="D372" s="108" t="s">
        <v>499</v>
      </c>
      <c r="E372" s="192" t="s">
        <v>561</v>
      </c>
      <c r="F372" s="108">
        <v>7.4999999999999997E-2</v>
      </c>
      <c r="G372" s="108">
        <v>0</v>
      </c>
      <c r="H372" s="108">
        <v>3</v>
      </c>
      <c r="I372" s="4" t="s">
        <v>997</v>
      </c>
      <c r="J372" s="231"/>
    </row>
    <row r="373" spans="1:10">
      <c r="A373" s="298" t="str">
        <f t="shared" si="5"/>
        <v>貨4LXD</v>
      </c>
      <c r="B373" s="108" t="s">
        <v>1194</v>
      </c>
      <c r="C373" s="108" t="s">
        <v>1207</v>
      </c>
      <c r="D373" s="108" t="s">
        <v>499</v>
      </c>
      <c r="E373" s="192" t="s">
        <v>575</v>
      </c>
      <c r="F373" s="108">
        <v>7.4999999999999997E-2</v>
      </c>
      <c r="G373" s="108">
        <v>0</v>
      </c>
      <c r="H373" s="108">
        <v>3</v>
      </c>
      <c r="I373" s="4" t="s">
        <v>1147</v>
      </c>
      <c r="J373" s="231"/>
    </row>
    <row r="374" spans="1:10">
      <c r="A374" s="298" t="str">
        <f t="shared" si="5"/>
        <v>貨4LLD</v>
      </c>
      <c r="B374" s="108" t="s">
        <v>1194</v>
      </c>
      <c r="C374" s="108" t="s">
        <v>1207</v>
      </c>
      <c r="D374" s="108" t="s">
        <v>499</v>
      </c>
      <c r="E374" s="192" t="s">
        <v>553</v>
      </c>
      <c r="F374" s="108">
        <v>0.05</v>
      </c>
      <c r="G374" s="108">
        <v>0</v>
      </c>
      <c r="H374" s="108">
        <v>3</v>
      </c>
      <c r="I374" s="4" t="s">
        <v>997</v>
      </c>
      <c r="J374" s="231"/>
    </row>
    <row r="375" spans="1:10">
      <c r="A375" s="298" t="str">
        <f t="shared" si="5"/>
        <v>貨4LYD</v>
      </c>
      <c r="B375" s="108" t="s">
        <v>1194</v>
      </c>
      <c r="C375" s="108" t="s">
        <v>1207</v>
      </c>
      <c r="D375" s="108" t="s">
        <v>499</v>
      </c>
      <c r="E375" s="192" t="s">
        <v>579</v>
      </c>
      <c r="F375" s="108">
        <v>0.05</v>
      </c>
      <c r="G375" s="108">
        <v>0</v>
      </c>
      <c r="H375" s="108">
        <v>3</v>
      </c>
      <c r="I375" s="4" t="s">
        <v>1147</v>
      </c>
      <c r="J375" s="231"/>
    </row>
    <row r="376" spans="1:10">
      <c r="A376" s="298" t="str">
        <f t="shared" si="5"/>
        <v>貨4LUD</v>
      </c>
      <c r="B376" s="108" t="s">
        <v>1194</v>
      </c>
      <c r="C376" s="108" t="s">
        <v>1207</v>
      </c>
      <c r="D376" s="108" t="s">
        <v>499</v>
      </c>
      <c r="E376" s="108" t="s">
        <v>568</v>
      </c>
      <c r="F376" s="108">
        <v>2.5000000000000001E-2</v>
      </c>
      <c r="G376" s="108">
        <v>0</v>
      </c>
      <c r="H376" s="108">
        <v>3</v>
      </c>
      <c r="I376" s="4" t="s">
        <v>997</v>
      </c>
      <c r="J376" s="231"/>
    </row>
    <row r="377" spans="1:10">
      <c r="A377" s="298" t="str">
        <f t="shared" si="5"/>
        <v>貨4LZD</v>
      </c>
      <c r="B377" s="108" t="s">
        <v>1194</v>
      </c>
      <c r="C377" s="108" t="s">
        <v>1207</v>
      </c>
      <c r="D377" s="108" t="s">
        <v>499</v>
      </c>
      <c r="E377" s="108" t="s">
        <v>583</v>
      </c>
      <c r="F377" s="108">
        <v>2.5000000000000001E-2</v>
      </c>
      <c r="G377" s="108">
        <v>0</v>
      </c>
      <c r="H377" s="108">
        <v>3</v>
      </c>
      <c r="I377" s="4" t="s">
        <v>1147</v>
      </c>
      <c r="J377" s="231"/>
    </row>
    <row r="378" spans="1:10">
      <c r="A378" s="298" t="str">
        <f t="shared" si="5"/>
        <v>貨4LABG</v>
      </c>
      <c r="B378" s="108" t="s">
        <v>1194</v>
      </c>
      <c r="C378" s="108" t="s">
        <v>1207</v>
      </c>
      <c r="D378" s="108" t="s">
        <v>364</v>
      </c>
      <c r="E378" s="108" t="s">
        <v>213</v>
      </c>
      <c r="F378" s="108">
        <v>0.05</v>
      </c>
      <c r="G378" s="108">
        <v>0</v>
      </c>
      <c r="H378" s="108">
        <v>3</v>
      </c>
      <c r="I378" s="4" t="s">
        <v>997</v>
      </c>
      <c r="J378" s="231"/>
    </row>
    <row r="379" spans="1:10">
      <c r="A379" s="298" t="str">
        <f t="shared" si="5"/>
        <v>貨4LAAG</v>
      </c>
      <c r="B379" s="108" t="s">
        <v>1194</v>
      </c>
      <c r="C379" s="108" t="s">
        <v>1207</v>
      </c>
      <c r="D379" s="108" t="s">
        <v>364</v>
      </c>
      <c r="E379" s="108" t="s">
        <v>214</v>
      </c>
      <c r="F379" s="108">
        <v>2.5000000000000001E-2</v>
      </c>
      <c r="G379" s="108">
        <v>0</v>
      </c>
      <c r="H379" s="108">
        <v>3</v>
      </c>
      <c r="I379" s="4" t="s">
        <v>1147</v>
      </c>
      <c r="J379" s="231"/>
    </row>
    <row r="380" spans="1:10">
      <c r="A380" s="298" t="str">
        <f t="shared" si="5"/>
        <v>貨4LALG</v>
      </c>
      <c r="B380" s="108" t="s">
        <v>1194</v>
      </c>
      <c r="C380" s="108" t="s">
        <v>1207</v>
      </c>
      <c r="D380" s="108" t="s">
        <v>364</v>
      </c>
      <c r="E380" s="108" t="s">
        <v>1196</v>
      </c>
      <c r="F380" s="108">
        <v>1.2500000000000001E-2</v>
      </c>
      <c r="G380" s="108">
        <v>0</v>
      </c>
      <c r="H380" s="108">
        <v>3</v>
      </c>
      <c r="I380" s="4" t="s">
        <v>1149</v>
      </c>
      <c r="J380" s="231"/>
    </row>
    <row r="381" spans="1:10">
      <c r="A381" s="298" t="str">
        <f t="shared" si="5"/>
        <v>貨4LBAG</v>
      </c>
      <c r="B381" s="108" t="s">
        <v>1194</v>
      </c>
      <c r="C381" s="108" t="s">
        <v>1207</v>
      </c>
      <c r="D381" s="108" t="s">
        <v>364</v>
      </c>
      <c r="E381" s="108" t="s">
        <v>379</v>
      </c>
      <c r="F381" s="108">
        <v>4.4999999999999998E-2</v>
      </c>
      <c r="G381" s="108">
        <v>0</v>
      </c>
      <c r="H381" s="108">
        <v>3</v>
      </c>
      <c r="I381" s="4" t="s">
        <v>1147</v>
      </c>
      <c r="J381" s="231"/>
    </row>
    <row r="382" spans="1:10">
      <c r="A382" s="298" t="str">
        <f t="shared" si="5"/>
        <v>貨4LBBG</v>
      </c>
      <c r="B382" s="108" t="s">
        <v>1194</v>
      </c>
      <c r="C382" s="108" t="s">
        <v>1207</v>
      </c>
      <c r="D382" s="108" t="s">
        <v>364</v>
      </c>
      <c r="E382" s="108" t="s">
        <v>380</v>
      </c>
      <c r="F382" s="108">
        <v>4.4999999999999998E-2</v>
      </c>
      <c r="G382" s="108">
        <v>0</v>
      </c>
      <c r="H382" s="108">
        <v>3</v>
      </c>
      <c r="I382" s="4" t="s">
        <v>997</v>
      </c>
      <c r="J382" s="231"/>
    </row>
    <row r="383" spans="1:10">
      <c r="A383" s="298" t="str">
        <f t="shared" si="5"/>
        <v>貨4LBLG</v>
      </c>
      <c r="B383" s="108" t="s">
        <v>1194</v>
      </c>
      <c r="C383" s="108" t="s">
        <v>1207</v>
      </c>
      <c r="D383" s="108" t="s">
        <v>364</v>
      </c>
      <c r="E383" s="108" t="s">
        <v>1197</v>
      </c>
      <c r="F383" s="108">
        <v>4.4999999999999998E-2</v>
      </c>
      <c r="G383" s="108">
        <v>0</v>
      </c>
      <c r="H383" s="108">
        <v>3</v>
      </c>
      <c r="I383" s="4" t="s">
        <v>1149</v>
      </c>
      <c r="J383" s="231"/>
    </row>
    <row r="384" spans="1:10">
      <c r="A384" s="298" t="str">
        <f t="shared" si="5"/>
        <v>貨4LNAG</v>
      </c>
      <c r="B384" s="108" t="s">
        <v>1194</v>
      </c>
      <c r="C384" s="108" t="s">
        <v>1207</v>
      </c>
      <c r="D384" s="108" t="s">
        <v>364</v>
      </c>
      <c r="E384" s="108" t="s">
        <v>918</v>
      </c>
      <c r="F384" s="108">
        <v>4.4999999999999998E-2</v>
      </c>
      <c r="G384" s="108">
        <v>0</v>
      </c>
      <c r="H384" s="108">
        <v>3</v>
      </c>
      <c r="I384" s="4" t="s">
        <v>1147</v>
      </c>
      <c r="J384" s="231"/>
    </row>
    <row r="385" spans="1:10">
      <c r="A385" s="298" t="str">
        <f t="shared" si="5"/>
        <v>貨4LNBG</v>
      </c>
      <c r="B385" s="108" t="s">
        <v>1194</v>
      </c>
      <c r="C385" s="108" t="s">
        <v>1207</v>
      </c>
      <c r="D385" s="108" t="s">
        <v>364</v>
      </c>
      <c r="E385" s="108" t="s">
        <v>919</v>
      </c>
      <c r="F385" s="108">
        <v>4.4999999999999998E-2</v>
      </c>
      <c r="G385" s="108">
        <v>0</v>
      </c>
      <c r="H385" s="108">
        <v>3</v>
      </c>
      <c r="I385" s="4" t="s">
        <v>997</v>
      </c>
      <c r="J385" s="231"/>
    </row>
    <row r="386" spans="1:10">
      <c r="A386" s="298" t="str">
        <f t="shared" si="5"/>
        <v>貨4LNLG</v>
      </c>
      <c r="B386" s="108" t="s">
        <v>1194</v>
      </c>
      <c r="C386" s="108" t="s">
        <v>1207</v>
      </c>
      <c r="D386" s="108" t="s">
        <v>364</v>
      </c>
      <c r="E386" s="108" t="s">
        <v>1198</v>
      </c>
      <c r="F386" s="108">
        <v>4.4999999999999998E-2</v>
      </c>
      <c r="G386" s="108">
        <v>0</v>
      </c>
      <c r="H386" s="108">
        <v>3</v>
      </c>
      <c r="I386" s="4" t="s">
        <v>1149</v>
      </c>
      <c r="J386" s="231"/>
    </row>
    <row r="387" spans="1:10">
      <c r="A387" s="298" t="str">
        <f t="shared" si="5"/>
        <v>貨4LPLG</v>
      </c>
      <c r="B387" s="108" t="s">
        <v>1194</v>
      </c>
      <c r="C387" s="108" t="s">
        <v>1207</v>
      </c>
      <c r="D387" s="108" t="s">
        <v>364</v>
      </c>
      <c r="E387" s="108" t="s">
        <v>1199</v>
      </c>
      <c r="F387" s="108">
        <v>0.05</v>
      </c>
      <c r="G387" s="108">
        <v>0</v>
      </c>
      <c r="H387" s="108">
        <v>3</v>
      </c>
      <c r="I387" s="4" t="s">
        <v>1149</v>
      </c>
      <c r="J387" s="231"/>
    </row>
    <row r="388" spans="1:10">
      <c r="A388" s="298" t="str">
        <f t="shared" si="5"/>
        <v>貨4LLBG</v>
      </c>
      <c r="B388" s="108" t="s">
        <v>1194</v>
      </c>
      <c r="C388" s="108" t="s">
        <v>1207</v>
      </c>
      <c r="D388" s="108" t="s">
        <v>797</v>
      </c>
      <c r="E388" s="108" t="s">
        <v>811</v>
      </c>
      <c r="F388" s="108">
        <v>0.05</v>
      </c>
      <c r="G388" s="108">
        <v>0</v>
      </c>
      <c r="H388" s="108">
        <v>3</v>
      </c>
      <c r="I388" s="4" t="s">
        <v>997</v>
      </c>
      <c r="J388" s="231"/>
    </row>
    <row r="389" spans="1:10">
      <c r="A389" s="298" t="str">
        <f t="shared" si="5"/>
        <v>貨4LLAG</v>
      </c>
      <c r="B389" s="108" t="s">
        <v>1194</v>
      </c>
      <c r="C389" s="108" t="s">
        <v>1207</v>
      </c>
      <c r="D389" s="108" t="s">
        <v>797</v>
      </c>
      <c r="E389" s="108" t="s">
        <v>812</v>
      </c>
      <c r="F389" s="108">
        <v>2.5000000000000001E-2</v>
      </c>
      <c r="G389" s="108">
        <v>0</v>
      </c>
      <c r="H389" s="108">
        <v>3</v>
      </c>
      <c r="I389" s="4" t="s">
        <v>1147</v>
      </c>
      <c r="J389" s="231"/>
    </row>
    <row r="390" spans="1:10">
      <c r="A390" s="298" t="str">
        <f t="shared" si="5"/>
        <v>貨4LLLG</v>
      </c>
      <c r="B390" s="108" t="s">
        <v>1194</v>
      </c>
      <c r="C390" s="108" t="s">
        <v>1207</v>
      </c>
      <c r="D390" s="108" t="s">
        <v>797</v>
      </c>
      <c r="E390" s="108" t="s">
        <v>1200</v>
      </c>
      <c r="F390" s="108">
        <v>1.2500000000000001E-2</v>
      </c>
      <c r="G390" s="108">
        <v>0</v>
      </c>
      <c r="H390" s="108">
        <v>3</v>
      </c>
      <c r="I390" s="4" t="s">
        <v>1149</v>
      </c>
      <c r="J390" s="231"/>
    </row>
    <row r="391" spans="1:10">
      <c r="A391" s="298" t="str">
        <f t="shared" si="5"/>
        <v>貨4LMBG</v>
      </c>
      <c r="B391" s="108" t="s">
        <v>1194</v>
      </c>
      <c r="C391" s="108" t="s">
        <v>1207</v>
      </c>
      <c r="D391" s="108" t="s">
        <v>797</v>
      </c>
      <c r="E391" s="108" t="s">
        <v>813</v>
      </c>
      <c r="F391" s="108">
        <v>2.5000000000000001E-2</v>
      </c>
      <c r="G391" s="108">
        <v>0</v>
      </c>
      <c r="H391" s="108">
        <v>3</v>
      </c>
      <c r="I391" s="4" t="s">
        <v>1150</v>
      </c>
      <c r="J391" s="231"/>
    </row>
    <row r="392" spans="1:10">
      <c r="A392" s="298" t="str">
        <f t="shared" si="5"/>
        <v>貨4LMAG</v>
      </c>
      <c r="B392" s="108" t="s">
        <v>1194</v>
      </c>
      <c r="C392" s="108" t="s">
        <v>1207</v>
      </c>
      <c r="D392" s="108" t="s">
        <v>797</v>
      </c>
      <c r="E392" s="108" t="s">
        <v>814</v>
      </c>
      <c r="F392" s="108">
        <v>2.5000000000000001E-2</v>
      </c>
      <c r="G392" s="108">
        <v>0</v>
      </c>
      <c r="H392" s="108">
        <v>3</v>
      </c>
      <c r="I392" s="4" t="s">
        <v>1147</v>
      </c>
      <c r="J392" s="231"/>
    </row>
    <row r="393" spans="1:10">
      <c r="A393" s="298" t="str">
        <f t="shared" si="5"/>
        <v>貨4LMLG</v>
      </c>
      <c r="B393" s="108" t="s">
        <v>1194</v>
      </c>
      <c r="C393" s="108" t="s">
        <v>1207</v>
      </c>
      <c r="D393" s="108" t="s">
        <v>797</v>
      </c>
      <c r="E393" s="108" t="s">
        <v>1201</v>
      </c>
      <c r="F393" s="108">
        <v>2.5000000000000001E-2</v>
      </c>
      <c r="G393" s="108">
        <v>0</v>
      </c>
      <c r="H393" s="108">
        <v>3</v>
      </c>
      <c r="I393" s="4" t="s">
        <v>1149</v>
      </c>
      <c r="J393" s="231"/>
    </row>
    <row r="394" spans="1:10">
      <c r="A394" s="298" t="str">
        <f t="shared" si="5"/>
        <v>貨4LRBG</v>
      </c>
      <c r="B394" s="108" t="s">
        <v>1194</v>
      </c>
      <c r="C394" s="108" t="s">
        <v>1207</v>
      </c>
      <c r="D394" s="108" t="s">
        <v>797</v>
      </c>
      <c r="E394" s="108" t="s">
        <v>815</v>
      </c>
      <c r="F394" s="108">
        <v>1.2500000000000001E-2</v>
      </c>
      <c r="G394" s="108">
        <v>0</v>
      </c>
      <c r="H394" s="108">
        <v>3</v>
      </c>
      <c r="I394" s="4" t="s">
        <v>996</v>
      </c>
      <c r="J394" s="231"/>
    </row>
    <row r="395" spans="1:10">
      <c r="A395" s="298" t="str">
        <f t="shared" si="5"/>
        <v>貨4LRAG</v>
      </c>
      <c r="B395" s="108" t="s">
        <v>1194</v>
      </c>
      <c r="C395" s="108" t="s">
        <v>1207</v>
      </c>
      <c r="D395" s="108" t="s">
        <v>797</v>
      </c>
      <c r="E395" s="108" t="s">
        <v>816</v>
      </c>
      <c r="F395" s="108">
        <v>1.2500000000000001E-2</v>
      </c>
      <c r="G395" s="108">
        <v>0</v>
      </c>
      <c r="H395" s="108">
        <v>3</v>
      </c>
      <c r="I395" s="4" t="s">
        <v>1147</v>
      </c>
      <c r="J395" s="231"/>
    </row>
    <row r="396" spans="1:10">
      <c r="A396" s="298" t="str">
        <f t="shared" si="5"/>
        <v>貨4LRLG</v>
      </c>
      <c r="B396" s="108" t="s">
        <v>1194</v>
      </c>
      <c r="C396" s="108" t="s">
        <v>1207</v>
      </c>
      <c r="D396" s="108" t="s">
        <v>797</v>
      </c>
      <c r="E396" s="108" t="s">
        <v>1202</v>
      </c>
      <c r="F396" s="108">
        <v>1.2500000000000001E-2</v>
      </c>
      <c r="G396" s="108">
        <v>0</v>
      </c>
      <c r="H396" s="108">
        <v>3</v>
      </c>
      <c r="I396" s="4" t="s">
        <v>1149</v>
      </c>
      <c r="J396" s="231"/>
    </row>
    <row r="397" spans="1:10">
      <c r="A397" s="298" t="str">
        <f t="shared" si="5"/>
        <v>貨4LQBG</v>
      </c>
      <c r="B397" s="108" t="s">
        <v>1194</v>
      </c>
      <c r="C397" s="108" t="s">
        <v>1207</v>
      </c>
      <c r="D397" s="108" t="s">
        <v>797</v>
      </c>
      <c r="E397" s="108" t="s">
        <v>1038</v>
      </c>
      <c r="F397" s="108">
        <v>4.4999999999999998E-2</v>
      </c>
      <c r="G397" s="108">
        <v>0</v>
      </c>
      <c r="H397" s="108">
        <v>3</v>
      </c>
      <c r="I397" s="4" t="s">
        <v>997</v>
      </c>
      <c r="J397" s="231"/>
    </row>
    <row r="398" spans="1:10">
      <c r="A398" s="298" t="str">
        <f t="shared" si="5"/>
        <v>貨4LQAG</v>
      </c>
      <c r="B398" s="108" t="s">
        <v>1194</v>
      </c>
      <c r="C398" s="108" t="s">
        <v>1207</v>
      </c>
      <c r="D398" s="108" t="s">
        <v>797</v>
      </c>
      <c r="E398" s="108" t="s">
        <v>1034</v>
      </c>
      <c r="F398" s="108">
        <v>4.4999999999999998E-2</v>
      </c>
      <c r="G398" s="108">
        <v>0</v>
      </c>
      <c r="H398" s="108">
        <v>3</v>
      </c>
      <c r="I398" s="4" t="s">
        <v>1147</v>
      </c>
      <c r="J398" s="231"/>
    </row>
    <row r="399" spans="1:10">
      <c r="A399" s="298" t="str">
        <f t="shared" si="5"/>
        <v>貨4LQLG</v>
      </c>
      <c r="B399" s="108" t="s">
        <v>1194</v>
      </c>
      <c r="C399" s="108" t="s">
        <v>1207</v>
      </c>
      <c r="D399" s="108" t="s">
        <v>797</v>
      </c>
      <c r="E399" s="108" t="s">
        <v>1203</v>
      </c>
      <c r="F399" s="108">
        <v>4.4999999999999998E-2</v>
      </c>
      <c r="G399" s="108">
        <v>0</v>
      </c>
      <c r="H399" s="108">
        <v>3</v>
      </c>
      <c r="I399" s="4" t="s">
        <v>1149</v>
      </c>
      <c r="J399" s="231"/>
    </row>
    <row r="400" spans="1:10">
      <c r="A400" s="362" t="str">
        <f t="shared" si="5"/>
        <v>貨4LKK</v>
      </c>
      <c r="B400" s="108" t="s">
        <v>1468</v>
      </c>
      <c r="C400" s="108" t="s">
        <v>1477</v>
      </c>
      <c r="D400" s="108" t="s">
        <v>1260</v>
      </c>
      <c r="E400" s="108" t="s">
        <v>602</v>
      </c>
      <c r="F400" s="108">
        <v>0.33</v>
      </c>
      <c r="G400" s="108">
        <v>0</v>
      </c>
      <c r="H400" s="108">
        <v>3</v>
      </c>
      <c r="I400" s="4" t="s">
        <v>997</v>
      </c>
      <c r="J400" s="231"/>
    </row>
    <row r="401" spans="1:10">
      <c r="A401" s="362" t="str">
        <f t="shared" si="5"/>
        <v>貨4LKC</v>
      </c>
      <c r="B401" s="108" t="s">
        <v>1468</v>
      </c>
      <c r="C401" s="108" t="s">
        <v>1477</v>
      </c>
      <c r="D401" s="108" t="s">
        <v>1260</v>
      </c>
      <c r="E401" s="108" t="s">
        <v>501</v>
      </c>
      <c r="F401" s="108">
        <v>0.33</v>
      </c>
      <c r="G401" s="108">
        <v>0</v>
      </c>
      <c r="H401" s="108">
        <v>3</v>
      </c>
      <c r="I401" s="4" t="s">
        <v>997</v>
      </c>
      <c r="J401" s="231"/>
    </row>
    <row r="402" spans="1:10">
      <c r="A402" s="362" t="str">
        <f t="shared" si="5"/>
        <v>貨4LCAG</v>
      </c>
      <c r="B402" s="108" t="s">
        <v>1468</v>
      </c>
      <c r="C402" s="108" t="s">
        <v>1477</v>
      </c>
      <c r="D402" s="108" t="s">
        <v>364</v>
      </c>
      <c r="E402" s="108" t="s">
        <v>1470</v>
      </c>
      <c r="F402" s="108">
        <v>2.5000000000000001E-2</v>
      </c>
      <c r="G402" s="108">
        <v>0</v>
      </c>
      <c r="H402" s="108">
        <v>3</v>
      </c>
      <c r="I402" s="4" t="s">
        <v>1147</v>
      </c>
      <c r="J402" s="231"/>
    </row>
    <row r="403" spans="1:10">
      <c r="A403" s="362" t="str">
        <f t="shared" si="5"/>
        <v>貨4LCBG</v>
      </c>
      <c r="B403" s="108" t="s">
        <v>1468</v>
      </c>
      <c r="C403" s="108" t="s">
        <v>1477</v>
      </c>
      <c r="D403" s="108" t="s">
        <v>364</v>
      </c>
      <c r="E403" s="108" t="s">
        <v>1471</v>
      </c>
      <c r="F403" s="108">
        <v>2.5000000000000001E-2</v>
      </c>
      <c r="G403" s="108">
        <v>0</v>
      </c>
      <c r="H403" s="108">
        <v>3</v>
      </c>
      <c r="I403" s="4" t="s">
        <v>1150</v>
      </c>
      <c r="J403" s="231"/>
    </row>
    <row r="404" spans="1:10">
      <c r="A404" s="362" t="str">
        <f t="shared" si="5"/>
        <v>貨4LDAG</v>
      </c>
      <c r="B404" s="108" t="s">
        <v>1468</v>
      </c>
      <c r="C404" s="108" t="s">
        <v>1477</v>
      </c>
      <c r="D404" s="108" t="s">
        <v>364</v>
      </c>
      <c r="E404" s="108" t="s">
        <v>1472</v>
      </c>
      <c r="F404" s="108">
        <v>1.2500000000000001E-2</v>
      </c>
      <c r="G404" s="108">
        <v>0</v>
      </c>
      <c r="H404" s="108">
        <v>3</v>
      </c>
      <c r="I404" s="4" t="s">
        <v>1147</v>
      </c>
      <c r="J404" s="231"/>
    </row>
    <row r="405" spans="1:10">
      <c r="A405" s="362" t="str">
        <f t="shared" si="5"/>
        <v>貨4LDBG</v>
      </c>
      <c r="B405" s="108" t="s">
        <v>1468</v>
      </c>
      <c r="C405" s="108" t="s">
        <v>1477</v>
      </c>
      <c r="D405" s="108" t="s">
        <v>364</v>
      </c>
      <c r="E405" s="108" t="s">
        <v>1473</v>
      </c>
      <c r="F405" s="108">
        <v>1.2500000000000001E-2</v>
      </c>
      <c r="G405" s="108">
        <v>0</v>
      </c>
      <c r="H405" s="108">
        <v>3</v>
      </c>
      <c r="I405" s="4" t="s">
        <v>996</v>
      </c>
      <c r="J405" s="231"/>
    </row>
    <row r="406" spans="1:10">
      <c r="A406" s="298" t="str">
        <f t="shared" si="5"/>
        <v>貨1軽-</v>
      </c>
      <c r="B406" s="108" t="s">
        <v>1208</v>
      </c>
      <c r="C406" s="108" t="s">
        <v>1209</v>
      </c>
      <c r="D406" s="108" t="s">
        <v>203</v>
      </c>
      <c r="E406" s="108" t="s">
        <v>202</v>
      </c>
      <c r="F406" s="108">
        <v>1.7</v>
      </c>
      <c r="G406" s="108">
        <v>0.2</v>
      </c>
      <c r="H406" s="108">
        <v>2.58</v>
      </c>
      <c r="I406" s="4" t="s">
        <v>1210</v>
      </c>
      <c r="J406" s="231"/>
    </row>
    <row r="407" spans="1:10">
      <c r="A407" s="298" t="str">
        <f t="shared" si="5"/>
        <v>貨1軽K</v>
      </c>
      <c r="B407" s="108" t="s">
        <v>1208</v>
      </c>
      <c r="C407" s="108" t="s">
        <v>1209</v>
      </c>
      <c r="D407" s="108" t="s">
        <v>206</v>
      </c>
      <c r="E407" s="108" t="s">
        <v>484</v>
      </c>
      <c r="F407" s="108">
        <v>1.52</v>
      </c>
      <c r="G407" s="108">
        <v>0.2</v>
      </c>
      <c r="H407" s="108">
        <v>2.58</v>
      </c>
      <c r="I407" s="4" t="s">
        <v>1210</v>
      </c>
      <c r="J407" s="231"/>
    </row>
    <row r="408" spans="1:10">
      <c r="A408" s="298" t="str">
        <f t="shared" si="5"/>
        <v>貨1軽N</v>
      </c>
      <c r="B408" s="108" t="s">
        <v>1208</v>
      </c>
      <c r="C408" s="108" t="s">
        <v>1209</v>
      </c>
      <c r="D408" s="108" t="s">
        <v>486</v>
      </c>
      <c r="E408" s="108" t="s">
        <v>615</v>
      </c>
      <c r="F408" s="108">
        <v>1.3</v>
      </c>
      <c r="G408" s="108">
        <v>0.2</v>
      </c>
      <c r="H408" s="108">
        <v>2.58</v>
      </c>
      <c r="I408" s="4" t="s">
        <v>1210</v>
      </c>
      <c r="J408" s="231"/>
    </row>
    <row r="409" spans="1:10">
      <c r="A409" s="298" t="str">
        <f t="shared" si="5"/>
        <v>貨1軽P</v>
      </c>
      <c r="B409" s="108" t="s">
        <v>1208</v>
      </c>
      <c r="C409" s="108" t="s">
        <v>1209</v>
      </c>
      <c r="D409" s="108" t="s">
        <v>486</v>
      </c>
      <c r="E409" s="108" t="s">
        <v>616</v>
      </c>
      <c r="F409" s="108">
        <v>1.3</v>
      </c>
      <c r="G409" s="108">
        <v>0.2</v>
      </c>
      <c r="H409" s="108">
        <v>2.58</v>
      </c>
      <c r="I409" s="4" t="s">
        <v>1210</v>
      </c>
      <c r="J409" s="231"/>
    </row>
    <row r="410" spans="1:10">
      <c r="A410" s="298" t="str">
        <f t="shared" si="5"/>
        <v>貨1軽S</v>
      </c>
      <c r="B410" s="108" t="s">
        <v>1208</v>
      </c>
      <c r="C410" s="108" t="s">
        <v>1209</v>
      </c>
      <c r="D410" s="108" t="s">
        <v>489</v>
      </c>
      <c r="E410" s="108" t="s">
        <v>490</v>
      </c>
      <c r="F410" s="108">
        <v>0.9</v>
      </c>
      <c r="G410" s="108">
        <v>0.2</v>
      </c>
      <c r="H410" s="108">
        <v>2.58</v>
      </c>
      <c r="I410" s="4" t="s">
        <v>1210</v>
      </c>
      <c r="J410" s="231"/>
    </row>
    <row r="411" spans="1:10">
      <c r="A411" s="298" t="str">
        <f t="shared" si="5"/>
        <v>貨1軽KA</v>
      </c>
      <c r="B411" s="108" t="s">
        <v>1208</v>
      </c>
      <c r="C411" s="108" t="s">
        <v>1209</v>
      </c>
      <c r="D411" s="108" t="s">
        <v>42</v>
      </c>
      <c r="E411" s="108" t="s">
        <v>492</v>
      </c>
      <c r="F411" s="108">
        <v>0.6</v>
      </c>
      <c r="G411" s="108">
        <v>0.2</v>
      </c>
      <c r="H411" s="108">
        <v>2.58</v>
      </c>
      <c r="I411" s="4" t="s">
        <v>1210</v>
      </c>
      <c r="J411" s="231"/>
    </row>
    <row r="412" spans="1:10">
      <c r="A412" s="298" t="str">
        <f t="shared" si="5"/>
        <v>貨1軽KE</v>
      </c>
      <c r="B412" s="108" t="s">
        <v>1208</v>
      </c>
      <c r="C412" s="108" t="s">
        <v>1209</v>
      </c>
      <c r="D412" s="108" t="s">
        <v>43</v>
      </c>
      <c r="E412" s="108" t="s">
        <v>597</v>
      </c>
      <c r="F412" s="108">
        <v>0.4</v>
      </c>
      <c r="G412" s="108">
        <v>0.08</v>
      </c>
      <c r="H412" s="108">
        <v>2.58</v>
      </c>
      <c r="I412" s="4" t="s">
        <v>1210</v>
      </c>
      <c r="J412" s="231"/>
    </row>
    <row r="413" spans="1:10">
      <c r="A413" s="298" t="str">
        <f t="shared" si="5"/>
        <v>貨1軽HA</v>
      </c>
      <c r="B413" s="108" t="s">
        <v>1208</v>
      </c>
      <c r="C413" s="108" t="s">
        <v>1209</v>
      </c>
      <c r="D413" s="108" t="s">
        <v>43</v>
      </c>
      <c r="E413" s="108" t="s">
        <v>584</v>
      </c>
      <c r="F413" s="108">
        <v>0.2</v>
      </c>
      <c r="G413" s="108">
        <v>0.04</v>
      </c>
      <c r="H413" s="108">
        <v>2.58</v>
      </c>
      <c r="I413" s="4" t="s">
        <v>1147</v>
      </c>
      <c r="J413" s="231"/>
    </row>
    <row r="414" spans="1:10">
      <c r="A414" s="298" t="str">
        <f t="shared" si="5"/>
        <v>貨1軽KP</v>
      </c>
      <c r="B414" s="108" t="s">
        <v>1208</v>
      </c>
      <c r="C414" s="108" t="s">
        <v>1209</v>
      </c>
      <c r="D414" s="108" t="s">
        <v>494</v>
      </c>
      <c r="E414" s="108" t="s">
        <v>606</v>
      </c>
      <c r="F414" s="108">
        <v>0.28000000000000003</v>
      </c>
      <c r="G414" s="108">
        <v>5.1999999999999998E-2</v>
      </c>
      <c r="H414" s="108">
        <v>2.58</v>
      </c>
      <c r="I414" s="4" t="s">
        <v>1210</v>
      </c>
      <c r="J414" s="231"/>
    </row>
    <row r="415" spans="1:10">
      <c r="A415" s="298" t="str">
        <f t="shared" si="5"/>
        <v>貨1軽HW</v>
      </c>
      <c r="B415" s="108" t="s">
        <v>1208</v>
      </c>
      <c r="C415" s="108" t="s">
        <v>1209</v>
      </c>
      <c r="D415" s="108" t="s">
        <v>494</v>
      </c>
      <c r="E415" s="108" t="s">
        <v>593</v>
      </c>
      <c r="F415" s="108">
        <v>0.14000000000000001</v>
      </c>
      <c r="G415" s="108">
        <v>2.5999999999999999E-2</v>
      </c>
      <c r="H415" s="108">
        <v>2.58</v>
      </c>
      <c r="I415" s="4" t="s">
        <v>1147</v>
      </c>
      <c r="J415" s="231"/>
    </row>
    <row r="416" spans="1:10">
      <c r="A416" s="298" t="str">
        <f t="shared" si="5"/>
        <v>貨1軽TH</v>
      </c>
      <c r="B416" s="108" t="s">
        <v>1208</v>
      </c>
      <c r="C416" s="108" t="s">
        <v>1209</v>
      </c>
      <c r="D416" s="108" t="s">
        <v>494</v>
      </c>
      <c r="E416" s="108" t="s">
        <v>283</v>
      </c>
      <c r="F416" s="108">
        <v>0.21</v>
      </c>
      <c r="G416" s="108">
        <v>3.9E-2</v>
      </c>
      <c r="H416" s="108">
        <v>2.58</v>
      </c>
      <c r="I416" s="4" t="s">
        <v>1210</v>
      </c>
      <c r="J416" s="231"/>
    </row>
    <row r="417" spans="1:10">
      <c r="A417" s="298" t="str">
        <f t="shared" si="5"/>
        <v>貨1軽XH</v>
      </c>
      <c r="B417" s="108" t="s">
        <v>1208</v>
      </c>
      <c r="C417" s="108" t="s">
        <v>1209</v>
      </c>
      <c r="D417" s="108" t="s">
        <v>494</v>
      </c>
      <c r="E417" s="108" t="s">
        <v>312</v>
      </c>
      <c r="F417" s="108">
        <v>0.21</v>
      </c>
      <c r="G417" s="108">
        <v>3.9E-2</v>
      </c>
      <c r="H417" s="108">
        <v>2.58</v>
      </c>
      <c r="I417" s="4" t="s">
        <v>1147</v>
      </c>
      <c r="J417" s="231"/>
    </row>
    <row r="418" spans="1:10">
      <c r="A418" s="298" t="str">
        <f t="shared" si="5"/>
        <v>貨1軽LH</v>
      </c>
      <c r="B418" s="108" t="s">
        <v>1208</v>
      </c>
      <c r="C418" s="108" t="s">
        <v>1209</v>
      </c>
      <c r="D418" s="108" t="s">
        <v>494</v>
      </c>
      <c r="E418" s="108" t="s">
        <v>610</v>
      </c>
      <c r="F418" s="108">
        <v>0.14000000000000001</v>
      </c>
      <c r="G418" s="108">
        <v>2.5999999999999999E-2</v>
      </c>
      <c r="H418" s="108">
        <v>2.58</v>
      </c>
      <c r="I418" s="4" t="s">
        <v>1210</v>
      </c>
      <c r="J418" s="231"/>
    </row>
    <row r="419" spans="1:10">
      <c r="A419" s="298" t="str">
        <f t="shared" si="5"/>
        <v>貨1軽YH</v>
      </c>
      <c r="B419" s="108" t="s">
        <v>1208</v>
      </c>
      <c r="C419" s="108" t="s">
        <v>1209</v>
      </c>
      <c r="D419" s="108" t="s">
        <v>494</v>
      </c>
      <c r="E419" s="108" t="s">
        <v>318</v>
      </c>
      <c r="F419" s="108">
        <v>0.14000000000000001</v>
      </c>
      <c r="G419" s="108">
        <v>2.5999999999999999E-2</v>
      </c>
      <c r="H419" s="108">
        <v>2.58</v>
      </c>
      <c r="I419" s="4" t="s">
        <v>1147</v>
      </c>
      <c r="J419" s="231"/>
    </row>
    <row r="420" spans="1:10">
      <c r="A420" s="298" t="str">
        <f t="shared" si="5"/>
        <v>貨1軽UH</v>
      </c>
      <c r="B420" s="108" t="s">
        <v>1208</v>
      </c>
      <c r="C420" s="108" t="s">
        <v>1209</v>
      </c>
      <c r="D420" s="108" t="s">
        <v>494</v>
      </c>
      <c r="E420" s="108" t="s">
        <v>289</v>
      </c>
      <c r="F420" s="108">
        <v>7.0000000000000007E-2</v>
      </c>
      <c r="G420" s="108">
        <v>1.2999999999999999E-2</v>
      </c>
      <c r="H420" s="108">
        <v>2.58</v>
      </c>
      <c r="I420" s="4" t="s">
        <v>1210</v>
      </c>
      <c r="J420" s="231"/>
    </row>
    <row r="421" spans="1:10">
      <c r="A421" s="298" t="str">
        <f t="shared" si="5"/>
        <v>貨1軽ZH</v>
      </c>
      <c r="B421" s="108" t="s">
        <v>1208</v>
      </c>
      <c r="C421" s="108" t="s">
        <v>1209</v>
      </c>
      <c r="D421" s="108" t="s">
        <v>494</v>
      </c>
      <c r="E421" s="108" t="s">
        <v>323</v>
      </c>
      <c r="F421" s="108">
        <v>7.0000000000000007E-2</v>
      </c>
      <c r="G421" s="108">
        <v>1.2999999999999999E-2</v>
      </c>
      <c r="H421" s="108">
        <v>2.58</v>
      </c>
      <c r="I421" s="4" t="s">
        <v>1147</v>
      </c>
      <c r="J421" s="231"/>
    </row>
    <row r="422" spans="1:10">
      <c r="A422" s="298" t="str">
        <f t="shared" ref="A422:A526" si="6">CONCATENATE(C422,E422)</f>
        <v>貨1軽ADE</v>
      </c>
      <c r="B422" s="108" t="s">
        <v>1208</v>
      </c>
      <c r="C422" s="108" t="s">
        <v>1209</v>
      </c>
      <c r="D422" s="108" t="s">
        <v>364</v>
      </c>
      <c r="E422" s="108" t="s">
        <v>215</v>
      </c>
      <c r="F422" s="108">
        <v>0.14000000000000001</v>
      </c>
      <c r="G422" s="108">
        <v>1.2999999999999999E-2</v>
      </c>
      <c r="H422" s="108">
        <v>2.58</v>
      </c>
      <c r="I422" s="4" t="s">
        <v>1211</v>
      </c>
      <c r="J422" s="231"/>
    </row>
    <row r="423" spans="1:10">
      <c r="A423" s="298" t="str">
        <f t="shared" si="6"/>
        <v>貨1軽ACE</v>
      </c>
      <c r="B423" s="108" t="s">
        <v>1208</v>
      </c>
      <c r="C423" s="108" t="s">
        <v>1209</v>
      </c>
      <c r="D423" s="108" t="s">
        <v>364</v>
      </c>
      <c r="E423" s="108" t="s">
        <v>216</v>
      </c>
      <c r="F423" s="108">
        <v>7.0000000000000007E-2</v>
      </c>
      <c r="G423" s="108">
        <v>6.4999999999999997E-3</v>
      </c>
      <c r="H423" s="108">
        <v>2.58</v>
      </c>
      <c r="I423" s="4" t="s">
        <v>1147</v>
      </c>
      <c r="J423" s="231"/>
    </row>
    <row r="424" spans="1:10">
      <c r="A424" s="298" t="str">
        <f t="shared" si="6"/>
        <v>貨1軽AME</v>
      </c>
      <c r="B424" s="108" t="s">
        <v>1208</v>
      </c>
      <c r="C424" s="108" t="s">
        <v>1209</v>
      </c>
      <c r="D424" s="108" t="s">
        <v>364</v>
      </c>
      <c r="E424" s="108" t="s">
        <v>1212</v>
      </c>
      <c r="F424" s="108">
        <v>3.5000000000000003E-2</v>
      </c>
      <c r="G424" s="108">
        <v>3.2499999999999999E-3</v>
      </c>
      <c r="H424" s="108">
        <v>2.58</v>
      </c>
      <c r="I424" s="4" t="s">
        <v>1149</v>
      </c>
      <c r="J424" s="231"/>
    </row>
    <row r="425" spans="1:10">
      <c r="A425" s="298" t="str">
        <f t="shared" si="6"/>
        <v>貨1軽CCE</v>
      </c>
      <c r="B425" s="108" t="s">
        <v>1208</v>
      </c>
      <c r="C425" s="108" t="s">
        <v>1209</v>
      </c>
      <c r="D425" s="108" t="s">
        <v>364</v>
      </c>
      <c r="E425" s="108" t="s">
        <v>46</v>
      </c>
      <c r="F425" s="108">
        <v>7.0000000000000007E-2</v>
      </c>
      <c r="G425" s="108">
        <v>6.4999999999999997E-3</v>
      </c>
      <c r="H425" s="108">
        <v>2.58</v>
      </c>
      <c r="I425" s="4" t="s">
        <v>1147</v>
      </c>
      <c r="J425" s="231"/>
    </row>
    <row r="426" spans="1:10">
      <c r="A426" s="298" t="str">
        <f t="shared" si="6"/>
        <v>貨1軽CDE</v>
      </c>
      <c r="B426" s="108" t="s">
        <v>1208</v>
      </c>
      <c r="C426" s="108" t="s">
        <v>1209</v>
      </c>
      <c r="D426" s="108" t="s">
        <v>364</v>
      </c>
      <c r="E426" s="108" t="s">
        <v>47</v>
      </c>
      <c r="F426" s="108">
        <v>7.0000000000000007E-2</v>
      </c>
      <c r="G426" s="108">
        <v>6.4999999999999997E-3</v>
      </c>
      <c r="H426" s="108">
        <v>2.58</v>
      </c>
      <c r="I426" s="4" t="s">
        <v>1211</v>
      </c>
      <c r="J426" s="231"/>
    </row>
    <row r="427" spans="1:10">
      <c r="A427" s="298" t="str">
        <f t="shared" si="6"/>
        <v>貨1軽CME</v>
      </c>
      <c r="B427" s="108" t="s">
        <v>1208</v>
      </c>
      <c r="C427" s="108" t="s">
        <v>1209</v>
      </c>
      <c r="D427" s="108" t="s">
        <v>364</v>
      </c>
      <c r="E427" s="108" t="s">
        <v>1213</v>
      </c>
      <c r="F427" s="108">
        <v>7.0000000000000007E-2</v>
      </c>
      <c r="G427" s="108">
        <v>6.4999999999999997E-3</v>
      </c>
      <c r="H427" s="108">
        <v>2.58</v>
      </c>
      <c r="I427" s="4" t="s">
        <v>1149</v>
      </c>
      <c r="J427" s="231"/>
    </row>
    <row r="428" spans="1:10">
      <c r="A428" s="298" t="str">
        <f t="shared" si="6"/>
        <v>貨1軽DCE</v>
      </c>
      <c r="B428" s="108" t="s">
        <v>1208</v>
      </c>
      <c r="C428" s="108" t="s">
        <v>1209</v>
      </c>
      <c r="D428" s="108" t="s">
        <v>364</v>
      </c>
      <c r="E428" s="108" t="s">
        <v>48</v>
      </c>
      <c r="F428" s="108">
        <v>3.5000000000000003E-2</v>
      </c>
      <c r="G428" s="108">
        <v>3.2499999999999999E-3</v>
      </c>
      <c r="H428" s="108">
        <v>2.58</v>
      </c>
      <c r="I428" s="4" t="s">
        <v>1147</v>
      </c>
      <c r="J428" s="231"/>
    </row>
    <row r="429" spans="1:10">
      <c r="A429" s="298" t="str">
        <f t="shared" si="6"/>
        <v>貨1軽DDE</v>
      </c>
      <c r="B429" s="108" t="s">
        <v>1208</v>
      </c>
      <c r="C429" s="108" t="s">
        <v>1209</v>
      </c>
      <c r="D429" s="108" t="s">
        <v>364</v>
      </c>
      <c r="E429" s="108" t="s">
        <v>49</v>
      </c>
      <c r="F429" s="108">
        <v>3.5000000000000003E-2</v>
      </c>
      <c r="G429" s="108">
        <v>3.2499999999999999E-3</v>
      </c>
      <c r="H429" s="108">
        <v>2.58</v>
      </c>
      <c r="I429" s="4" t="s">
        <v>1211</v>
      </c>
      <c r="J429" s="231"/>
    </row>
    <row r="430" spans="1:10">
      <c r="A430" s="298" t="str">
        <f t="shared" si="6"/>
        <v>貨1軽DME</v>
      </c>
      <c r="B430" s="108" t="s">
        <v>1208</v>
      </c>
      <c r="C430" s="108" t="s">
        <v>1209</v>
      </c>
      <c r="D430" s="108" t="s">
        <v>364</v>
      </c>
      <c r="E430" s="108" t="s">
        <v>1214</v>
      </c>
      <c r="F430" s="108">
        <v>3.5000000000000003E-2</v>
      </c>
      <c r="G430" s="108">
        <v>3.2499999999999999E-3</v>
      </c>
      <c r="H430" s="108">
        <v>2.58</v>
      </c>
      <c r="I430" s="4" t="s">
        <v>1149</v>
      </c>
      <c r="J430" s="231"/>
    </row>
    <row r="431" spans="1:10">
      <c r="A431" s="298" t="str">
        <f t="shared" si="6"/>
        <v>貨1軽LDE</v>
      </c>
      <c r="B431" s="108" t="s">
        <v>1208</v>
      </c>
      <c r="C431" s="108" t="s">
        <v>1209</v>
      </c>
      <c r="D431" s="108" t="s">
        <v>797</v>
      </c>
      <c r="E431" s="108" t="s">
        <v>817</v>
      </c>
      <c r="F431" s="108">
        <v>0.08</v>
      </c>
      <c r="G431" s="108">
        <v>5.0000000000000001E-3</v>
      </c>
      <c r="H431" s="108">
        <v>2.58</v>
      </c>
      <c r="I431" s="4" t="s">
        <v>1215</v>
      </c>
      <c r="J431" s="231"/>
    </row>
    <row r="432" spans="1:10">
      <c r="A432" s="298" t="str">
        <f t="shared" si="6"/>
        <v>貨1軽LCE</v>
      </c>
      <c r="B432" s="108" t="s">
        <v>1208</v>
      </c>
      <c r="C432" s="108" t="s">
        <v>1209</v>
      </c>
      <c r="D432" s="108" t="s">
        <v>797</v>
      </c>
      <c r="E432" s="108" t="s">
        <v>818</v>
      </c>
      <c r="F432" s="108">
        <v>0.04</v>
      </c>
      <c r="G432" s="108">
        <v>2.5000000000000001E-3</v>
      </c>
      <c r="H432" s="108">
        <v>2.58</v>
      </c>
      <c r="I432" s="4" t="s">
        <v>1147</v>
      </c>
      <c r="J432" s="231"/>
    </row>
    <row r="433" spans="1:10">
      <c r="A433" s="298" t="str">
        <f t="shared" si="6"/>
        <v>貨1軽LME</v>
      </c>
      <c r="B433" s="108" t="s">
        <v>1208</v>
      </c>
      <c r="C433" s="108" t="s">
        <v>1209</v>
      </c>
      <c r="D433" s="108" t="s">
        <v>797</v>
      </c>
      <c r="E433" s="108" t="s">
        <v>1216</v>
      </c>
      <c r="F433" s="108">
        <v>0.02</v>
      </c>
      <c r="G433" s="108">
        <v>1.25E-3</v>
      </c>
      <c r="H433" s="108">
        <v>2.58</v>
      </c>
      <c r="I433" s="4" t="s">
        <v>1149</v>
      </c>
      <c r="J433" s="231"/>
    </row>
    <row r="434" spans="1:10">
      <c r="A434" s="298" t="str">
        <f t="shared" si="6"/>
        <v>貨1軽MDE</v>
      </c>
      <c r="B434" s="108" t="s">
        <v>1208</v>
      </c>
      <c r="C434" s="108" t="s">
        <v>1209</v>
      </c>
      <c r="D434" s="108" t="s">
        <v>797</v>
      </c>
      <c r="E434" s="108" t="s">
        <v>819</v>
      </c>
      <c r="F434" s="108">
        <v>0.04</v>
      </c>
      <c r="G434" s="108">
        <v>2.5000000000000001E-3</v>
      </c>
      <c r="H434" s="108">
        <v>2.58</v>
      </c>
      <c r="I434" s="4" t="s">
        <v>1215</v>
      </c>
      <c r="J434" s="231"/>
    </row>
    <row r="435" spans="1:10">
      <c r="A435" s="298" t="str">
        <f t="shared" si="6"/>
        <v>貨1軽MCE</v>
      </c>
      <c r="B435" s="108" t="s">
        <v>1208</v>
      </c>
      <c r="C435" s="108" t="s">
        <v>1209</v>
      </c>
      <c r="D435" s="108" t="s">
        <v>797</v>
      </c>
      <c r="E435" s="108" t="s">
        <v>820</v>
      </c>
      <c r="F435" s="108">
        <v>0.04</v>
      </c>
      <c r="G435" s="108">
        <v>2.5000000000000001E-3</v>
      </c>
      <c r="H435" s="108">
        <v>2.58</v>
      </c>
      <c r="I435" s="4" t="s">
        <v>1147</v>
      </c>
      <c r="J435" s="231"/>
    </row>
    <row r="436" spans="1:10">
      <c r="A436" s="298" t="str">
        <f t="shared" si="6"/>
        <v>貨1軽MME</v>
      </c>
      <c r="B436" s="108" t="s">
        <v>1208</v>
      </c>
      <c r="C436" s="108" t="s">
        <v>1209</v>
      </c>
      <c r="D436" s="108" t="s">
        <v>797</v>
      </c>
      <c r="E436" s="108" t="s">
        <v>1217</v>
      </c>
      <c r="F436" s="108">
        <v>0.04</v>
      </c>
      <c r="G436" s="108">
        <v>2.5000000000000001E-3</v>
      </c>
      <c r="H436" s="108">
        <v>2.58</v>
      </c>
      <c r="I436" s="4" t="s">
        <v>1149</v>
      </c>
      <c r="J436" s="231"/>
    </row>
    <row r="437" spans="1:10">
      <c r="A437" s="298" t="str">
        <f t="shared" si="6"/>
        <v>貨1軽RDE</v>
      </c>
      <c r="B437" s="108" t="s">
        <v>1208</v>
      </c>
      <c r="C437" s="108" t="s">
        <v>1209</v>
      </c>
      <c r="D437" s="108" t="s">
        <v>797</v>
      </c>
      <c r="E437" s="108" t="s">
        <v>821</v>
      </c>
      <c r="F437" s="108">
        <v>0.02</v>
      </c>
      <c r="G437" s="108">
        <v>1.25E-3</v>
      </c>
      <c r="H437" s="108">
        <v>2.58</v>
      </c>
      <c r="I437" s="4" t="s">
        <v>1215</v>
      </c>
      <c r="J437" s="231"/>
    </row>
    <row r="438" spans="1:10">
      <c r="A438" s="298" t="str">
        <f t="shared" si="6"/>
        <v>貨1軽RCE</v>
      </c>
      <c r="B438" s="108" t="s">
        <v>1208</v>
      </c>
      <c r="C438" s="108" t="s">
        <v>1209</v>
      </c>
      <c r="D438" s="108" t="s">
        <v>797</v>
      </c>
      <c r="E438" s="192" t="s">
        <v>822</v>
      </c>
      <c r="F438" s="108">
        <v>0.02</v>
      </c>
      <c r="G438" s="108">
        <v>1.25E-3</v>
      </c>
      <c r="H438" s="108">
        <v>2.58</v>
      </c>
      <c r="I438" s="4" t="s">
        <v>1147</v>
      </c>
      <c r="J438" s="231"/>
    </row>
    <row r="439" spans="1:10">
      <c r="A439" s="298" t="str">
        <f t="shared" si="6"/>
        <v>貨1軽RME</v>
      </c>
      <c r="B439" s="108" t="s">
        <v>1208</v>
      </c>
      <c r="C439" s="108" t="s">
        <v>1209</v>
      </c>
      <c r="D439" s="108" t="s">
        <v>797</v>
      </c>
      <c r="E439" s="192" t="s">
        <v>1218</v>
      </c>
      <c r="F439" s="108">
        <v>0.02</v>
      </c>
      <c r="G439" s="108">
        <v>1.25E-3</v>
      </c>
      <c r="H439" s="108">
        <v>2.58</v>
      </c>
      <c r="I439" s="4" t="s">
        <v>1149</v>
      </c>
      <c r="J439" s="231"/>
    </row>
    <row r="440" spans="1:10">
      <c r="A440" s="298" t="str">
        <f t="shared" si="6"/>
        <v>貨1軽QDE</v>
      </c>
      <c r="B440" s="108" t="s">
        <v>1208</v>
      </c>
      <c r="C440" s="108" t="s">
        <v>1209</v>
      </c>
      <c r="D440" s="108" t="s">
        <v>797</v>
      </c>
      <c r="E440" s="108" t="s">
        <v>1044</v>
      </c>
      <c r="F440" s="108">
        <v>7.2000000000000008E-2</v>
      </c>
      <c r="G440" s="108">
        <v>4.5000000000000005E-3</v>
      </c>
      <c r="H440" s="108">
        <v>2.58</v>
      </c>
      <c r="I440" s="4" t="s">
        <v>1215</v>
      </c>
      <c r="J440" s="231"/>
    </row>
    <row r="441" spans="1:10">
      <c r="A441" s="298" t="str">
        <f t="shared" si="6"/>
        <v>貨1軽QCE</v>
      </c>
      <c r="B441" s="108" t="s">
        <v>1208</v>
      </c>
      <c r="C441" s="108" t="s">
        <v>1209</v>
      </c>
      <c r="D441" s="108" t="s">
        <v>797</v>
      </c>
      <c r="E441" s="108" t="s">
        <v>1040</v>
      </c>
      <c r="F441" s="108">
        <v>7.2000000000000008E-2</v>
      </c>
      <c r="G441" s="108">
        <v>4.5000000000000005E-3</v>
      </c>
      <c r="H441" s="108">
        <v>2.58</v>
      </c>
      <c r="I441" s="4" t="s">
        <v>1147</v>
      </c>
      <c r="J441" s="231"/>
    </row>
    <row r="442" spans="1:10">
      <c r="A442" s="298" t="str">
        <f t="shared" si="6"/>
        <v>貨1軽QME</v>
      </c>
      <c r="B442" s="108" t="s">
        <v>1208</v>
      </c>
      <c r="C442" s="108" t="s">
        <v>1209</v>
      </c>
      <c r="D442" s="108" t="s">
        <v>797</v>
      </c>
      <c r="E442" s="192" t="s">
        <v>1219</v>
      </c>
      <c r="F442" s="108">
        <v>7.1999999999999995E-2</v>
      </c>
      <c r="G442" s="108">
        <v>4.4999999999999997E-3</v>
      </c>
      <c r="H442" s="108">
        <v>2.58</v>
      </c>
      <c r="I442" s="4" t="s">
        <v>1149</v>
      </c>
      <c r="J442" s="231"/>
    </row>
    <row r="443" spans="1:10">
      <c r="A443" s="298" t="str">
        <f t="shared" si="6"/>
        <v>貨1軽3DE</v>
      </c>
      <c r="B443" s="108" t="s">
        <v>1208</v>
      </c>
      <c r="C443" s="108" t="s">
        <v>1209</v>
      </c>
      <c r="D443" s="108" t="s">
        <v>1157</v>
      </c>
      <c r="E443" s="192" t="s">
        <v>1220</v>
      </c>
      <c r="F443" s="108">
        <v>0.15</v>
      </c>
      <c r="G443" s="108">
        <v>5.0000000000000001E-3</v>
      </c>
      <c r="H443" s="108">
        <v>2.58</v>
      </c>
      <c r="I443" s="4" t="s">
        <v>1221</v>
      </c>
      <c r="J443" s="231"/>
    </row>
    <row r="444" spans="1:10">
      <c r="A444" s="298" t="str">
        <f t="shared" si="6"/>
        <v>貨1軽3CE</v>
      </c>
      <c r="B444" s="108" t="s">
        <v>1208</v>
      </c>
      <c r="C444" s="108" t="s">
        <v>1209</v>
      </c>
      <c r="D444" s="108" t="s">
        <v>1157</v>
      </c>
      <c r="E444" s="192" t="s">
        <v>1222</v>
      </c>
      <c r="F444" s="108">
        <v>7.4999999999999997E-2</v>
      </c>
      <c r="G444" s="108">
        <v>2.5000000000000001E-3</v>
      </c>
      <c r="H444" s="108">
        <v>2.58</v>
      </c>
      <c r="I444" s="4" t="s">
        <v>1147</v>
      </c>
      <c r="J444" s="231"/>
    </row>
    <row r="445" spans="1:10">
      <c r="A445" s="298" t="str">
        <f t="shared" si="6"/>
        <v>貨1軽3ME</v>
      </c>
      <c r="B445" s="108" t="s">
        <v>1208</v>
      </c>
      <c r="C445" s="108" t="s">
        <v>1209</v>
      </c>
      <c r="D445" s="108" t="s">
        <v>1157</v>
      </c>
      <c r="E445" s="192" t="s">
        <v>1223</v>
      </c>
      <c r="F445" s="108">
        <v>3.7499999999999999E-2</v>
      </c>
      <c r="G445" s="108">
        <v>1.25E-3</v>
      </c>
      <c r="H445" s="108">
        <v>2.58</v>
      </c>
      <c r="I445" s="4" t="s">
        <v>1149</v>
      </c>
      <c r="J445" s="231"/>
    </row>
    <row r="446" spans="1:10">
      <c r="A446" s="298" t="str">
        <f t="shared" si="6"/>
        <v>貨1軽4DE</v>
      </c>
      <c r="B446" s="108" t="s">
        <v>1208</v>
      </c>
      <c r="C446" s="108" t="s">
        <v>1209</v>
      </c>
      <c r="D446" s="108" t="s">
        <v>1157</v>
      </c>
      <c r="E446" s="192" t="s">
        <v>1224</v>
      </c>
      <c r="F446" s="108">
        <v>0.11249999999999999</v>
      </c>
      <c r="G446" s="108">
        <v>3.7499999999999999E-3</v>
      </c>
      <c r="H446" s="108">
        <v>2.58</v>
      </c>
      <c r="I446" s="4" t="s">
        <v>1221</v>
      </c>
      <c r="J446" s="231"/>
    </row>
    <row r="447" spans="1:10">
      <c r="A447" s="298" t="str">
        <f t="shared" si="6"/>
        <v>貨1軽4CE</v>
      </c>
      <c r="B447" s="108" t="s">
        <v>1208</v>
      </c>
      <c r="C447" s="108" t="s">
        <v>1209</v>
      </c>
      <c r="D447" s="108" t="s">
        <v>1157</v>
      </c>
      <c r="E447" s="192" t="s">
        <v>1225</v>
      </c>
      <c r="F447" s="108">
        <v>0.11249999999999999</v>
      </c>
      <c r="G447" s="108">
        <v>3.7499999999999999E-3</v>
      </c>
      <c r="H447" s="108">
        <v>2.58</v>
      </c>
      <c r="I447" s="4" t="s">
        <v>1147</v>
      </c>
      <c r="J447" s="231"/>
    </row>
    <row r="448" spans="1:10">
      <c r="A448" s="298" t="str">
        <f t="shared" si="6"/>
        <v>貨1軽4ME</v>
      </c>
      <c r="B448" s="108" t="s">
        <v>1208</v>
      </c>
      <c r="C448" s="108" t="s">
        <v>1209</v>
      </c>
      <c r="D448" s="108" t="s">
        <v>1157</v>
      </c>
      <c r="E448" s="192" t="s">
        <v>1226</v>
      </c>
      <c r="F448" s="108">
        <v>0.11249999999999999</v>
      </c>
      <c r="G448" s="108">
        <v>3.7499999999999999E-3</v>
      </c>
      <c r="H448" s="108">
        <v>2.58</v>
      </c>
      <c r="I448" s="4" t="s">
        <v>1149</v>
      </c>
      <c r="J448" s="231"/>
    </row>
    <row r="449" spans="1:10">
      <c r="A449" s="298" t="str">
        <f t="shared" si="6"/>
        <v>貨1軽5DE</v>
      </c>
      <c r="B449" s="108" t="s">
        <v>1208</v>
      </c>
      <c r="C449" s="108" t="s">
        <v>1209</v>
      </c>
      <c r="D449" s="108" t="s">
        <v>1157</v>
      </c>
      <c r="E449" s="192" t="s">
        <v>1227</v>
      </c>
      <c r="F449" s="108">
        <v>7.4999999999999997E-2</v>
      </c>
      <c r="G449" s="108">
        <v>2.5000000000000001E-3</v>
      </c>
      <c r="H449" s="108">
        <v>2.58</v>
      </c>
      <c r="I449" s="4" t="s">
        <v>1221</v>
      </c>
      <c r="J449" s="231"/>
    </row>
    <row r="450" spans="1:10">
      <c r="A450" s="298" t="str">
        <f t="shared" si="6"/>
        <v>貨1軽5CE</v>
      </c>
      <c r="B450" s="108" t="s">
        <v>1208</v>
      </c>
      <c r="C450" s="108" t="s">
        <v>1209</v>
      </c>
      <c r="D450" s="108" t="s">
        <v>1157</v>
      </c>
      <c r="E450" s="192" t="s">
        <v>1228</v>
      </c>
      <c r="F450" s="108">
        <v>7.4999999999999997E-2</v>
      </c>
      <c r="G450" s="108">
        <v>2.5000000000000001E-3</v>
      </c>
      <c r="H450" s="108">
        <v>2.58</v>
      </c>
      <c r="I450" s="4" t="s">
        <v>1147</v>
      </c>
      <c r="J450" s="231"/>
    </row>
    <row r="451" spans="1:10">
      <c r="A451" s="298" t="str">
        <f t="shared" si="6"/>
        <v>貨1軽5ME</v>
      </c>
      <c r="B451" s="108" t="s">
        <v>1208</v>
      </c>
      <c r="C451" s="108" t="s">
        <v>1209</v>
      </c>
      <c r="D451" s="108" t="s">
        <v>1157</v>
      </c>
      <c r="E451" s="192" t="s">
        <v>1229</v>
      </c>
      <c r="F451" s="108">
        <v>7.4999999999999997E-2</v>
      </c>
      <c r="G451" s="108">
        <v>2.5000000000000001E-3</v>
      </c>
      <c r="H451" s="108">
        <v>2.58</v>
      </c>
      <c r="I451" s="4" t="s">
        <v>1149</v>
      </c>
      <c r="J451" s="231"/>
    </row>
    <row r="452" spans="1:10">
      <c r="A452" s="298" t="str">
        <f t="shared" si="6"/>
        <v>貨1軽6DE</v>
      </c>
      <c r="B452" s="108" t="s">
        <v>1208</v>
      </c>
      <c r="C452" s="108" t="s">
        <v>1209</v>
      </c>
      <c r="D452" s="192" t="s">
        <v>1157</v>
      </c>
      <c r="E452" s="192" t="s">
        <v>1230</v>
      </c>
      <c r="F452" s="108">
        <v>3.7499999999999999E-2</v>
      </c>
      <c r="G452" s="108">
        <v>1.25E-3</v>
      </c>
      <c r="H452" s="108">
        <v>2.58</v>
      </c>
      <c r="I452" s="4" t="s">
        <v>1221</v>
      </c>
      <c r="J452" s="231"/>
    </row>
    <row r="453" spans="1:10">
      <c r="A453" s="298" t="str">
        <f t="shared" si="6"/>
        <v>貨1軽6CE</v>
      </c>
      <c r="B453" s="108" t="s">
        <v>1208</v>
      </c>
      <c r="C453" s="108" t="s">
        <v>1209</v>
      </c>
      <c r="D453" s="192" t="s">
        <v>1157</v>
      </c>
      <c r="E453" s="192" t="s">
        <v>1231</v>
      </c>
      <c r="F453" s="108">
        <v>3.7499999999999999E-2</v>
      </c>
      <c r="G453" s="108">
        <v>1.25E-3</v>
      </c>
      <c r="H453" s="108">
        <v>2.58</v>
      </c>
      <c r="I453" s="4" t="s">
        <v>1147</v>
      </c>
      <c r="J453" s="231"/>
    </row>
    <row r="454" spans="1:10">
      <c r="A454" s="298" t="str">
        <f t="shared" si="6"/>
        <v>貨1軽6ME</v>
      </c>
      <c r="B454" s="108" t="s">
        <v>1208</v>
      </c>
      <c r="C454" s="108" t="s">
        <v>1209</v>
      </c>
      <c r="D454" s="108" t="s">
        <v>1157</v>
      </c>
      <c r="E454" s="108" t="s">
        <v>1232</v>
      </c>
      <c r="F454" s="108">
        <v>3.7499999999999999E-2</v>
      </c>
      <c r="G454" s="108">
        <v>1.25E-3</v>
      </c>
      <c r="H454" s="108">
        <v>2.58</v>
      </c>
      <c r="I454" s="4" t="s">
        <v>1149</v>
      </c>
      <c r="J454" s="231"/>
    </row>
    <row r="455" spans="1:10">
      <c r="A455" s="362" t="str">
        <f t="shared" si="6"/>
        <v>貨1軽AJE</v>
      </c>
      <c r="B455" s="108" t="s">
        <v>1478</v>
      </c>
      <c r="C455" s="108" t="s">
        <v>1479</v>
      </c>
      <c r="D455" s="108" t="s">
        <v>364</v>
      </c>
      <c r="E455" s="108" t="s">
        <v>1480</v>
      </c>
      <c r="F455" s="108">
        <v>7.0000000000000007E-2</v>
      </c>
      <c r="G455" s="108">
        <v>6.4999999999999997E-3</v>
      </c>
      <c r="H455" s="108">
        <v>2.58</v>
      </c>
      <c r="I455" s="4" t="s">
        <v>1147</v>
      </c>
      <c r="J455" s="231"/>
    </row>
    <row r="456" spans="1:10">
      <c r="A456" s="362" t="str">
        <f t="shared" si="6"/>
        <v>貨1軽BCE</v>
      </c>
      <c r="B456" s="108" t="s">
        <v>1478</v>
      </c>
      <c r="C456" s="108" t="s">
        <v>1479</v>
      </c>
      <c r="D456" s="108" t="s">
        <v>364</v>
      </c>
      <c r="E456" s="108" t="s">
        <v>1481</v>
      </c>
      <c r="F456" s="108">
        <v>0.126</v>
      </c>
      <c r="G456" s="108">
        <v>9.75E-3</v>
      </c>
      <c r="H456" s="108">
        <v>2.58</v>
      </c>
      <c r="I456" s="4" t="s">
        <v>1147</v>
      </c>
      <c r="J456" s="231"/>
    </row>
    <row r="457" spans="1:10">
      <c r="A457" s="362" t="str">
        <f t="shared" si="6"/>
        <v>貨1軽BDE</v>
      </c>
      <c r="B457" s="108" t="s">
        <v>1478</v>
      </c>
      <c r="C457" s="108" t="s">
        <v>1479</v>
      </c>
      <c r="D457" s="108" t="s">
        <v>364</v>
      </c>
      <c r="E457" s="108" t="s">
        <v>1482</v>
      </c>
      <c r="F457" s="108">
        <v>0.126</v>
      </c>
      <c r="G457" s="108">
        <v>9.75E-3</v>
      </c>
      <c r="H457" s="108">
        <v>2.58</v>
      </c>
      <c r="I457" s="4" t="s">
        <v>1483</v>
      </c>
      <c r="J457" s="231"/>
    </row>
    <row r="458" spans="1:10">
      <c r="A458" s="362" t="str">
        <f t="shared" si="6"/>
        <v>貨1軽BJE</v>
      </c>
      <c r="B458" s="108" t="s">
        <v>1478</v>
      </c>
      <c r="C458" s="108" t="s">
        <v>1479</v>
      </c>
      <c r="D458" s="108" t="s">
        <v>364</v>
      </c>
      <c r="E458" s="108" t="s">
        <v>1484</v>
      </c>
      <c r="F458" s="108">
        <v>0.126</v>
      </c>
      <c r="G458" s="108">
        <v>9.75E-3</v>
      </c>
      <c r="H458" s="108">
        <v>2.58</v>
      </c>
      <c r="I458" s="4" t="s">
        <v>1147</v>
      </c>
      <c r="J458" s="231"/>
    </row>
    <row r="459" spans="1:10">
      <c r="A459" s="362" t="str">
        <f t="shared" si="6"/>
        <v>貨1軽BKE</v>
      </c>
      <c r="B459" s="108" t="s">
        <v>1478</v>
      </c>
      <c r="C459" s="108" t="s">
        <v>1479</v>
      </c>
      <c r="D459" s="108" t="s">
        <v>364</v>
      </c>
      <c r="E459" s="108" t="s">
        <v>1485</v>
      </c>
      <c r="F459" s="108">
        <v>0.126</v>
      </c>
      <c r="G459" s="108">
        <v>9.75E-3</v>
      </c>
      <c r="H459" s="108">
        <v>2.58</v>
      </c>
      <c r="I459" s="4" t="s">
        <v>1483</v>
      </c>
      <c r="J459" s="231"/>
    </row>
    <row r="460" spans="1:10">
      <c r="A460" s="362" t="str">
        <f t="shared" si="6"/>
        <v>貨1軽CJE</v>
      </c>
      <c r="B460" s="108" t="s">
        <v>1478</v>
      </c>
      <c r="C460" s="108" t="s">
        <v>1479</v>
      </c>
      <c r="D460" s="108" t="s">
        <v>364</v>
      </c>
      <c r="E460" s="108" t="s">
        <v>1486</v>
      </c>
      <c r="F460" s="108">
        <v>7.0000000000000007E-2</v>
      </c>
      <c r="G460" s="108">
        <v>6.4999999999999997E-3</v>
      </c>
      <c r="H460" s="108">
        <v>2.58</v>
      </c>
      <c r="I460" s="4" t="s">
        <v>1147</v>
      </c>
      <c r="J460" s="231"/>
    </row>
    <row r="461" spans="1:10">
      <c r="A461" s="362" t="str">
        <f t="shared" si="6"/>
        <v>貨1軽CKE</v>
      </c>
      <c r="B461" s="108" t="s">
        <v>1478</v>
      </c>
      <c r="C461" s="108" t="s">
        <v>1479</v>
      </c>
      <c r="D461" s="108" t="s">
        <v>364</v>
      </c>
      <c r="E461" s="108" t="s">
        <v>1487</v>
      </c>
      <c r="F461" s="108">
        <v>7.0000000000000007E-2</v>
      </c>
      <c r="G461" s="108">
        <v>6.4999999999999997E-3</v>
      </c>
      <c r="H461" s="108">
        <v>2.58</v>
      </c>
      <c r="I461" s="4" t="s">
        <v>1483</v>
      </c>
      <c r="J461" s="231"/>
    </row>
    <row r="462" spans="1:10">
      <c r="A462" s="362" t="str">
        <f t="shared" si="6"/>
        <v>貨1軽DJE</v>
      </c>
      <c r="B462" s="108" t="s">
        <v>1478</v>
      </c>
      <c r="C462" s="108" t="s">
        <v>1479</v>
      </c>
      <c r="D462" s="108" t="s">
        <v>364</v>
      </c>
      <c r="E462" s="108" t="s">
        <v>1488</v>
      </c>
      <c r="F462" s="108">
        <v>3.5000000000000003E-2</v>
      </c>
      <c r="G462" s="108">
        <v>3.2499999999999999E-3</v>
      </c>
      <c r="H462" s="108">
        <v>2.58</v>
      </c>
      <c r="I462" s="4" t="s">
        <v>1147</v>
      </c>
      <c r="J462" s="231"/>
    </row>
    <row r="463" spans="1:10">
      <c r="A463" s="362" t="str">
        <f t="shared" si="6"/>
        <v>貨1軽DKE</v>
      </c>
      <c r="B463" s="108" t="s">
        <v>1478</v>
      </c>
      <c r="C463" s="108" t="s">
        <v>1479</v>
      </c>
      <c r="D463" s="108" t="s">
        <v>364</v>
      </c>
      <c r="E463" s="108" t="s">
        <v>1489</v>
      </c>
      <c r="F463" s="108">
        <v>3.5000000000000003E-2</v>
      </c>
      <c r="G463" s="108">
        <v>3.2499999999999999E-3</v>
      </c>
      <c r="H463" s="108">
        <v>2.58</v>
      </c>
      <c r="I463" s="4" t="s">
        <v>1483</v>
      </c>
      <c r="J463" s="231"/>
    </row>
    <row r="464" spans="1:10">
      <c r="A464" s="362" t="str">
        <f t="shared" si="6"/>
        <v>貨1軽NCE</v>
      </c>
      <c r="B464" s="108" t="s">
        <v>1478</v>
      </c>
      <c r="C464" s="108" t="s">
        <v>1479</v>
      </c>
      <c r="D464" s="108" t="s">
        <v>364</v>
      </c>
      <c r="E464" s="108" t="s">
        <v>1490</v>
      </c>
      <c r="F464" s="108">
        <v>0.126</v>
      </c>
      <c r="G464" s="108">
        <v>1.2999999999999999E-2</v>
      </c>
      <c r="H464" s="108">
        <v>2.58</v>
      </c>
      <c r="I464" s="4" t="s">
        <v>1147</v>
      </c>
      <c r="J464" s="231"/>
    </row>
    <row r="465" spans="1:10">
      <c r="A465" s="362" t="str">
        <f t="shared" si="6"/>
        <v>貨1軽NDE</v>
      </c>
      <c r="B465" s="108" t="s">
        <v>1478</v>
      </c>
      <c r="C465" s="108" t="s">
        <v>1479</v>
      </c>
      <c r="D465" s="108" t="s">
        <v>364</v>
      </c>
      <c r="E465" s="108" t="s">
        <v>1491</v>
      </c>
      <c r="F465" s="108">
        <v>0.126</v>
      </c>
      <c r="G465" s="108">
        <v>1.2999999999999999E-2</v>
      </c>
      <c r="H465" s="108">
        <v>2.58</v>
      </c>
      <c r="I465" s="4" t="s">
        <v>1483</v>
      </c>
      <c r="J465" s="231"/>
    </row>
    <row r="466" spans="1:10">
      <c r="A466" s="362" t="str">
        <f t="shared" si="6"/>
        <v>貨1軽NJE</v>
      </c>
      <c r="B466" s="108" t="s">
        <v>1478</v>
      </c>
      <c r="C466" s="108" t="s">
        <v>1479</v>
      </c>
      <c r="D466" s="108" t="s">
        <v>364</v>
      </c>
      <c r="E466" s="108" t="s">
        <v>1492</v>
      </c>
      <c r="F466" s="108">
        <v>0.126</v>
      </c>
      <c r="G466" s="108">
        <v>1.2999999999999999E-2</v>
      </c>
      <c r="H466" s="108">
        <v>2.58</v>
      </c>
      <c r="I466" s="4" t="s">
        <v>1147</v>
      </c>
      <c r="J466" s="231"/>
    </row>
    <row r="467" spans="1:10">
      <c r="A467" s="362" t="str">
        <f t="shared" si="6"/>
        <v>貨1軽NKE</v>
      </c>
      <c r="B467" s="108" t="s">
        <v>1478</v>
      </c>
      <c r="C467" s="108" t="s">
        <v>1479</v>
      </c>
      <c r="D467" s="108" t="s">
        <v>364</v>
      </c>
      <c r="E467" s="108" t="s">
        <v>1493</v>
      </c>
      <c r="F467" s="108">
        <v>0.126</v>
      </c>
      <c r="G467" s="108">
        <v>1.2999999999999999E-2</v>
      </c>
      <c r="H467" s="108">
        <v>2.58</v>
      </c>
      <c r="I467" s="4" t="s">
        <v>1483</v>
      </c>
      <c r="J467" s="231"/>
    </row>
    <row r="468" spans="1:10">
      <c r="A468" s="362" t="str">
        <f t="shared" si="6"/>
        <v>貨1軽PCE</v>
      </c>
      <c r="B468" s="108" t="s">
        <v>1478</v>
      </c>
      <c r="C468" s="108" t="s">
        <v>1479</v>
      </c>
      <c r="D468" s="108" t="s">
        <v>364</v>
      </c>
      <c r="E468" s="108" t="s">
        <v>1494</v>
      </c>
      <c r="F468" s="108">
        <v>0.14000000000000001</v>
      </c>
      <c r="G468" s="108">
        <v>1.17E-2</v>
      </c>
      <c r="H468" s="108">
        <v>2.58</v>
      </c>
      <c r="I468" s="4" t="s">
        <v>1147</v>
      </c>
      <c r="J468" s="231"/>
    </row>
    <row r="469" spans="1:10">
      <c r="A469" s="362" t="str">
        <f t="shared" si="6"/>
        <v>貨1軽PDE</v>
      </c>
      <c r="B469" s="108" t="s">
        <v>1478</v>
      </c>
      <c r="C469" s="108" t="s">
        <v>1479</v>
      </c>
      <c r="D469" s="108" t="s">
        <v>364</v>
      </c>
      <c r="E469" s="108" t="s">
        <v>1495</v>
      </c>
      <c r="F469" s="108">
        <v>0.14000000000000001</v>
      </c>
      <c r="G469" s="108">
        <v>1.17E-2</v>
      </c>
      <c r="H469" s="108">
        <v>2.58</v>
      </c>
      <c r="I469" s="4" t="s">
        <v>1483</v>
      </c>
      <c r="J469" s="231"/>
    </row>
    <row r="470" spans="1:10">
      <c r="A470" s="362" t="str">
        <f t="shared" si="6"/>
        <v>貨1軽PJE</v>
      </c>
      <c r="B470" s="108" t="s">
        <v>1478</v>
      </c>
      <c r="C470" s="108" t="s">
        <v>1479</v>
      </c>
      <c r="D470" s="108" t="s">
        <v>364</v>
      </c>
      <c r="E470" s="108" t="s">
        <v>1496</v>
      </c>
      <c r="F470" s="108">
        <v>0.14000000000000001</v>
      </c>
      <c r="G470" s="108">
        <v>1.17E-2</v>
      </c>
      <c r="H470" s="108">
        <v>2.58</v>
      </c>
      <c r="I470" s="4" t="s">
        <v>1147</v>
      </c>
      <c r="J470" s="231"/>
    </row>
    <row r="471" spans="1:10">
      <c r="A471" s="362" t="str">
        <f t="shared" si="6"/>
        <v>貨1軽PKE</v>
      </c>
      <c r="B471" s="108" t="s">
        <v>1478</v>
      </c>
      <c r="C471" s="108" t="s">
        <v>1479</v>
      </c>
      <c r="D471" s="108" t="s">
        <v>364</v>
      </c>
      <c r="E471" s="108" t="s">
        <v>1497</v>
      </c>
      <c r="F471" s="108">
        <v>0.14000000000000001</v>
      </c>
      <c r="G471" s="108">
        <v>1.17E-2</v>
      </c>
      <c r="H471" s="108">
        <v>2.58</v>
      </c>
      <c r="I471" s="4" t="s">
        <v>1483</v>
      </c>
      <c r="J471" s="231"/>
    </row>
    <row r="472" spans="1:10">
      <c r="A472" s="362" t="str">
        <f t="shared" si="6"/>
        <v>貨1軽LKE</v>
      </c>
      <c r="B472" s="108" t="s">
        <v>1478</v>
      </c>
      <c r="C472" s="108" t="s">
        <v>1479</v>
      </c>
      <c r="D472" s="108" t="s">
        <v>797</v>
      </c>
      <c r="E472" s="108" t="s">
        <v>1498</v>
      </c>
      <c r="F472" s="108">
        <v>0.08</v>
      </c>
      <c r="G472" s="108">
        <v>5.0000000000000001E-3</v>
      </c>
      <c r="H472" s="108">
        <v>2.58</v>
      </c>
      <c r="I472" s="4" t="s">
        <v>1215</v>
      </c>
      <c r="J472" s="231"/>
    </row>
    <row r="473" spans="1:10">
      <c r="A473" s="362" t="str">
        <f t="shared" si="6"/>
        <v>貨1軽LPE</v>
      </c>
      <c r="B473" s="108" t="s">
        <v>1478</v>
      </c>
      <c r="C473" s="108" t="s">
        <v>1479</v>
      </c>
      <c r="D473" s="108" t="s">
        <v>797</v>
      </c>
      <c r="E473" s="108" t="s">
        <v>1499</v>
      </c>
      <c r="F473" s="108">
        <v>0.08</v>
      </c>
      <c r="G473" s="108">
        <v>5.0000000000000001E-3</v>
      </c>
      <c r="H473" s="108">
        <v>2.58</v>
      </c>
      <c r="I473" s="4" t="s">
        <v>1215</v>
      </c>
      <c r="J473" s="231"/>
    </row>
    <row r="474" spans="1:10">
      <c r="A474" s="362" t="str">
        <f t="shared" si="6"/>
        <v>貨1軽LRE</v>
      </c>
      <c r="B474" s="108" t="s">
        <v>1478</v>
      </c>
      <c r="C474" s="108" t="s">
        <v>1479</v>
      </c>
      <c r="D474" s="108" t="s">
        <v>797</v>
      </c>
      <c r="E474" s="108" t="s">
        <v>1500</v>
      </c>
      <c r="F474" s="108">
        <v>0.08</v>
      </c>
      <c r="G474" s="108">
        <v>5.0000000000000001E-3</v>
      </c>
      <c r="H474" s="108">
        <v>2.58</v>
      </c>
      <c r="I474" s="4" t="s">
        <v>1215</v>
      </c>
      <c r="J474" s="231"/>
    </row>
    <row r="475" spans="1:10">
      <c r="A475" s="362" t="str">
        <f t="shared" si="6"/>
        <v>貨1軽LJE</v>
      </c>
      <c r="B475" s="108" t="s">
        <v>1478</v>
      </c>
      <c r="C475" s="108" t="s">
        <v>1479</v>
      </c>
      <c r="D475" s="108" t="s">
        <v>797</v>
      </c>
      <c r="E475" s="108" t="s">
        <v>1501</v>
      </c>
      <c r="F475" s="108">
        <v>0.04</v>
      </c>
      <c r="G475" s="108">
        <v>2.5000000000000001E-3</v>
      </c>
      <c r="H475" s="108">
        <v>2.58</v>
      </c>
      <c r="I475" s="4" t="s">
        <v>1147</v>
      </c>
      <c r="J475" s="231"/>
    </row>
    <row r="476" spans="1:10">
      <c r="A476" s="362" t="str">
        <f t="shared" si="6"/>
        <v>貨1軽LNE</v>
      </c>
      <c r="B476" s="108" t="s">
        <v>1478</v>
      </c>
      <c r="C476" s="108" t="s">
        <v>1479</v>
      </c>
      <c r="D476" s="108" t="s">
        <v>797</v>
      </c>
      <c r="E476" s="108" t="s">
        <v>1502</v>
      </c>
      <c r="F476" s="108">
        <v>0.04</v>
      </c>
      <c r="G476" s="108">
        <v>2.5000000000000001E-3</v>
      </c>
      <c r="H476" s="108">
        <v>2.58</v>
      </c>
      <c r="I476" s="4" t="s">
        <v>1147</v>
      </c>
      <c r="J476" s="231"/>
    </row>
    <row r="477" spans="1:10">
      <c r="A477" s="362" t="str">
        <f t="shared" si="6"/>
        <v>貨1軽LQE</v>
      </c>
      <c r="B477" s="108" t="s">
        <v>1478</v>
      </c>
      <c r="C477" s="108" t="s">
        <v>1479</v>
      </c>
      <c r="D477" s="108" t="s">
        <v>797</v>
      </c>
      <c r="E477" s="108" t="s">
        <v>1503</v>
      </c>
      <c r="F477" s="108">
        <v>0.04</v>
      </c>
      <c r="G477" s="108">
        <v>2.5000000000000001E-3</v>
      </c>
      <c r="H477" s="108">
        <v>2.58</v>
      </c>
      <c r="I477" s="4" t="s">
        <v>1147</v>
      </c>
      <c r="J477" s="231"/>
    </row>
    <row r="478" spans="1:10">
      <c r="A478" s="362" t="str">
        <f t="shared" si="6"/>
        <v>貨1軽MKE</v>
      </c>
      <c r="B478" s="108" t="s">
        <v>1478</v>
      </c>
      <c r="C478" s="108" t="s">
        <v>1479</v>
      </c>
      <c r="D478" s="108" t="s">
        <v>797</v>
      </c>
      <c r="E478" s="108" t="s">
        <v>1504</v>
      </c>
      <c r="F478" s="108">
        <v>0.04</v>
      </c>
      <c r="G478" s="108">
        <v>2.5000000000000001E-3</v>
      </c>
      <c r="H478" s="108">
        <v>2.58</v>
      </c>
      <c r="I478" s="4" t="s">
        <v>1215</v>
      </c>
      <c r="J478" s="231"/>
    </row>
    <row r="479" spans="1:10">
      <c r="A479" s="362" t="str">
        <f t="shared" si="6"/>
        <v>貨1軽MPE</v>
      </c>
      <c r="B479" s="108" t="s">
        <v>1478</v>
      </c>
      <c r="C479" s="108" t="s">
        <v>1479</v>
      </c>
      <c r="D479" s="108" t="s">
        <v>797</v>
      </c>
      <c r="E479" s="108" t="s">
        <v>1505</v>
      </c>
      <c r="F479" s="108">
        <v>0.04</v>
      </c>
      <c r="G479" s="108">
        <v>2.5000000000000001E-3</v>
      </c>
      <c r="H479" s="108">
        <v>2.58</v>
      </c>
      <c r="I479" s="4" t="s">
        <v>1215</v>
      </c>
      <c r="J479" s="231"/>
    </row>
    <row r="480" spans="1:10">
      <c r="A480" s="362" t="str">
        <f t="shared" si="6"/>
        <v>貨1軽MRE</v>
      </c>
      <c r="B480" s="108" t="s">
        <v>1478</v>
      </c>
      <c r="C480" s="108" t="s">
        <v>1479</v>
      </c>
      <c r="D480" s="108" t="s">
        <v>797</v>
      </c>
      <c r="E480" s="108" t="s">
        <v>1506</v>
      </c>
      <c r="F480" s="108">
        <v>0.04</v>
      </c>
      <c r="G480" s="108">
        <v>2.5000000000000001E-3</v>
      </c>
      <c r="H480" s="108">
        <v>2.58</v>
      </c>
      <c r="I480" s="4" t="s">
        <v>1215</v>
      </c>
      <c r="J480" s="231"/>
    </row>
    <row r="481" spans="1:10">
      <c r="A481" s="362" t="str">
        <f t="shared" si="6"/>
        <v>貨1軽MJE</v>
      </c>
      <c r="B481" s="108" t="s">
        <v>1478</v>
      </c>
      <c r="C481" s="108" t="s">
        <v>1479</v>
      </c>
      <c r="D481" s="108" t="s">
        <v>797</v>
      </c>
      <c r="E481" s="108" t="s">
        <v>1507</v>
      </c>
      <c r="F481" s="108">
        <v>0.04</v>
      </c>
      <c r="G481" s="108">
        <v>2.5000000000000001E-3</v>
      </c>
      <c r="H481" s="108">
        <v>2.58</v>
      </c>
      <c r="I481" s="4" t="s">
        <v>1147</v>
      </c>
      <c r="J481" s="231"/>
    </row>
    <row r="482" spans="1:10">
      <c r="A482" s="362" t="str">
        <f t="shared" si="6"/>
        <v>貨1軽MNE</v>
      </c>
      <c r="B482" s="108" t="s">
        <v>1478</v>
      </c>
      <c r="C482" s="108" t="s">
        <v>1479</v>
      </c>
      <c r="D482" s="108" t="s">
        <v>797</v>
      </c>
      <c r="E482" s="108" t="s">
        <v>1508</v>
      </c>
      <c r="F482" s="108">
        <v>0.04</v>
      </c>
      <c r="G482" s="108">
        <v>2.5000000000000001E-3</v>
      </c>
      <c r="H482" s="108">
        <v>2.58</v>
      </c>
      <c r="I482" s="4" t="s">
        <v>1147</v>
      </c>
      <c r="J482" s="231"/>
    </row>
    <row r="483" spans="1:10">
      <c r="A483" s="362" t="str">
        <f t="shared" si="6"/>
        <v>貨1軽MQE</v>
      </c>
      <c r="B483" s="108" t="s">
        <v>1478</v>
      </c>
      <c r="C483" s="108" t="s">
        <v>1479</v>
      </c>
      <c r="D483" s="108" t="s">
        <v>797</v>
      </c>
      <c r="E483" s="108" t="s">
        <v>1509</v>
      </c>
      <c r="F483" s="108">
        <v>0.04</v>
      </c>
      <c r="G483" s="108">
        <v>2.5000000000000001E-3</v>
      </c>
      <c r="H483" s="108">
        <v>2.58</v>
      </c>
      <c r="I483" s="4" t="s">
        <v>1147</v>
      </c>
      <c r="J483" s="231"/>
    </row>
    <row r="484" spans="1:10">
      <c r="A484" s="362" t="str">
        <f t="shared" si="6"/>
        <v>貨1軽RKE</v>
      </c>
      <c r="B484" s="108" t="s">
        <v>1478</v>
      </c>
      <c r="C484" s="108" t="s">
        <v>1479</v>
      </c>
      <c r="D484" s="108" t="s">
        <v>797</v>
      </c>
      <c r="E484" s="108" t="s">
        <v>1510</v>
      </c>
      <c r="F484" s="108">
        <v>0.02</v>
      </c>
      <c r="G484" s="108">
        <v>1.25E-3</v>
      </c>
      <c r="H484" s="108">
        <v>2.58</v>
      </c>
      <c r="I484" s="4" t="s">
        <v>1215</v>
      </c>
      <c r="J484" s="231"/>
    </row>
    <row r="485" spans="1:10">
      <c r="A485" s="362" t="str">
        <f t="shared" si="6"/>
        <v>貨1軽RPE</v>
      </c>
      <c r="B485" s="108" t="s">
        <v>1478</v>
      </c>
      <c r="C485" s="108" t="s">
        <v>1479</v>
      </c>
      <c r="D485" s="108" t="s">
        <v>797</v>
      </c>
      <c r="E485" s="108" t="s">
        <v>1511</v>
      </c>
      <c r="F485" s="108">
        <v>0.02</v>
      </c>
      <c r="G485" s="108">
        <v>1.25E-3</v>
      </c>
      <c r="H485" s="108">
        <v>2.58</v>
      </c>
      <c r="I485" s="4" t="s">
        <v>1215</v>
      </c>
      <c r="J485" s="231"/>
    </row>
    <row r="486" spans="1:10">
      <c r="A486" s="362" t="str">
        <f t="shared" si="6"/>
        <v>貨1軽RRE</v>
      </c>
      <c r="B486" s="108" t="s">
        <v>1478</v>
      </c>
      <c r="C486" s="108" t="s">
        <v>1479</v>
      </c>
      <c r="D486" s="108" t="s">
        <v>797</v>
      </c>
      <c r="E486" s="108" t="s">
        <v>1512</v>
      </c>
      <c r="F486" s="108">
        <v>0.02</v>
      </c>
      <c r="G486" s="108">
        <v>1.25E-3</v>
      </c>
      <c r="H486" s="108">
        <v>2.58</v>
      </c>
      <c r="I486" s="4" t="s">
        <v>1215</v>
      </c>
      <c r="J486" s="231"/>
    </row>
    <row r="487" spans="1:10">
      <c r="A487" s="362" t="str">
        <f t="shared" si="6"/>
        <v>貨1軽RJE</v>
      </c>
      <c r="B487" s="108" t="s">
        <v>1478</v>
      </c>
      <c r="C487" s="108" t="s">
        <v>1479</v>
      </c>
      <c r="D487" s="108" t="s">
        <v>797</v>
      </c>
      <c r="E487" s="108" t="s">
        <v>1513</v>
      </c>
      <c r="F487" s="108">
        <v>0.02</v>
      </c>
      <c r="G487" s="108">
        <v>1.25E-3</v>
      </c>
      <c r="H487" s="108">
        <v>2.58</v>
      </c>
      <c r="I487" s="4" t="s">
        <v>1147</v>
      </c>
      <c r="J487" s="231"/>
    </row>
    <row r="488" spans="1:10">
      <c r="A488" s="362" t="str">
        <f t="shared" si="6"/>
        <v>貨1軽RNE</v>
      </c>
      <c r="B488" s="108" t="s">
        <v>1478</v>
      </c>
      <c r="C488" s="108" t="s">
        <v>1479</v>
      </c>
      <c r="D488" s="108" t="s">
        <v>797</v>
      </c>
      <c r="E488" s="108" t="s">
        <v>1514</v>
      </c>
      <c r="F488" s="108">
        <v>0.02</v>
      </c>
      <c r="G488" s="108">
        <v>1.25E-3</v>
      </c>
      <c r="H488" s="108">
        <v>2.58</v>
      </c>
      <c r="I488" s="4" t="s">
        <v>1147</v>
      </c>
      <c r="J488" s="231"/>
    </row>
    <row r="489" spans="1:10">
      <c r="A489" s="362" t="str">
        <f t="shared" si="6"/>
        <v>貨1軽RQE</v>
      </c>
      <c r="B489" s="108" t="s">
        <v>1478</v>
      </c>
      <c r="C489" s="108" t="s">
        <v>1479</v>
      </c>
      <c r="D489" s="108" t="s">
        <v>797</v>
      </c>
      <c r="E489" s="108" t="s">
        <v>1515</v>
      </c>
      <c r="F489" s="108">
        <v>0.02</v>
      </c>
      <c r="G489" s="108">
        <v>1.25E-3</v>
      </c>
      <c r="H489" s="108">
        <v>2.58</v>
      </c>
      <c r="I489" s="4" t="s">
        <v>1147</v>
      </c>
      <c r="J489" s="231"/>
    </row>
    <row r="490" spans="1:10">
      <c r="A490" s="362" t="str">
        <f t="shared" si="6"/>
        <v>貨1軽QKE</v>
      </c>
      <c r="B490" s="108" t="s">
        <v>1478</v>
      </c>
      <c r="C490" s="108" t="s">
        <v>1479</v>
      </c>
      <c r="D490" s="108" t="s">
        <v>797</v>
      </c>
      <c r="E490" s="108" t="s">
        <v>1516</v>
      </c>
      <c r="F490" s="108">
        <v>7.1999999999999995E-2</v>
      </c>
      <c r="G490" s="108">
        <v>4.4999999999999997E-3</v>
      </c>
      <c r="H490" s="108">
        <v>2.58</v>
      </c>
      <c r="I490" s="4" t="s">
        <v>1215</v>
      </c>
      <c r="J490" s="231"/>
    </row>
    <row r="491" spans="1:10">
      <c r="A491" s="362" t="str">
        <f t="shared" si="6"/>
        <v>貨1軽QPE</v>
      </c>
      <c r="B491" s="108" t="s">
        <v>1478</v>
      </c>
      <c r="C491" s="108" t="s">
        <v>1479</v>
      </c>
      <c r="D491" s="108" t="s">
        <v>797</v>
      </c>
      <c r="E491" s="108" t="s">
        <v>1517</v>
      </c>
      <c r="F491" s="108">
        <v>7.1999999999999995E-2</v>
      </c>
      <c r="G491" s="108">
        <v>4.4999999999999997E-3</v>
      </c>
      <c r="H491" s="108">
        <v>2.58</v>
      </c>
      <c r="I491" s="4" t="s">
        <v>1215</v>
      </c>
      <c r="J491" s="231"/>
    </row>
    <row r="492" spans="1:10">
      <c r="A492" s="362" t="str">
        <f t="shared" si="6"/>
        <v>貨1軽QRE</v>
      </c>
      <c r="B492" s="108" t="s">
        <v>1478</v>
      </c>
      <c r="C492" s="108" t="s">
        <v>1479</v>
      </c>
      <c r="D492" s="108" t="s">
        <v>797</v>
      </c>
      <c r="E492" s="108" t="s">
        <v>1518</v>
      </c>
      <c r="F492" s="108">
        <v>7.1999999999999995E-2</v>
      </c>
      <c r="G492" s="108">
        <v>4.4999999999999997E-3</v>
      </c>
      <c r="H492" s="108">
        <v>2.58</v>
      </c>
      <c r="I492" s="4" t="s">
        <v>1215</v>
      </c>
      <c r="J492" s="231"/>
    </row>
    <row r="493" spans="1:10">
      <c r="A493" s="362" t="str">
        <f t="shared" si="6"/>
        <v>貨1軽QJE</v>
      </c>
      <c r="B493" s="108" t="s">
        <v>1478</v>
      </c>
      <c r="C493" s="108" t="s">
        <v>1479</v>
      </c>
      <c r="D493" s="108" t="s">
        <v>797</v>
      </c>
      <c r="E493" s="108" t="s">
        <v>1519</v>
      </c>
      <c r="F493" s="108">
        <v>7.1999999999999995E-2</v>
      </c>
      <c r="G493" s="108">
        <v>4.4999999999999997E-3</v>
      </c>
      <c r="H493" s="108">
        <v>2.58</v>
      </c>
      <c r="I493" s="4" t="s">
        <v>1147</v>
      </c>
      <c r="J493" s="231"/>
    </row>
    <row r="494" spans="1:10">
      <c r="A494" s="362" t="str">
        <f t="shared" si="6"/>
        <v>貨1軽QNE</v>
      </c>
      <c r="B494" s="108" t="s">
        <v>1478</v>
      </c>
      <c r="C494" s="108" t="s">
        <v>1479</v>
      </c>
      <c r="D494" s="108" t="s">
        <v>797</v>
      </c>
      <c r="E494" s="108" t="s">
        <v>1520</v>
      </c>
      <c r="F494" s="108">
        <v>7.1999999999999995E-2</v>
      </c>
      <c r="G494" s="108">
        <v>4.4999999999999997E-3</v>
      </c>
      <c r="H494" s="108">
        <v>2.58</v>
      </c>
      <c r="I494" s="4" t="s">
        <v>1147</v>
      </c>
      <c r="J494" s="231"/>
    </row>
    <row r="495" spans="1:10">
      <c r="A495" s="362" t="str">
        <f t="shared" si="6"/>
        <v>貨1軽QQE</v>
      </c>
      <c r="B495" s="108" t="s">
        <v>1478</v>
      </c>
      <c r="C495" s="108" t="s">
        <v>1479</v>
      </c>
      <c r="D495" s="108" t="s">
        <v>797</v>
      </c>
      <c r="E495" s="108" t="s">
        <v>1521</v>
      </c>
      <c r="F495" s="108">
        <v>7.1999999999999995E-2</v>
      </c>
      <c r="G495" s="108">
        <v>4.4999999999999997E-3</v>
      </c>
      <c r="H495" s="108">
        <v>2.58</v>
      </c>
      <c r="I495" s="4" t="s">
        <v>1147</v>
      </c>
      <c r="J495" s="231"/>
    </row>
    <row r="496" spans="1:10">
      <c r="A496" s="298" t="str">
        <f t="shared" si="6"/>
        <v>貨2軽-</v>
      </c>
      <c r="B496" s="108" t="s">
        <v>1233</v>
      </c>
      <c r="C496" s="108" t="s">
        <v>1234</v>
      </c>
      <c r="D496" s="108" t="s">
        <v>203</v>
      </c>
      <c r="E496" s="108" t="s">
        <v>202</v>
      </c>
      <c r="F496" s="108">
        <v>2.83</v>
      </c>
      <c r="G496" s="108">
        <v>0.25</v>
      </c>
      <c r="H496" s="108">
        <v>2.58</v>
      </c>
      <c r="I496" s="4" t="s">
        <v>1210</v>
      </c>
      <c r="J496" s="231"/>
    </row>
    <row r="497" spans="1:10">
      <c r="A497" s="298" t="str">
        <f t="shared" si="6"/>
        <v>貨2軽K</v>
      </c>
      <c r="B497" s="108" t="s">
        <v>1233</v>
      </c>
      <c r="C497" s="108" t="s">
        <v>1234</v>
      </c>
      <c r="D497" s="108" t="s">
        <v>206</v>
      </c>
      <c r="E497" s="108" t="s">
        <v>484</v>
      </c>
      <c r="F497" s="108">
        <v>2.5299999999999998</v>
      </c>
      <c r="G497" s="108">
        <v>0.25</v>
      </c>
      <c r="H497" s="108">
        <v>2.58</v>
      </c>
      <c r="I497" s="4" t="s">
        <v>1210</v>
      </c>
      <c r="J497" s="231"/>
    </row>
    <row r="498" spans="1:10">
      <c r="A498" s="298" t="str">
        <f t="shared" si="6"/>
        <v>貨2軽N</v>
      </c>
      <c r="B498" s="108" t="s">
        <v>1233</v>
      </c>
      <c r="C498" s="108" t="s">
        <v>1234</v>
      </c>
      <c r="D498" s="108" t="s">
        <v>486</v>
      </c>
      <c r="E498" s="108" t="s">
        <v>615</v>
      </c>
      <c r="F498" s="108">
        <v>2.16</v>
      </c>
      <c r="G498" s="108">
        <v>0.25</v>
      </c>
      <c r="H498" s="108">
        <v>2.58</v>
      </c>
      <c r="I498" s="4" t="s">
        <v>1210</v>
      </c>
      <c r="J498" s="231"/>
    </row>
    <row r="499" spans="1:10">
      <c r="A499" s="298" t="str">
        <f t="shared" si="6"/>
        <v>貨2軽P</v>
      </c>
      <c r="B499" s="108" t="s">
        <v>1233</v>
      </c>
      <c r="C499" s="108" t="s">
        <v>1234</v>
      </c>
      <c r="D499" s="108" t="s">
        <v>486</v>
      </c>
      <c r="E499" s="108" t="s">
        <v>616</v>
      </c>
      <c r="F499" s="108">
        <v>2.16</v>
      </c>
      <c r="G499" s="108">
        <v>0.25</v>
      </c>
      <c r="H499" s="108">
        <v>2.58</v>
      </c>
      <c r="I499" s="4" t="s">
        <v>1210</v>
      </c>
      <c r="J499" s="231"/>
    </row>
    <row r="500" spans="1:10">
      <c r="A500" s="298" t="str">
        <f t="shared" si="6"/>
        <v>貨2軽S</v>
      </c>
      <c r="B500" s="108" t="s">
        <v>1233</v>
      </c>
      <c r="C500" s="108" t="s">
        <v>1234</v>
      </c>
      <c r="D500" s="108" t="s">
        <v>489</v>
      </c>
      <c r="E500" s="108" t="s">
        <v>490</v>
      </c>
      <c r="F500" s="108">
        <v>1.93</v>
      </c>
      <c r="G500" s="108">
        <v>0.25</v>
      </c>
      <c r="H500" s="108">
        <v>2.58</v>
      </c>
      <c r="I500" s="4" t="s">
        <v>1210</v>
      </c>
      <c r="J500" s="231"/>
    </row>
    <row r="501" spans="1:10">
      <c r="A501" s="298" t="str">
        <f t="shared" si="6"/>
        <v>貨2軽KB</v>
      </c>
      <c r="B501" s="108" t="s">
        <v>1233</v>
      </c>
      <c r="C501" s="108" t="s">
        <v>1234</v>
      </c>
      <c r="D501" s="108" t="s">
        <v>42</v>
      </c>
      <c r="E501" s="108" t="s">
        <v>495</v>
      </c>
      <c r="F501" s="108">
        <v>1.3</v>
      </c>
      <c r="G501" s="108">
        <v>0.25</v>
      </c>
      <c r="H501" s="108">
        <v>2.58</v>
      </c>
      <c r="I501" s="4" t="s">
        <v>1210</v>
      </c>
      <c r="J501" s="231"/>
    </row>
    <row r="502" spans="1:10">
      <c r="A502" s="298" t="str">
        <f t="shared" si="6"/>
        <v>貨2軽KF</v>
      </c>
      <c r="B502" s="108" t="s">
        <v>1233</v>
      </c>
      <c r="C502" s="108" t="s">
        <v>1234</v>
      </c>
      <c r="D502" s="108" t="s">
        <v>50</v>
      </c>
      <c r="E502" s="108" t="s">
        <v>598</v>
      </c>
      <c r="F502" s="108">
        <v>0.7</v>
      </c>
      <c r="G502" s="108">
        <v>0.09</v>
      </c>
      <c r="H502" s="108">
        <v>2.58</v>
      </c>
      <c r="I502" s="4" t="s">
        <v>1210</v>
      </c>
      <c r="J502" s="231"/>
    </row>
    <row r="503" spans="1:10">
      <c r="A503" s="298" t="str">
        <f t="shared" si="6"/>
        <v>貨2軽HB</v>
      </c>
      <c r="B503" s="108" t="s">
        <v>1233</v>
      </c>
      <c r="C503" s="108" t="s">
        <v>1234</v>
      </c>
      <c r="D503" s="108" t="s">
        <v>50</v>
      </c>
      <c r="E503" s="108" t="s">
        <v>585</v>
      </c>
      <c r="F503" s="108">
        <v>0.35</v>
      </c>
      <c r="G503" s="108">
        <v>4.4999999999999998E-2</v>
      </c>
      <c r="H503" s="108">
        <v>2.58</v>
      </c>
      <c r="I503" s="4" t="s">
        <v>1147</v>
      </c>
      <c r="J503" s="231"/>
    </row>
    <row r="504" spans="1:10">
      <c r="A504" s="298" t="str">
        <f t="shared" si="6"/>
        <v>貨2軽KJ</v>
      </c>
      <c r="B504" s="108" t="s">
        <v>1233</v>
      </c>
      <c r="C504" s="108" t="s">
        <v>1234</v>
      </c>
      <c r="D504" s="108" t="s">
        <v>50</v>
      </c>
      <c r="E504" s="108" t="s">
        <v>601</v>
      </c>
      <c r="F504" s="108">
        <v>0.7</v>
      </c>
      <c r="G504" s="108">
        <v>0.09</v>
      </c>
      <c r="H504" s="108">
        <v>2.58</v>
      </c>
      <c r="I504" s="4" t="s">
        <v>1210</v>
      </c>
      <c r="J504" s="231"/>
    </row>
    <row r="505" spans="1:10">
      <c r="A505" s="298" t="str">
        <f t="shared" si="6"/>
        <v>貨2軽HE</v>
      </c>
      <c r="B505" s="108" t="s">
        <v>1233</v>
      </c>
      <c r="C505" s="108" t="s">
        <v>1234</v>
      </c>
      <c r="D505" s="108" t="s">
        <v>50</v>
      </c>
      <c r="E505" s="108" t="s">
        <v>588</v>
      </c>
      <c r="F505" s="108">
        <v>0.35</v>
      </c>
      <c r="G505" s="108">
        <v>4.4999999999999998E-2</v>
      </c>
      <c r="H505" s="108">
        <v>2.58</v>
      </c>
      <c r="I505" s="4" t="s">
        <v>1147</v>
      </c>
      <c r="J505" s="231"/>
    </row>
    <row r="506" spans="1:10">
      <c r="A506" s="298" t="str">
        <f t="shared" si="6"/>
        <v>貨2軽DD</v>
      </c>
      <c r="B506" s="108" t="s">
        <v>1233</v>
      </c>
      <c r="C506" s="108" t="s">
        <v>1234</v>
      </c>
      <c r="D506" s="108" t="s">
        <v>50</v>
      </c>
      <c r="E506" s="108" t="s">
        <v>217</v>
      </c>
      <c r="F506" s="108">
        <v>0.52500000000000002</v>
      </c>
      <c r="G506" s="108">
        <v>6.7500000000000004E-2</v>
      </c>
      <c r="H506" s="108">
        <v>2.58</v>
      </c>
      <c r="I506" s="4" t="s">
        <v>1210</v>
      </c>
      <c r="J506" s="231"/>
    </row>
    <row r="507" spans="1:10">
      <c r="A507" s="298" t="str">
        <f t="shared" si="6"/>
        <v>貨2軽WD</v>
      </c>
      <c r="B507" s="108" t="s">
        <v>1233</v>
      </c>
      <c r="C507" s="108" t="s">
        <v>1234</v>
      </c>
      <c r="D507" s="108" t="s">
        <v>50</v>
      </c>
      <c r="E507" s="108" t="s">
        <v>218</v>
      </c>
      <c r="F507" s="108">
        <v>0.52500000000000002</v>
      </c>
      <c r="G507" s="108">
        <v>6.7500000000000004E-2</v>
      </c>
      <c r="H507" s="108">
        <v>2.58</v>
      </c>
      <c r="I507" s="4" t="s">
        <v>1147</v>
      </c>
      <c r="J507" s="231"/>
    </row>
    <row r="508" spans="1:10">
      <c r="A508" s="298" t="str">
        <f t="shared" si="6"/>
        <v>貨2軽DE</v>
      </c>
      <c r="B508" s="108" t="s">
        <v>1233</v>
      </c>
      <c r="C508" s="108" t="s">
        <v>1234</v>
      </c>
      <c r="D508" s="108" t="s">
        <v>50</v>
      </c>
      <c r="E508" s="108" t="s">
        <v>219</v>
      </c>
      <c r="F508" s="108">
        <v>0.35</v>
      </c>
      <c r="G508" s="108">
        <v>4.4999999999999998E-2</v>
      </c>
      <c r="H508" s="108">
        <v>2.58</v>
      </c>
      <c r="I508" s="4" t="s">
        <v>1210</v>
      </c>
      <c r="J508" s="231"/>
    </row>
    <row r="509" spans="1:10">
      <c r="A509" s="298" t="str">
        <f t="shared" si="6"/>
        <v>貨2軽WE</v>
      </c>
      <c r="B509" s="108" t="s">
        <v>1233</v>
      </c>
      <c r="C509" s="108" t="s">
        <v>1234</v>
      </c>
      <c r="D509" s="108" t="s">
        <v>50</v>
      </c>
      <c r="E509" s="108" t="s">
        <v>220</v>
      </c>
      <c r="F509" s="108">
        <v>0.35</v>
      </c>
      <c r="G509" s="108">
        <v>4.4999999999999998E-2</v>
      </c>
      <c r="H509" s="108">
        <v>2.58</v>
      </c>
      <c r="I509" s="4" t="s">
        <v>1147</v>
      </c>
      <c r="J509" s="231"/>
    </row>
    <row r="510" spans="1:10">
      <c r="A510" s="298" t="str">
        <f t="shared" si="6"/>
        <v>貨2軽DF</v>
      </c>
      <c r="B510" s="108" t="s">
        <v>1233</v>
      </c>
      <c r="C510" s="108" t="s">
        <v>1234</v>
      </c>
      <c r="D510" s="108" t="s">
        <v>50</v>
      </c>
      <c r="E510" s="108" t="s">
        <v>221</v>
      </c>
      <c r="F510" s="108">
        <v>0.17499999999999999</v>
      </c>
      <c r="G510" s="108">
        <v>2.2499999999999999E-2</v>
      </c>
      <c r="H510" s="108">
        <v>2.58</v>
      </c>
      <c r="I510" s="4" t="s">
        <v>1210</v>
      </c>
      <c r="J510" s="231"/>
    </row>
    <row r="511" spans="1:10">
      <c r="A511" s="298" t="str">
        <f t="shared" si="6"/>
        <v>貨2軽WF</v>
      </c>
      <c r="B511" s="108" t="s">
        <v>1233</v>
      </c>
      <c r="C511" s="108" t="s">
        <v>1234</v>
      </c>
      <c r="D511" s="108" t="s">
        <v>50</v>
      </c>
      <c r="E511" s="108" t="s">
        <v>222</v>
      </c>
      <c r="F511" s="108">
        <v>0.17499999999999999</v>
      </c>
      <c r="G511" s="108">
        <v>2.2499999999999999E-2</v>
      </c>
      <c r="H511" s="108">
        <v>2.58</v>
      </c>
      <c r="I511" s="4" t="s">
        <v>1147</v>
      </c>
      <c r="J511" s="231"/>
    </row>
    <row r="512" spans="1:10">
      <c r="A512" s="298" t="str">
        <f t="shared" si="6"/>
        <v>貨2軽DN</v>
      </c>
      <c r="B512" s="108" t="s">
        <v>1233</v>
      </c>
      <c r="C512" s="108" t="s">
        <v>1234</v>
      </c>
      <c r="D512" s="108" t="s">
        <v>50</v>
      </c>
      <c r="E512" s="108" t="s">
        <v>223</v>
      </c>
      <c r="F512" s="108">
        <v>0.52500000000000002</v>
      </c>
      <c r="G512" s="108">
        <v>6.7500000000000004E-2</v>
      </c>
      <c r="H512" s="108">
        <v>2.58</v>
      </c>
      <c r="I512" s="4" t="s">
        <v>1210</v>
      </c>
      <c r="J512" s="231"/>
    </row>
    <row r="513" spans="1:10">
      <c r="A513" s="298" t="str">
        <f t="shared" si="6"/>
        <v>貨2軽WN</v>
      </c>
      <c r="B513" s="108" t="s">
        <v>1233</v>
      </c>
      <c r="C513" s="108" t="s">
        <v>1234</v>
      </c>
      <c r="D513" s="108" t="s">
        <v>50</v>
      </c>
      <c r="E513" s="108" t="s">
        <v>224</v>
      </c>
      <c r="F513" s="108">
        <v>0.52500000000000002</v>
      </c>
      <c r="G513" s="108">
        <v>6.7500000000000004E-2</v>
      </c>
      <c r="H513" s="108">
        <v>2.58</v>
      </c>
      <c r="I513" s="4" t="s">
        <v>1147</v>
      </c>
      <c r="J513" s="231"/>
    </row>
    <row r="514" spans="1:10">
      <c r="A514" s="298" t="str">
        <f t="shared" si="6"/>
        <v>貨2軽DP</v>
      </c>
      <c r="B514" s="108" t="s">
        <v>1233</v>
      </c>
      <c r="C514" s="108" t="s">
        <v>1234</v>
      </c>
      <c r="D514" s="108" t="s">
        <v>50</v>
      </c>
      <c r="E514" s="108" t="s">
        <v>225</v>
      </c>
      <c r="F514" s="108">
        <v>0.35</v>
      </c>
      <c r="G514" s="108">
        <v>4.4999999999999998E-2</v>
      </c>
      <c r="H514" s="108">
        <v>2.58</v>
      </c>
      <c r="I514" s="4" t="s">
        <v>1210</v>
      </c>
      <c r="J514" s="231"/>
    </row>
    <row r="515" spans="1:10">
      <c r="A515" s="298" t="str">
        <f t="shared" si="6"/>
        <v>貨2軽WP</v>
      </c>
      <c r="B515" s="108" t="s">
        <v>1233</v>
      </c>
      <c r="C515" s="108" t="s">
        <v>1234</v>
      </c>
      <c r="D515" s="108" t="s">
        <v>50</v>
      </c>
      <c r="E515" s="108" t="s">
        <v>226</v>
      </c>
      <c r="F515" s="108">
        <v>0.35</v>
      </c>
      <c r="G515" s="108">
        <v>4.4999999999999998E-2</v>
      </c>
      <c r="H515" s="108">
        <v>2.58</v>
      </c>
      <c r="I515" s="4" t="s">
        <v>1147</v>
      </c>
      <c r="J515" s="231"/>
    </row>
    <row r="516" spans="1:10">
      <c r="A516" s="298" t="str">
        <f t="shared" si="6"/>
        <v>貨2軽DQ</v>
      </c>
      <c r="B516" s="108" t="s">
        <v>1233</v>
      </c>
      <c r="C516" s="108" t="s">
        <v>1234</v>
      </c>
      <c r="D516" s="108" t="s">
        <v>50</v>
      </c>
      <c r="E516" s="108" t="s">
        <v>227</v>
      </c>
      <c r="F516" s="108">
        <v>0.17499999999999999</v>
      </c>
      <c r="G516" s="108">
        <v>2.2499999999999999E-2</v>
      </c>
      <c r="H516" s="108">
        <v>2.58</v>
      </c>
      <c r="I516" s="4" t="s">
        <v>1210</v>
      </c>
      <c r="J516" s="231"/>
    </row>
    <row r="517" spans="1:10">
      <c r="A517" s="298" t="str">
        <f t="shared" si="6"/>
        <v>貨2軽WQ</v>
      </c>
      <c r="B517" s="108" t="s">
        <v>1233</v>
      </c>
      <c r="C517" s="108" t="s">
        <v>1234</v>
      </c>
      <c r="D517" s="108" t="s">
        <v>50</v>
      </c>
      <c r="E517" s="108" t="s">
        <v>228</v>
      </c>
      <c r="F517" s="108">
        <v>0.17499999999999999</v>
      </c>
      <c r="G517" s="108">
        <v>2.2499999999999999E-2</v>
      </c>
      <c r="H517" s="108">
        <v>2.58</v>
      </c>
      <c r="I517" s="4" t="s">
        <v>1147</v>
      </c>
      <c r="J517" s="231"/>
    </row>
    <row r="518" spans="1:10">
      <c r="A518" s="298" t="str">
        <f t="shared" si="6"/>
        <v>貨2軽KQ</v>
      </c>
      <c r="B518" s="108" t="s">
        <v>1233</v>
      </c>
      <c r="C518" s="108" t="s">
        <v>1234</v>
      </c>
      <c r="D518" s="108" t="s">
        <v>498</v>
      </c>
      <c r="E518" s="108" t="s">
        <v>607</v>
      </c>
      <c r="F518" s="108">
        <v>0.49</v>
      </c>
      <c r="G518" s="108">
        <v>0.06</v>
      </c>
      <c r="H518" s="108">
        <v>2.58</v>
      </c>
      <c r="I518" s="4" t="s">
        <v>1210</v>
      </c>
      <c r="J518" s="231"/>
    </row>
    <row r="519" spans="1:10">
      <c r="A519" s="298" t="str">
        <f t="shared" si="6"/>
        <v>貨2軽HX</v>
      </c>
      <c r="B519" s="108" t="s">
        <v>1233</v>
      </c>
      <c r="C519" s="108" t="s">
        <v>1234</v>
      </c>
      <c r="D519" s="108" t="s">
        <v>498</v>
      </c>
      <c r="E519" s="108" t="s">
        <v>594</v>
      </c>
      <c r="F519" s="108">
        <v>0.245</v>
      </c>
      <c r="G519" s="108">
        <v>0.03</v>
      </c>
      <c r="H519" s="108">
        <v>2.58</v>
      </c>
      <c r="I519" s="4" t="s">
        <v>1147</v>
      </c>
      <c r="J519" s="231"/>
    </row>
    <row r="520" spans="1:10">
      <c r="A520" s="298" t="str">
        <f t="shared" si="6"/>
        <v>貨2軽TJ</v>
      </c>
      <c r="B520" s="108" t="s">
        <v>1233</v>
      </c>
      <c r="C520" s="108" t="s">
        <v>1234</v>
      </c>
      <c r="D520" s="108" t="s">
        <v>498</v>
      </c>
      <c r="E520" s="108" t="s">
        <v>284</v>
      </c>
      <c r="F520" s="108">
        <v>0.36749999999999999</v>
      </c>
      <c r="G520" s="108">
        <v>4.4999999999999998E-2</v>
      </c>
      <c r="H520" s="108">
        <v>2.58</v>
      </c>
      <c r="I520" s="4" t="s">
        <v>1210</v>
      </c>
      <c r="J520" s="231"/>
    </row>
    <row r="521" spans="1:10">
      <c r="A521" s="298" t="str">
        <f t="shared" si="6"/>
        <v>貨2軽XJ</v>
      </c>
      <c r="B521" s="108" t="s">
        <v>1233</v>
      </c>
      <c r="C521" s="108" t="s">
        <v>1234</v>
      </c>
      <c r="D521" s="108" t="s">
        <v>498</v>
      </c>
      <c r="E521" s="108" t="s">
        <v>313</v>
      </c>
      <c r="F521" s="108">
        <v>0.36749999999999999</v>
      </c>
      <c r="G521" s="108">
        <v>4.4999999999999998E-2</v>
      </c>
      <c r="H521" s="108">
        <v>2.58</v>
      </c>
      <c r="I521" s="4" t="s">
        <v>1147</v>
      </c>
      <c r="J521" s="231"/>
    </row>
    <row r="522" spans="1:10">
      <c r="A522" s="298" t="str">
        <f t="shared" si="6"/>
        <v>貨2軽LJ</v>
      </c>
      <c r="B522" s="108" t="s">
        <v>1233</v>
      </c>
      <c r="C522" s="108" t="s">
        <v>1234</v>
      </c>
      <c r="D522" s="108" t="s">
        <v>498</v>
      </c>
      <c r="E522" s="108" t="s">
        <v>611</v>
      </c>
      <c r="F522" s="108">
        <v>0.245</v>
      </c>
      <c r="G522" s="108">
        <v>0.03</v>
      </c>
      <c r="H522" s="108">
        <v>2.58</v>
      </c>
      <c r="I522" s="4" t="s">
        <v>1210</v>
      </c>
      <c r="J522" s="231"/>
    </row>
    <row r="523" spans="1:10">
      <c r="A523" s="298" t="str">
        <f t="shared" si="6"/>
        <v>貨2軽YJ</v>
      </c>
      <c r="B523" s="108" t="s">
        <v>1233</v>
      </c>
      <c r="C523" s="108" t="s">
        <v>1234</v>
      </c>
      <c r="D523" s="108" t="s">
        <v>498</v>
      </c>
      <c r="E523" s="108" t="s">
        <v>319</v>
      </c>
      <c r="F523" s="108">
        <v>0.245</v>
      </c>
      <c r="G523" s="108">
        <v>0.03</v>
      </c>
      <c r="H523" s="108">
        <v>2.58</v>
      </c>
      <c r="I523" s="4" t="s">
        <v>1147</v>
      </c>
      <c r="J523" s="231"/>
    </row>
    <row r="524" spans="1:10">
      <c r="A524" s="298" t="str">
        <f t="shared" si="6"/>
        <v>貨2軽UJ</v>
      </c>
      <c r="B524" s="108" t="s">
        <v>1233</v>
      </c>
      <c r="C524" s="108" t="s">
        <v>1234</v>
      </c>
      <c r="D524" s="108" t="s">
        <v>498</v>
      </c>
      <c r="E524" s="108" t="s">
        <v>290</v>
      </c>
      <c r="F524" s="108">
        <v>0.1225</v>
      </c>
      <c r="G524" s="108">
        <v>1.4999999999999999E-2</v>
      </c>
      <c r="H524" s="108">
        <v>2.58</v>
      </c>
      <c r="I524" s="4" t="s">
        <v>1210</v>
      </c>
      <c r="J524" s="231"/>
    </row>
    <row r="525" spans="1:10">
      <c r="A525" s="298" t="str">
        <f t="shared" si="6"/>
        <v>貨2軽ZJ</v>
      </c>
      <c r="B525" s="108" t="s">
        <v>1233</v>
      </c>
      <c r="C525" s="108" t="s">
        <v>1234</v>
      </c>
      <c r="D525" s="108" t="s">
        <v>498</v>
      </c>
      <c r="E525" s="108" t="s">
        <v>324</v>
      </c>
      <c r="F525" s="108">
        <v>0.1225</v>
      </c>
      <c r="G525" s="108">
        <v>1.4999999999999999E-2</v>
      </c>
      <c r="H525" s="108">
        <v>2.58</v>
      </c>
      <c r="I525" s="4" t="s">
        <v>1147</v>
      </c>
      <c r="J525" s="231"/>
    </row>
    <row r="526" spans="1:10">
      <c r="A526" s="298" t="str">
        <f t="shared" si="6"/>
        <v>貨2軽ADF</v>
      </c>
      <c r="B526" s="108" t="s">
        <v>1233</v>
      </c>
      <c r="C526" s="108" t="s">
        <v>1234</v>
      </c>
      <c r="D526" s="108" t="s">
        <v>364</v>
      </c>
      <c r="E526" s="108" t="s">
        <v>229</v>
      </c>
      <c r="F526" s="108">
        <v>0.25</v>
      </c>
      <c r="G526" s="108">
        <v>1.4999999999999999E-2</v>
      </c>
      <c r="H526" s="108">
        <v>2.58</v>
      </c>
      <c r="I526" s="4" t="s">
        <v>1211</v>
      </c>
      <c r="J526" s="231"/>
    </row>
    <row r="527" spans="1:10">
      <c r="A527" s="298" t="str">
        <f t="shared" ref="A527:A620" si="7">CONCATENATE(C527,E527)</f>
        <v>貨2軽ACF</v>
      </c>
      <c r="B527" s="108" t="s">
        <v>1233</v>
      </c>
      <c r="C527" s="108" t="s">
        <v>1234</v>
      </c>
      <c r="D527" s="108" t="s">
        <v>364</v>
      </c>
      <c r="E527" s="108" t="s">
        <v>230</v>
      </c>
      <c r="F527" s="108">
        <v>0.125</v>
      </c>
      <c r="G527" s="108">
        <v>7.4999999999999997E-3</v>
      </c>
      <c r="H527" s="108">
        <v>2.58</v>
      </c>
      <c r="I527" s="4" t="s">
        <v>1147</v>
      </c>
      <c r="J527" s="231"/>
    </row>
    <row r="528" spans="1:10">
      <c r="A528" s="298" t="str">
        <f t="shared" si="7"/>
        <v>貨2軽AMF</v>
      </c>
      <c r="B528" s="108" t="s">
        <v>1233</v>
      </c>
      <c r="C528" s="108" t="s">
        <v>1234</v>
      </c>
      <c r="D528" s="108" t="s">
        <v>364</v>
      </c>
      <c r="E528" s="108" t="s">
        <v>1235</v>
      </c>
      <c r="F528" s="108">
        <v>6.25E-2</v>
      </c>
      <c r="G528" s="108">
        <v>3.7499999999999999E-3</v>
      </c>
      <c r="H528" s="108">
        <v>2.58</v>
      </c>
      <c r="I528" s="4" t="s">
        <v>1149</v>
      </c>
      <c r="J528" s="231"/>
    </row>
    <row r="529" spans="1:10">
      <c r="A529" s="298" t="str">
        <f t="shared" si="7"/>
        <v>貨2軽CCF</v>
      </c>
      <c r="B529" s="108" t="s">
        <v>1233</v>
      </c>
      <c r="C529" s="108" t="s">
        <v>1234</v>
      </c>
      <c r="D529" s="108" t="s">
        <v>364</v>
      </c>
      <c r="E529" s="108" t="s">
        <v>51</v>
      </c>
      <c r="F529" s="108">
        <v>0.125</v>
      </c>
      <c r="G529" s="108">
        <v>7.4999999999999997E-3</v>
      </c>
      <c r="H529" s="108">
        <v>2.58</v>
      </c>
      <c r="I529" s="4" t="s">
        <v>1147</v>
      </c>
      <c r="J529" s="231"/>
    </row>
    <row r="530" spans="1:10">
      <c r="A530" s="298" t="str">
        <f t="shared" si="7"/>
        <v>貨2軽CDF</v>
      </c>
      <c r="B530" s="108" t="s">
        <v>1233</v>
      </c>
      <c r="C530" s="108" t="s">
        <v>1234</v>
      </c>
      <c r="D530" s="108" t="s">
        <v>364</v>
      </c>
      <c r="E530" s="108" t="s">
        <v>52</v>
      </c>
      <c r="F530" s="108">
        <v>0.125</v>
      </c>
      <c r="G530" s="108">
        <v>7.4999999999999997E-3</v>
      </c>
      <c r="H530" s="108">
        <v>2.58</v>
      </c>
      <c r="I530" s="4" t="s">
        <v>1211</v>
      </c>
      <c r="J530" s="231"/>
    </row>
    <row r="531" spans="1:10" ht="13.5" customHeight="1">
      <c r="A531" s="298" t="str">
        <f t="shared" si="7"/>
        <v>貨2軽CMF</v>
      </c>
      <c r="B531" s="108" t="s">
        <v>1233</v>
      </c>
      <c r="C531" s="108" t="s">
        <v>1234</v>
      </c>
      <c r="D531" s="108" t="s">
        <v>364</v>
      </c>
      <c r="E531" s="108" t="s">
        <v>1236</v>
      </c>
      <c r="F531" s="108">
        <v>0.125</v>
      </c>
      <c r="G531" s="108">
        <v>7.4999999999999997E-3</v>
      </c>
      <c r="H531" s="108">
        <v>2.58</v>
      </c>
      <c r="I531" s="4" t="s">
        <v>1149</v>
      </c>
      <c r="J531" s="231"/>
    </row>
    <row r="532" spans="1:10">
      <c r="A532" s="298" t="str">
        <f t="shared" si="7"/>
        <v>貨2軽DCF</v>
      </c>
      <c r="B532" s="108" t="s">
        <v>1233</v>
      </c>
      <c r="C532" s="108" t="s">
        <v>1234</v>
      </c>
      <c r="D532" s="108" t="s">
        <v>364</v>
      </c>
      <c r="E532" s="108" t="s">
        <v>53</v>
      </c>
      <c r="F532" s="108">
        <v>6.25E-2</v>
      </c>
      <c r="G532" s="108">
        <v>3.7499999999999999E-3</v>
      </c>
      <c r="H532" s="108">
        <v>2.58</v>
      </c>
      <c r="I532" s="4" t="s">
        <v>1147</v>
      </c>
      <c r="J532" s="231"/>
    </row>
    <row r="533" spans="1:10" ht="13.5" customHeight="1">
      <c r="A533" s="298" t="str">
        <f t="shared" si="7"/>
        <v>貨2軽DDF</v>
      </c>
      <c r="B533" s="108" t="s">
        <v>1233</v>
      </c>
      <c r="C533" s="108" t="s">
        <v>1234</v>
      </c>
      <c r="D533" s="108" t="s">
        <v>364</v>
      </c>
      <c r="E533" s="108" t="s">
        <v>54</v>
      </c>
      <c r="F533" s="108">
        <v>6.25E-2</v>
      </c>
      <c r="G533" s="108">
        <v>3.7499999999999999E-3</v>
      </c>
      <c r="H533" s="108">
        <v>2.58</v>
      </c>
      <c r="I533" s="4" t="s">
        <v>1211</v>
      </c>
      <c r="J533" s="231"/>
    </row>
    <row r="534" spans="1:10">
      <c r="A534" s="298" t="str">
        <f t="shared" si="7"/>
        <v>貨2軽DMF</v>
      </c>
      <c r="B534" s="108" t="s">
        <v>1233</v>
      </c>
      <c r="C534" s="108" t="s">
        <v>1234</v>
      </c>
      <c r="D534" s="108" t="s">
        <v>364</v>
      </c>
      <c r="E534" s="108" t="s">
        <v>1237</v>
      </c>
      <c r="F534" s="108">
        <v>6.25E-2</v>
      </c>
      <c r="G534" s="108">
        <v>3.7499999999999999E-3</v>
      </c>
      <c r="H534" s="108">
        <v>2.58</v>
      </c>
      <c r="I534" s="4" t="s">
        <v>1149</v>
      </c>
      <c r="J534" s="231"/>
    </row>
    <row r="535" spans="1:10" ht="13.5" customHeight="1">
      <c r="A535" s="298" t="str">
        <f t="shared" si="7"/>
        <v>貨2軽SDF</v>
      </c>
      <c r="B535" s="108" t="s">
        <v>1233</v>
      </c>
      <c r="C535" s="108" t="s">
        <v>1234</v>
      </c>
      <c r="D535" s="108" t="s">
        <v>823</v>
      </c>
      <c r="E535" s="108" t="s">
        <v>824</v>
      </c>
      <c r="F535" s="108">
        <v>0.15</v>
      </c>
      <c r="G535" s="108">
        <v>7.0000000000000001E-3</v>
      </c>
      <c r="H535" s="108">
        <v>2.58</v>
      </c>
      <c r="I535" s="4" t="s">
        <v>1215</v>
      </c>
      <c r="J535" s="231"/>
    </row>
    <row r="536" spans="1:10">
      <c r="A536" s="298" t="str">
        <f t="shared" si="7"/>
        <v>貨2軽SCF</v>
      </c>
      <c r="B536" s="108" t="s">
        <v>1233</v>
      </c>
      <c r="C536" s="108" t="s">
        <v>1234</v>
      </c>
      <c r="D536" s="108" t="s">
        <v>823</v>
      </c>
      <c r="E536" s="108" t="s">
        <v>825</v>
      </c>
      <c r="F536" s="108">
        <v>7.4999999999999997E-2</v>
      </c>
      <c r="G536" s="108">
        <v>3.5000000000000001E-3</v>
      </c>
      <c r="H536" s="108">
        <v>2.58</v>
      </c>
      <c r="I536" s="4" t="s">
        <v>1147</v>
      </c>
      <c r="J536" s="231"/>
    </row>
    <row r="537" spans="1:10" ht="13.5" customHeight="1">
      <c r="A537" s="298" t="str">
        <f t="shared" si="7"/>
        <v>貨2軽SMF</v>
      </c>
      <c r="B537" s="108" t="s">
        <v>1233</v>
      </c>
      <c r="C537" s="108" t="s">
        <v>1234</v>
      </c>
      <c r="D537" s="108" t="s">
        <v>823</v>
      </c>
      <c r="E537" s="108" t="s">
        <v>1238</v>
      </c>
      <c r="F537" s="108">
        <v>3.7499999999999999E-2</v>
      </c>
      <c r="G537" s="108">
        <v>1.75E-3</v>
      </c>
      <c r="H537" s="108">
        <v>2.58</v>
      </c>
      <c r="I537" s="4" t="s">
        <v>1149</v>
      </c>
      <c r="J537" s="231"/>
    </row>
    <row r="538" spans="1:10">
      <c r="A538" s="298" t="str">
        <f t="shared" si="7"/>
        <v>貨2軽TDF</v>
      </c>
      <c r="B538" s="108" t="s">
        <v>1233</v>
      </c>
      <c r="C538" s="108" t="s">
        <v>1234</v>
      </c>
      <c r="D538" s="108" t="s">
        <v>823</v>
      </c>
      <c r="E538" s="108" t="s">
        <v>1084</v>
      </c>
      <c r="F538" s="108">
        <v>0.13500000000000001</v>
      </c>
      <c r="G538" s="108">
        <v>6.3E-3</v>
      </c>
      <c r="H538" s="108">
        <v>2.58</v>
      </c>
      <c r="I538" s="4" t="s">
        <v>1215</v>
      </c>
      <c r="J538" s="231"/>
    </row>
    <row r="539" spans="1:10" ht="13.5" customHeight="1">
      <c r="A539" s="298" t="str">
        <f t="shared" si="7"/>
        <v>貨2軽TCF</v>
      </c>
      <c r="B539" s="108" t="s">
        <v>1233</v>
      </c>
      <c r="C539" s="108" t="s">
        <v>1234</v>
      </c>
      <c r="D539" s="108" t="s">
        <v>823</v>
      </c>
      <c r="E539" s="108" t="s">
        <v>1082</v>
      </c>
      <c r="F539" s="108">
        <v>0.13500000000000001</v>
      </c>
      <c r="G539" s="108">
        <v>6.3E-3</v>
      </c>
      <c r="H539" s="108">
        <v>2.58</v>
      </c>
      <c r="I539" s="4" t="s">
        <v>1147</v>
      </c>
      <c r="J539" s="231"/>
    </row>
    <row r="540" spans="1:10">
      <c r="A540" s="298" t="str">
        <f t="shared" si="7"/>
        <v>貨2軽TMF</v>
      </c>
      <c r="B540" s="108" t="s">
        <v>1233</v>
      </c>
      <c r="C540" s="108" t="s">
        <v>1234</v>
      </c>
      <c r="D540" s="108" t="s">
        <v>823</v>
      </c>
      <c r="E540" s="108" t="s">
        <v>1239</v>
      </c>
      <c r="F540" s="108">
        <v>0.13500000000000001</v>
      </c>
      <c r="G540" s="108">
        <v>6.3E-3</v>
      </c>
      <c r="H540" s="108">
        <v>2.58</v>
      </c>
      <c r="I540" s="4" t="s">
        <v>1149</v>
      </c>
      <c r="J540" s="231"/>
    </row>
    <row r="541" spans="1:10" ht="13.5" customHeight="1">
      <c r="A541" s="298" t="str">
        <f t="shared" si="7"/>
        <v>貨2軽3DF</v>
      </c>
      <c r="B541" s="108" t="s">
        <v>1233</v>
      </c>
      <c r="C541" s="108" t="s">
        <v>1234</v>
      </c>
      <c r="D541" s="108" t="s">
        <v>1157</v>
      </c>
      <c r="E541" s="108" t="s">
        <v>1240</v>
      </c>
      <c r="F541" s="108">
        <v>0.24</v>
      </c>
      <c r="G541" s="108">
        <v>7.0000000000000001E-3</v>
      </c>
      <c r="H541" s="108">
        <v>2.58</v>
      </c>
      <c r="I541" s="4" t="s">
        <v>1221</v>
      </c>
      <c r="J541" s="231"/>
    </row>
    <row r="542" spans="1:10">
      <c r="A542" s="298" t="str">
        <f t="shared" si="7"/>
        <v>貨2軽3CF</v>
      </c>
      <c r="B542" s="108" t="s">
        <v>1233</v>
      </c>
      <c r="C542" s="108" t="s">
        <v>1234</v>
      </c>
      <c r="D542" s="108" t="s">
        <v>1157</v>
      </c>
      <c r="E542" s="192" t="s">
        <v>1241</v>
      </c>
      <c r="F542" s="108">
        <v>0.12</v>
      </c>
      <c r="G542" s="108">
        <v>3.5000000000000001E-3</v>
      </c>
      <c r="H542" s="108">
        <v>2.58</v>
      </c>
      <c r="I542" s="4" t="s">
        <v>1147</v>
      </c>
      <c r="J542" s="231"/>
    </row>
    <row r="543" spans="1:10">
      <c r="A543" s="298" t="str">
        <f t="shared" si="7"/>
        <v>貨2軽3MF</v>
      </c>
      <c r="B543" s="108" t="s">
        <v>1233</v>
      </c>
      <c r="C543" s="108" t="s">
        <v>1234</v>
      </c>
      <c r="D543" s="108" t="s">
        <v>1157</v>
      </c>
      <c r="E543" s="192" t="s">
        <v>1242</v>
      </c>
      <c r="F543" s="108">
        <v>0.06</v>
      </c>
      <c r="G543" s="108">
        <v>1.75E-3</v>
      </c>
      <c r="H543" s="108">
        <v>2.58</v>
      </c>
      <c r="I543" s="4" t="s">
        <v>1149</v>
      </c>
      <c r="J543" s="231"/>
    </row>
    <row r="544" spans="1:10">
      <c r="A544" s="298" t="str">
        <f t="shared" si="7"/>
        <v>貨2軽4DF</v>
      </c>
      <c r="B544" s="108" t="s">
        <v>1233</v>
      </c>
      <c r="C544" s="108" t="s">
        <v>1234</v>
      </c>
      <c r="D544" s="108" t="s">
        <v>1157</v>
      </c>
      <c r="E544" s="108" t="s">
        <v>1243</v>
      </c>
      <c r="F544" s="108">
        <v>0.18</v>
      </c>
      <c r="G544" s="108">
        <v>5.2500000000000003E-3</v>
      </c>
      <c r="H544" s="108">
        <v>2.58</v>
      </c>
      <c r="I544" s="4" t="s">
        <v>1221</v>
      </c>
      <c r="J544" s="231"/>
    </row>
    <row r="545" spans="1:10">
      <c r="A545" s="298" t="str">
        <f t="shared" si="7"/>
        <v>貨2軽4CF</v>
      </c>
      <c r="B545" s="108" t="s">
        <v>1233</v>
      </c>
      <c r="C545" s="108" t="s">
        <v>1234</v>
      </c>
      <c r="D545" s="108" t="s">
        <v>1157</v>
      </c>
      <c r="E545" s="108" t="s">
        <v>1244</v>
      </c>
      <c r="F545" s="108">
        <v>0.18</v>
      </c>
      <c r="G545" s="108">
        <v>5.2500000000000003E-3</v>
      </c>
      <c r="H545" s="108">
        <v>2.58</v>
      </c>
      <c r="I545" s="4" t="s">
        <v>1147</v>
      </c>
      <c r="J545" s="231"/>
    </row>
    <row r="546" spans="1:10">
      <c r="A546" s="298" t="str">
        <f t="shared" si="7"/>
        <v>貨2軽4MF</v>
      </c>
      <c r="B546" s="108" t="s">
        <v>1233</v>
      </c>
      <c r="C546" s="108" t="s">
        <v>1234</v>
      </c>
      <c r="D546" s="108" t="s">
        <v>1157</v>
      </c>
      <c r="E546" s="192" t="s">
        <v>1245</v>
      </c>
      <c r="F546" s="108">
        <v>0.18</v>
      </c>
      <c r="G546" s="108">
        <v>5.2500000000000003E-3</v>
      </c>
      <c r="H546" s="108">
        <v>2.58</v>
      </c>
      <c r="I546" s="4" t="s">
        <v>1149</v>
      </c>
      <c r="J546" s="231"/>
    </row>
    <row r="547" spans="1:10">
      <c r="A547" s="298" t="str">
        <f t="shared" si="7"/>
        <v>貨2軽5DF</v>
      </c>
      <c r="B547" s="108" t="s">
        <v>1233</v>
      </c>
      <c r="C547" s="108" t="s">
        <v>1234</v>
      </c>
      <c r="D547" s="108" t="s">
        <v>1157</v>
      </c>
      <c r="E547" s="192" t="s">
        <v>1246</v>
      </c>
      <c r="F547" s="108">
        <v>0.12</v>
      </c>
      <c r="G547" s="108">
        <v>0.35</v>
      </c>
      <c r="H547" s="108">
        <v>2.58</v>
      </c>
      <c r="I547" s="4" t="s">
        <v>1221</v>
      </c>
      <c r="J547" s="231"/>
    </row>
    <row r="548" spans="1:10">
      <c r="A548" s="298" t="str">
        <f t="shared" si="7"/>
        <v>貨2軽5CF</v>
      </c>
      <c r="B548" s="108" t="s">
        <v>1233</v>
      </c>
      <c r="C548" s="108" t="s">
        <v>1234</v>
      </c>
      <c r="D548" s="108" t="s">
        <v>1157</v>
      </c>
      <c r="E548" s="108" t="s">
        <v>1247</v>
      </c>
      <c r="F548" s="108">
        <v>0.12</v>
      </c>
      <c r="G548" s="108">
        <v>0.35</v>
      </c>
      <c r="H548" s="108">
        <v>2.58</v>
      </c>
      <c r="I548" s="4" t="s">
        <v>1147</v>
      </c>
      <c r="J548" s="231"/>
    </row>
    <row r="549" spans="1:10">
      <c r="A549" s="298" t="str">
        <f t="shared" si="7"/>
        <v>貨2軽5MF</v>
      </c>
      <c r="B549" s="108" t="s">
        <v>1233</v>
      </c>
      <c r="C549" s="108" t="s">
        <v>1234</v>
      </c>
      <c r="D549" s="108" t="s">
        <v>1157</v>
      </c>
      <c r="E549" s="108" t="s">
        <v>1248</v>
      </c>
      <c r="F549" s="108">
        <v>0.12</v>
      </c>
      <c r="G549" s="108">
        <v>0.35</v>
      </c>
      <c r="H549" s="108">
        <v>2.58</v>
      </c>
      <c r="I549" s="4" t="s">
        <v>1149</v>
      </c>
      <c r="J549" s="231"/>
    </row>
    <row r="550" spans="1:10">
      <c r="A550" s="298" t="str">
        <f t="shared" si="7"/>
        <v>貨2軽6DF</v>
      </c>
      <c r="B550" s="108" t="s">
        <v>1233</v>
      </c>
      <c r="C550" s="108" t="s">
        <v>1234</v>
      </c>
      <c r="D550" s="108" t="s">
        <v>1157</v>
      </c>
      <c r="E550" s="192" t="s">
        <v>1249</v>
      </c>
      <c r="F550" s="108">
        <v>0.06</v>
      </c>
      <c r="G550" s="108">
        <v>1.75E-3</v>
      </c>
      <c r="H550" s="108">
        <v>2.58</v>
      </c>
      <c r="I550" s="4" t="s">
        <v>1221</v>
      </c>
      <c r="J550" s="231"/>
    </row>
    <row r="551" spans="1:10">
      <c r="A551" s="298" t="str">
        <f t="shared" si="7"/>
        <v>貨2軽6CF</v>
      </c>
      <c r="B551" s="108" t="s">
        <v>1233</v>
      </c>
      <c r="C551" s="108" t="s">
        <v>1234</v>
      </c>
      <c r="D551" s="108" t="s">
        <v>1157</v>
      </c>
      <c r="E551" s="192" t="s">
        <v>1250</v>
      </c>
      <c r="F551" s="108">
        <v>0.06</v>
      </c>
      <c r="G551" s="108">
        <v>1.75E-3</v>
      </c>
      <c r="H551" s="108">
        <v>2.58</v>
      </c>
      <c r="I551" s="4" t="s">
        <v>1147</v>
      </c>
      <c r="J551" s="231"/>
    </row>
    <row r="552" spans="1:10">
      <c r="A552" s="298" t="str">
        <f t="shared" si="7"/>
        <v>貨2軽6MF</v>
      </c>
      <c r="B552" s="108" t="s">
        <v>1233</v>
      </c>
      <c r="C552" s="108" t="s">
        <v>1234</v>
      </c>
      <c r="D552" s="108" t="s">
        <v>1157</v>
      </c>
      <c r="E552" s="108" t="s">
        <v>1251</v>
      </c>
      <c r="F552" s="108">
        <v>0.06</v>
      </c>
      <c r="G552" s="108">
        <v>1.75E-3</v>
      </c>
      <c r="H552" s="108">
        <v>2.58</v>
      </c>
      <c r="I552" s="4" t="s">
        <v>1149</v>
      </c>
      <c r="J552" s="231"/>
    </row>
    <row r="553" spans="1:10" ht="13.5" customHeight="1">
      <c r="A553" s="362" t="str">
        <f t="shared" si="7"/>
        <v>貨2軽AJF</v>
      </c>
      <c r="B553" s="108" t="s">
        <v>1522</v>
      </c>
      <c r="C553" s="108" t="s">
        <v>1523</v>
      </c>
      <c r="D553" s="108" t="s">
        <v>364</v>
      </c>
      <c r="E553" s="108" t="s">
        <v>1524</v>
      </c>
      <c r="F553" s="108">
        <v>0.125</v>
      </c>
      <c r="G553" s="108">
        <v>7.4999999999999997E-3</v>
      </c>
      <c r="H553" s="108">
        <v>2.58</v>
      </c>
      <c r="I553" s="4" t="s">
        <v>1147</v>
      </c>
      <c r="J553" s="231"/>
    </row>
    <row r="554" spans="1:10">
      <c r="A554" s="362" t="str">
        <f t="shared" si="7"/>
        <v>貨2軽AKF</v>
      </c>
      <c r="B554" s="108" t="s">
        <v>1522</v>
      </c>
      <c r="C554" s="108" t="s">
        <v>1523</v>
      </c>
      <c r="D554" s="108" t="s">
        <v>364</v>
      </c>
      <c r="E554" s="108" t="s">
        <v>1525</v>
      </c>
      <c r="F554" s="108">
        <v>0.25</v>
      </c>
      <c r="G554" s="108">
        <v>1.4999999999999999E-2</v>
      </c>
      <c r="H554" s="108">
        <v>2.58</v>
      </c>
      <c r="I554" s="4" t="s">
        <v>1526</v>
      </c>
      <c r="J554" s="231"/>
    </row>
    <row r="555" spans="1:10" ht="13.5" customHeight="1">
      <c r="A555" s="362" t="str">
        <f t="shared" si="7"/>
        <v>貨2軽BCF</v>
      </c>
      <c r="B555" s="108" t="s">
        <v>1522</v>
      </c>
      <c r="C555" s="108" t="s">
        <v>1523</v>
      </c>
      <c r="D555" s="108" t="s">
        <v>364</v>
      </c>
      <c r="E555" s="108" t="s">
        <v>1527</v>
      </c>
      <c r="F555" s="108">
        <v>0.22500000000000001</v>
      </c>
      <c r="G555" s="108">
        <v>1.35E-2</v>
      </c>
      <c r="H555" s="108">
        <v>2.58</v>
      </c>
      <c r="I555" s="4" t="s">
        <v>1147</v>
      </c>
      <c r="J555" s="231"/>
    </row>
    <row r="556" spans="1:10">
      <c r="A556" s="362" t="str">
        <f t="shared" si="7"/>
        <v>貨2軽BDF</v>
      </c>
      <c r="B556" s="108" t="s">
        <v>1522</v>
      </c>
      <c r="C556" s="108" t="s">
        <v>1523</v>
      </c>
      <c r="D556" s="108" t="s">
        <v>364</v>
      </c>
      <c r="E556" s="108" t="s">
        <v>1528</v>
      </c>
      <c r="F556" s="108">
        <v>0.22500000000000001</v>
      </c>
      <c r="G556" s="108">
        <v>1.35E-2</v>
      </c>
      <c r="H556" s="108">
        <v>2.58</v>
      </c>
      <c r="I556" s="4" t="s">
        <v>1526</v>
      </c>
      <c r="J556" s="231"/>
    </row>
    <row r="557" spans="1:10" ht="13.5" customHeight="1">
      <c r="A557" s="362" t="str">
        <f t="shared" si="7"/>
        <v>貨2軽BJF</v>
      </c>
      <c r="B557" s="108" t="s">
        <v>1522</v>
      </c>
      <c r="C557" s="108" t="s">
        <v>1523</v>
      </c>
      <c r="D557" s="108" t="s">
        <v>364</v>
      </c>
      <c r="E557" s="108" t="s">
        <v>1529</v>
      </c>
      <c r="F557" s="108">
        <v>0.22500000000000001</v>
      </c>
      <c r="G557" s="108">
        <v>1.35E-2</v>
      </c>
      <c r="H557" s="108">
        <v>2.58</v>
      </c>
      <c r="I557" s="4" t="s">
        <v>1147</v>
      </c>
      <c r="J557" s="231"/>
    </row>
    <row r="558" spans="1:10">
      <c r="A558" s="362" t="str">
        <f t="shared" si="7"/>
        <v>貨2軽BKF</v>
      </c>
      <c r="B558" s="108" t="s">
        <v>1522</v>
      </c>
      <c r="C558" s="108" t="s">
        <v>1523</v>
      </c>
      <c r="D558" s="108" t="s">
        <v>364</v>
      </c>
      <c r="E558" s="108" t="s">
        <v>1530</v>
      </c>
      <c r="F558" s="108">
        <v>0.22500000000000001</v>
      </c>
      <c r="G558" s="108">
        <v>1.35E-2</v>
      </c>
      <c r="H558" s="108">
        <v>2.58</v>
      </c>
      <c r="I558" s="4" t="s">
        <v>1526</v>
      </c>
      <c r="J558" s="231"/>
    </row>
    <row r="559" spans="1:10" ht="13.5" customHeight="1">
      <c r="A559" s="362" t="str">
        <f t="shared" si="7"/>
        <v>貨2軽CJF</v>
      </c>
      <c r="B559" s="108" t="s">
        <v>1522</v>
      </c>
      <c r="C559" s="108" t="s">
        <v>1523</v>
      </c>
      <c r="D559" s="108" t="s">
        <v>364</v>
      </c>
      <c r="E559" s="108" t="s">
        <v>1531</v>
      </c>
      <c r="F559" s="108">
        <v>0.125</v>
      </c>
      <c r="G559" s="108">
        <v>7.4999999999999997E-3</v>
      </c>
      <c r="H559" s="108">
        <v>2.58</v>
      </c>
      <c r="I559" s="4" t="s">
        <v>1147</v>
      </c>
      <c r="J559" s="231"/>
    </row>
    <row r="560" spans="1:10">
      <c r="A560" s="362" t="str">
        <f t="shared" si="7"/>
        <v>貨2軽CKF</v>
      </c>
      <c r="B560" s="108" t="s">
        <v>1522</v>
      </c>
      <c r="C560" s="108" t="s">
        <v>1523</v>
      </c>
      <c r="D560" s="108" t="s">
        <v>364</v>
      </c>
      <c r="E560" s="108" t="s">
        <v>1532</v>
      </c>
      <c r="F560" s="108">
        <v>0.125</v>
      </c>
      <c r="G560" s="108">
        <v>7.4999999999999997E-3</v>
      </c>
      <c r="H560" s="108">
        <v>2.58</v>
      </c>
      <c r="I560" s="4" t="s">
        <v>1526</v>
      </c>
      <c r="J560" s="231"/>
    </row>
    <row r="561" spans="1:10" ht="13.5" customHeight="1">
      <c r="A561" s="362" t="str">
        <f t="shared" si="7"/>
        <v>貨2軽DJF</v>
      </c>
      <c r="B561" s="108" t="s">
        <v>1522</v>
      </c>
      <c r="C561" s="108" t="s">
        <v>1523</v>
      </c>
      <c r="D561" s="108" t="s">
        <v>364</v>
      </c>
      <c r="E561" s="108" t="s">
        <v>1533</v>
      </c>
      <c r="F561" s="108">
        <v>6.25E-2</v>
      </c>
      <c r="G561" s="108">
        <v>3.7499999999999999E-3</v>
      </c>
      <c r="H561" s="108">
        <v>2.58</v>
      </c>
      <c r="I561" s="4" t="s">
        <v>1147</v>
      </c>
      <c r="J561" s="231"/>
    </row>
    <row r="562" spans="1:10">
      <c r="A562" s="362" t="str">
        <f t="shared" si="7"/>
        <v>貨2軽DKF</v>
      </c>
      <c r="B562" s="108" t="s">
        <v>1522</v>
      </c>
      <c r="C562" s="108" t="s">
        <v>1523</v>
      </c>
      <c r="D562" s="108" t="s">
        <v>364</v>
      </c>
      <c r="E562" s="108" t="s">
        <v>1534</v>
      </c>
      <c r="F562" s="108">
        <v>6.25E-2</v>
      </c>
      <c r="G562" s="108">
        <v>3.7499999999999999E-3</v>
      </c>
      <c r="H562" s="108">
        <v>2.58</v>
      </c>
      <c r="I562" s="4" t="s">
        <v>1526</v>
      </c>
      <c r="J562" s="231"/>
    </row>
    <row r="563" spans="1:10" ht="13.5" customHeight="1">
      <c r="A563" s="362" t="str">
        <f t="shared" si="7"/>
        <v>貨2軽NCF</v>
      </c>
      <c r="B563" s="108" t="s">
        <v>1522</v>
      </c>
      <c r="C563" s="108" t="s">
        <v>1523</v>
      </c>
      <c r="D563" s="108" t="s">
        <v>364</v>
      </c>
      <c r="E563" s="108" t="s">
        <v>1535</v>
      </c>
      <c r="F563" s="108">
        <v>0.22500000000000001</v>
      </c>
      <c r="G563" s="108">
        <v>1.4999999999999999E-2</v>
      </c>
      <c r="H563" s="108">
        <v>2.58</v>
      </c>
      <c r="I563" s="4" t="s">
        <v>1147</v>
      </c>
      <c r="J563" s="231"/>
    </row>
    <row r="564" spans="1:10">
      <c r="A564" s="362" t="str">
        <f t="shared" si="7"/>
        <v>貨2軽NDF</v>
      </c>
      <c r="B564" s="108" t="s">
        <v>1522</v>
      </c>
      <c r="C564" s="108" t="s">
        <v>1523</v>
      </c>
      <c r="D564" s="108" t="s">
        <v>364</v>
      </c>
      <c r="E564" s="108" t="s">
        <v>1536</v>
      </c>
      <c r="F564" s="108">
        <v>0.22500000000000001</v>
      </c>
      <c r="G564" s="108">
        <v>1.4999999999999999E-2</v>
      </c>
      <c r="H564" s="108">
        <v>2.58</v>
      </c>
      <c r="I564" s="4" t="s">
        <v>1526</v>
      </c>
      <c r="J564" s="231"/>
    </row>
    <row r="565" spans="1:10">
      <c r="A565" s="362" t="str">
        <f t="shared" si="7"/>
        <v>貨2軽NJF</v>
      </c>
      <c r="B565" s="108" t="s">
        <v>1522</v>
      </c>
      <c r="C565" s="108" t="s">
        <v>1523</v>
      </c>
      <c r="D565" s="108" t="s">
        <v>364</v>
      </c>
      <c r="E565" s="108" t="s">
        <v>1537</v>
      </c>
      <c r="F565" s="108">
        <v>0.22500000000000001</v>
      </c>
      <c r="G565" s="108">
        <v>1.4999999999999999E-2</v>
      </c>
      <c r="H565" s="108">
        <v>2.58</v>
      </c>
      <c r="I565" s="4" t="s">
        <v>1147</v>
      </c>
      <c r="J565" s="231"/>
    </row>
    <row r="566" spans="1:10">
      <c r="A566" s="362" t="str">
        <f t="shared" si="7"/>
        <v>貨2軽NKF</v>
      </c>
      <c r="B566" s="108" t="s">
        <v>1522</v>
      </c>
      <c r="C566" s="108" t="s">
        <v>1523</v>
      </c>
      <c r="D566" s="108" t="s">
        <v>364</v>
      </c>
      <c r="E566" s="108" t="s">
        <v>1538</v>
      </c>
      <c r="F566" s="108">
        <v>0.22500000000000001</v>
      </c>
      <c r="G566" s="108">
        <v>1.4999999999999999E-2</v>
      </c>
      <c r="H566" s="108">
        <v>2.58</v>
      </c>
      <c r="I566" s="4" t="s">
        <v>1526</v>
      </c>
      <c r="J566" s="231"/>
    </row>
    <row r="567" spans="1:10">
      <c r="A567" s="362" t="str">
        <f t="shared" si="7"/>
        <v>貨2軽PCF</v>
      </c>
      <c r="B567" s="108" t="s">
        <v>1522</v>
      </c>
      <c r="C567" s="108" t="s">
        <v>1523</v>
      </c>
      <c r="D567" s="108" t="s">
        <v>364</v>
      </c>
      <c r="E567" s="108" t="s">
        <v>1539</v>
      </c>
      <c r="F567" s="108">
        <v>0.25</v>
      </c>
      <c r="G567" s="108">
        <v>1.35E-2</v>
      </c>
      <c r="H567" s="108">
        <v>2.58</v>
      </c>
      <c r="I567" s="4" t="s">
        <v>1147</v>
      </c>
      <c r="J567" s="231"/>
    </row>
    <row r="568" spans="1:10">
      <c r="A568" s="362" t="str">
        <f t="shared" si="7"/>
        <v>貨2軽PDF</v>
      </c>
      <c r="B568" s="108" t="s">
        <v>1522</v>
      </c>
      <c r="C568" s="108" t="s">
        <v>1523</v>
      </c>
      <c r="D568" s="108" t="s">
        <v>364</v>
      </c>
      <c r="E568" s="108" t="s">
        <v>1540</v>
      </c>
      <c r="F568" s="108">
        <v>0.25</v>
      </c>
      <c r="G568" s="108">
        <v>1.35E-2</v>
      </c>
      <c r="H568" s="108">
        <v>2.58</v>
      </c>
      <c r="I568" s="4" t="s">
        <v>1526</v>
      </c>
      <c r="J568" s="231"/>
    </row>
    <row r="569" spans="1:10">
      <c r="A569" s="362" t="str">
        <f t="shared" si="7"/>
        <v>貨2軽PJF</v>
      </c>
      <c r="B569" s="108" t="s">
        <v>1522</v>
      </c>
      <c r="C569" s="108" t="s">
        <v>1523</v>
      </c>
      <c r="D569" s="108" t="s">
        <v>364</v>
      </c>
      <c r="E569" s="108" t="s">
        <v>1541</v>
      </c>
      <c r="F569" s="108">
        <v>0.25</v>
      </c>
      <c r="G569" s="108">
        <v>1.35E-2</v>
      </c>
      <c r="H569" s="108">
        <v>2.58</v>
      </c>
      <c r="I569" s="4" t="s">
        <v>1147</v>
      </c>
      <c r="J569" s="231"/>
    </row>
    <row r="570" spans="1:10">
      <c r="A570" s="362" t="str">
        <f t="shared" si="7"/>
        <v>貨2軽PKF</v>
      </c>
      <c r="B570" s="108" t="s">
        <v>1522</v>
      </c>
      <c r="C570" s="108" t="s">
        <v>1523</v>
      </c>
      <c r="D570" s="108" t="s">
        <v>364</v>
      </c>
      <c r="E570" s="108" t="s">
        <v>1542</v>
      </c>
      <c r="F570" s="108">
        <v>0.25</v>
      </c>
      <c r="G570" s="108">
        <v>1.35E-2</v>
      </c>
      <c r="H570" s="108">
        <v>2.58</v>
      </c>
      <c r="I570" s="4" t="s">
        <v>1526</v>
      </c>
      <c r="J570" s="231"/>
    </row>
    <row r="571" spans="1:10" ht="13.5" customHeight="1">
      <c r="A571" s="362" t="str">
        <f t="shared" si="7"/>
        <v>貨2軽SKF</v>
      </c>
      <c r="B571" s="108" t="s">
        <v>1522</v>
      </c>
      <c r="C571" s="108" t="s">
        <v>1523</v>
      </c>
      <c r="D571" s="108" t="s">
        <v>823</v>
      </c>
      <c r="E571" s="108" t="s">
        <v>1543</v>
      </c>
      <c r="F571" s="108">
        <v>0.15</v>
      </c>
      <c r="G571" s="108">
        <v>7.0000000000000001E-3</v>
      </c>
      <c r="H571" s="108">
        <v>2.58</v>
      </c>
      <c r="I571" s="4" t="s">
        <v>1544</v>
      </c>
      <c r="J571" s="231"/>
    </row>
    <row r="572" spans="1:10">
      <c r="A572" s="362" t="str">
        <f t="shared" si="7"/>
        <v>貨2軽SPF</v>
      </c>
      <c r="B572" s="108" t="s">
        <v>1522</v>
      </c>
      <c r="C572" s="108" t="s">
        <v>1523</v>
      </c>
      <c r="D572" s="108" t="s">
        <v>823</v>
      </c>
      <c r="E572" s="108" t="s">
        <v>1545</v>
      </c>
      <c r="F572" s="108">
        <v>0.15</v>
      </c>
      <c r="G572" s="108">
        <v>7.0000000000000001E-3</v>
      </c>
      <c r="H572" s="108">
        <v>2.58</v>
      </c>
      <c r="I572" s="4" t="s">
        <v>1544</v>
      </c>
      <c r="J572" s="231"/>
    </row>
    <row r="573" spans="1:10" ht="13.5" customHeight="1">
      <c r="A573" s="362" t="str">
        <f t="shared" si="7"/>
        <v>貨2軽SRF</v>
      </c>
      <c r="B573" s="108" t="s">
        <v>1522</v>
      </c>
      <c r="C573" s="108" t="s">
        <v>1523</v>
      </c>
      <c r="D573" s="108" t="s">
        <v>823</v>
      </c>
      <c r="E573" s="108" t="s">
        <v>1546</v>
      </c>
      <c r="F573" s="108">
        <v>0.15</v>
      </c>
      <c r="G573" s="108">
        <v>7.0000000000000001E-3</v>
      </c>
      <c r="H573" s="108">
        <v>2.58</v>
      </c>
      <c r="I573" s="4" t="s">
        <v>1544</v>
      </c>
      <c r="J573" s="231"/>
    </row>
    <row r="574" spans="1:10">
      <c r="A574" s="362" t="str">
        <f t="shared" si="7"/>
        <v>貨2軽SJF</v>
      </c>
      <c r="B574" s="108" t="s">
        <v>1522</v>
      </c>
      <c r="C574" s="108" t="s">
        <v>1523</v>
      </c>
      <c r="D574" s="108" t="s">
        <v>823</v>
      </c>
      <c r="E574" s="108" t="s">
        <v>1547</v>
      </c>
      <c r="F574" s="108">
        <v>7.4999999999999997E-2</v>
      </c>
      <c r="G574" s="108">
        <v>3.5000000000000001E-3</v>
      </c>
      <c r="H574" s="108">
        <v>2.58</v>
      </c>
      <c r="I574" s="4" t="s">
        <v>1147</v>
      </c>
      <c r="J574" s="231"/>
    </row>
    <row r="575" spans="1:10" ht="13.5" customHeight="1">
      <c r="A575" s="362" t="str">
        <f t="shared" si="7"/>
        <v>貨2軽SNF</v>
      </c>
      <c r="B575" s="108" t="s">
        <v>1522</v>
      </c>
      <c r="C575" s="108" t="s">
        <v>1523</v>
      </c>
      <c r="D575" s="108" t="s">
        <v>823</v>
      </c>
      <c r="E575" s="108" t="s">
        <v>1548</v>
      </c>
      <c r="F575" s="108">
        <v>7.4999999999999997E-2</v>
      </c>
      <c r="G575" s="108">
        <v>3.5000000000000001E-3</v>
      </c>
      <c r="H575" s="108">
        <v>2.58</v>
      </c>
      <c r="I575" s="4" t="s">
        <v>1147</v>
      </c>
      <c r="J575" s="231"/>
    </row>
    <row r="576" spans="1:10">
      <c r="A576" s="362" t="str">
        <f t="shared" si="7"/>
        <v>貨2軽SQF</v>
      </c>
      <c r="B576" s="108" t="s">
        <v>1522</v>
      </c>
      <c r="C576" s="108" t="s">
        <v>1523</v>
      </c>
      <c r="D576" s="108" t="s">
        <v>823</v>
      </c>
      <c r="E576" s="108" t="s">
        <v>1549</v>
      </c>
      <c r="F576" s="108">
        <v>7.4999999999999997E-2</v>
      </c>
      <c r="G576" s="108">
        <v>3.5000000000000001E-3</v>
      </c>
      <c r="H576" s="108">
        <v>2.58</v>
      </c>
      <c r="I576" s="4" t="s">
        <v>1147</v>
      </c>
      <c r="J576" s="231"/>
    </row>
    <row r="577" spans="1:10" ht="13.5" customHeight="1">
      <c r="A577" s="362" t="str">
        <f t="shared" si="7"/>
        <v>貨2軽TKF</v>
      </c>
      <c r="B577" s="108" t="s">
        <v>1522</v>
      </c>
      <c r="C577" s="108" t="s">
        <v>1523</v>
      </c>
      <c r="D577" s="108" t="s">
        <v>823</v>
      </c>
      <c r="E577" s="108" t="s">
        <v>1550</v>
      </c>
      <c r="F577" s="108">
        <v>0.13500000000000001</v>
      </c>
      <c r="G577" s="108">
        <v>6.3E-3</v>
      </c>
      <c r="H577" s="108">
        <v>2.58</v>
      </c>
      <c r="I577" s="4" t="s">
        <v>1544</v>
      </c>
      <c r="J577" s="231"/>
    </row>
    <row r="578" spans="1:10">
      <c r="A578" s="362" t="str">
        <f t="shared" si="7"/>
        <v>貨2軽TPF</v>
      </c>
      <c r="B578" s="108" t="s">
        <v>1522</v>
      </c>
      <c r="C578" s="108" t="s">
        <v>1523</v>
      </c>
      <c r="D578" s="108" t="s">
        <v>823</v>
      </c>
      <c r="E578" s="108" t="s">
        <v>1551</v>
      </c>
      <c r="F578" s="108">
        <v>0.13500000000000001</v>
      </c>
      <c r="G578" s="108">
        <v>6.3E-3</v>
      </c>
      <c r="H578" s="108">
        <v>2.58</v>
      </c>
      <c r="I578" s="4" t="s">
        <v>1544</v>
      </c>
      <c r="J578" s="231"/>
    </row>
    <row r="579" spans="1:10" ht="13.5" customHeight="1">
      <c r="A579" s="362" t="str">
        <f t="shared" si="7"/>
        <v>貨2軽TRF</v>
      </c>
      <c r="B579" s="108" t="s">
        <v>1522</v>
      </c>
      <c r="C579" s="108" t="s">
        <v>1523</v>
      </c>
      <c r="D579" s="108" t="s">
        <v>823</v>
      </c>
      <c r="E579" s="108" t="s">
        <v>1552</v>
      </c>
      <c r="F579" s="108">
        <v>0.13500000000000001</v>
      </c>
      <c r="G579" s="108">
        <v>6.3E-3</v>
      </c>
      <c r="H579" s="108">
        <v>2.58</v>
      </c>
      <c r="I579" s="4" t="s">
        <v>1544</v>
      </c>
      <c r="J579" s="231"/>
    </row>
    <row r="580" spans="1:10">
      <c r="A580" s="362" t="str">
        <f t="shared" si="7"/>
        <v>貨2軽TJF</v>
      </c>
      <c r="B580" s="108" t="s">
        <v>1522</v>
      </c>
      <c r="C580" s="108" t="s">
        <v>1523</v>
      </c>
      <c r="D580" s="108" t="s">
        <v>823</v>
      </c>
      <c r="E580" s="108" t="s">
        <v>1553</v>
      </c>
      <c r="F580" s="108">
        <v>0.13500000000000001</v>
      </c>
      <c r="G580" s="108">
        <v>6.3E-3</v>
      </c>
      <c r="H580" s="108">
        <v>2.58</v>
      </c>
      <c r="I580" s="4" t="s">
        <v>1147</v>
      </c>
      <c r="J580" s="231"/>
    </row>
    <row r="581" spans="1:10" ht="13.5" customHeight="1">
      <c r="A581" s="362" t="str">
        <f t="shared" si="7"/>
        <v>貨2軽TNF</v>
      </c>
      <c r="B581" s="108" t="s">
        <v>1522</v>
      </c>
      <c r="C581" s="108" t="s">
        <v>1523</v>
      </c>
      <c r="D581" s="108" t="s">
        <v>823</v>
      </c>
      <c r="E581" s="108" t="s">
        <v>1554</v>
      </c>
      <c r="F581" s="108">
        <v>0.13500000000000001</v>
      </c>
      <c r="G581" s="108">
        <v>6.3E-3</v>
      </c>
      <c r="H581" s="108">
        <v>2.58</v>
      </c>
      <c r="I581" s="4" t="s">
        <v>1147</v>
      </c>
      <c r="J581" s="231"/>
    </row>
    <row r="582" spans="1:10">
      <c r="A582" s="362" t="str">
        <f t="shared" si="7"/>
        <v>貨2軽TQF</v>
      </c>
      <c r="B582" s="108" t="s">
        <v>1522</v>
      </c>
      <c r="C582" s="108" t="s">
        <v>1523</v>
      </c>
      <c r="D582" s="108" t="s">
        <v>823</v>
      </c>
      <c r="E582" s="108" t="s">
        <v>1555</v>
      </c>
      <c r="F582" s="108">
        <v>0.13500000000000001</v>
      </c>
      <c r="G582" s="108">
        <v>6.3E-3</v>
      </c>
      <c r="H582" s="108">
        <v>2.58</v>
      </c>
      <c r="I582" s="4" t="s">
        <v>1147</v>
      </c>
      <c r="J582" s="231"/>
    </row>
    <row r="583" spans="1:10">
      <c r="A583" s="298" t="str">
        <f t="shared" si="7"/>
        <v>貨3軽-</v>
      </c>
      <c r="B583" s="108" t="s">
        <v>1252</v>
      </c>
      <c r="C583" s="108" t="s">
        <v>1253</v>
      </c>
      <c r="D583" s="108" t="s">
        <v>203</v>
      </c>
      <c r="E583" s="108" t="s">
        <v>202</v>
      </c>
      <c r="F583" s="108">
        <v>2.83</v>
      </c>
      <c r="G583" s="108">
        <v>0.25</v>
      </c>
      <c r="H583" s="108">
        <v>2.58</v>
      </c>
      <c r="I583" s="4" t="s">
        <v>1210</v>
      </c>
      <c r="J583" s="231"/>
    </row>
    <row r="584" spans="1:10">
      <c r="A584" s="298" t="str">
        <f t="shared" si="7"/>
        <v>貨3軽K</v>
      </c>
      <c r="B584" s="108" t="s">
        <v>1252</v>
      </c>
      <c r="C584" s="108" t="s">
        <v>1253</v>
      </c>
      <c r="D584" s="108" t="s">
        <v>206</v>
      </c>
      <c r="E584" s="192" t="s">
        <v>484</v>
      </c>
      <c r="F584" s="108">
        <v>2.5299999999999998</v>
      </c>
      <c r="G584" s="108">
        <v>0.25</v>
      </c>
      <c r="H584" s="108">
        <v>2.58</v>
      </c>
      <c r="I584" s="4" t="s">
        <v>1210</v>
      </c>
      <c r="J584" s="231"/>
    </row>
    <row r="585" spans="1:10">
      <c r="A585" s="298" t="str">
        <f t="shared" si="7"/>
        <v>貨3軽N</v>
      </c>
      <c r="B585" s="108" t="s">
        <v>1252</v>
      </c>
      <c r="C585" s="108" t="s">
        <v>1253</v>
      </c>
      <c r="D585" s="108" t="s">
        <v>486</v>
      </c>
      <c r="E585" s="192" t="s">
        <v>615</v>
      </c>
      <c r="F585" s="108">
        <v>2.16</v>
      </c>
      <c r="G585" s="108">
        <v>0.25</v>
      </c>
      <c r="H585" s="108">
        <v>2.58</v>
      </c>
      <c r="I585" s="4" t="s">
        <v>1210</v>
      </c>
      <c r="J585" s="231"/>
    </row>
    <row r="586" spans="1:10">
      <c r="A586" s="298" t="str">
        <f t="shared" si="7"/>
        <v>貨3軽P</v>
      </c>
      <c r="B586" s="108" t="s">
        <v>1252</v>
      </c>
      <c r="C586" s="108" t="s">
        <v>1253</v>
      </c>
      <c r="D586" s="108" t="s">
        <v>486</v>
      </c>
      <c r="E586" s="108" t="s">
        <v>616</v>
      </c>
      <c r="F586" s="108">
        <v>2.16</v>
      </c>
      <c r="G586" s="108">
        <v>0.25</v>
      </c>
      <c r="H586" s="108">
        <v>2.58</v>
      </c>
      <c r="I586" s="4" t="s">
        <v>1210</v>
      </c>
      <c r="J586" s="231"/>
    </row>
    <row r="587" spans="1:10">
      <c r="A587" s="298" t="str">
        <f t="shared" si="7"/>
        <v>貨3軽S</v>
      </c>
      <c r="B587" s="108" t="s">
        <v>1252</v>
      </c>
      <c r="C587" s="108" t="s">
        <v>1253</v>
      </c>
      <c r="D587" s="108" t="s">
        <v>500</v>
      </c>
      <c r="E587" s="108" t="s">
        <v>490</v>
      </c>
      <c r="F587" s="108">
        <v>1.93</v>
      </c>
      <c r="G587" s="108">
        <v>0.25</v>
      </c>
      <c r="H587" s="108">
        <v>2.58</v>
      </c>
      <c r="I587" s="4" t="s">
        <v>1210</v>
      </c>
      <c r="J587" s="231"/>
    </row>
    <row r="588" spans="1:10">
      <c r="A588" s="298" t="str">
        <f t="shared" si="7"/>
        <v>貨3軽U</v>
      </c>
      <c r="B588" s="108" t="s">
        <v>1252</v>
      </c>
      <c r="C588" s="108" t="s">
        <v>1253</v>
      </c>
      <c r="D588" s="108" t="s">
        <v>500</v>
      </c>
      <c r="E588" s="192" t="s">
        <v>288</v>
      </c>
      <c r="F588" s="108">
        <v>1.93</v>
      </c>
      <c r="G588" s="108">
        <v>0.25</v>
      </c>
      <c r="H588" s="108">
        <v>2.58</v>
      </c>
      <c r="I588" s="4" t="s">
        <v>1210</v>
      </c>
      <c r="J588" s="231"/>
    </row>
    <row r="589" spans="1:10">
      <c r="A589" s="298" t="str">
        <f t="shared" si="7"/>
        <v>貨3軽KC</v>
      </c>
      <c r="B589" s="108" t="s">
        <v>1252</v>
      </c>
      <c r="C589" s="108" t="s">
        <v>1253</v>
      </c>
      <c r="D589" s="108" t="s">
        <v>511</v>
      </c>
      <c r="E589" s="192" t="s">
        <v>501</v>
      </c>
      <c r="F589" s="108">
        <v>1.3</v>
      </c>
      <c r="G589" s="108">
        <v>0.25</v>
      </c>
      <c r="H589" s="108">
        <v>2.58</v>
      </c>
      <c r="I589" s="4" t="s">
        <v>1210</v>
      </c>
      <c r="J589" s="231"/>
    </row>
    <row r="590" spans="1:10">
      <c r="A590" s="298" t="str">
        <f t="shared" si="7"/>
        <v>貨3軽KG</v>
      </c>
      <c r="B590" s="108" t="s">
        <v>1252</v>
      </c>
      <c r="C590" s="108" t="s">
        <v>1253</v>
      </c>
      <c r="D590" s="108" t="s">
        <v>43</v>
      </c>
      <c r="E590" s="108" t="s">
        <v>599</v>
      </c>
      <c r="F590" s="108">
        <v>0.7</v>
      </c>
      <c r="G590" s="108">
        <v>0.09</v>
      </c>
      <c r="H590" s="108">
        <v>2.58</v>
      </c>
      <c r="I590" s="4" t="s">
        <v>1210</v>
      </c>
      <c r="J590" s="231"/>
    </row>
    <row r="591" spans="1:10">
      <c r="A591" s="298" t="str">
        <f t="shared" si="7"/>
        <v>貨3軽HC</v>
      </c>
      <c r="B591" s="108" t="s">
        <v>1252</v>
      </c>
      <c r="C591" s="108" t="s">
        <v>1253</v>
      </c>
      <c r="D591" s="108" t="s">
        <v>43</v>
      </c>
      <c r="E591" s="108" t="s">
        <v>586</v>
      </c>
      <c r="F591" s="108">
        <v>0.35</v>
      </c>
      <c r="G591" s="108">
        <v>4.4999999999999998E-2</v>
      </c>
      <c r="H591" s="108">
        <v>2.58</v>
      </c>
      <c r="I591" s="4" t="s">
        <v>1147</v>
      </c>
      <c r="J591" s="231"/>
    </row>
    <row r="592" spans="1:10">
      <c r="A592" s="298" t="str">
        <f t="shared" si="7"/>
        <v>貨3軽DG</v>
      </c>
      <c r="B592" s="108" t="s">
        <v>1233</v>
      </c>
      <c r="C592" s="108" t="s">
        <v>1253</v>
      </c>
      <c r="D592" s="108" t="s">
        <v>43</v>
      </c>
      <c r="E592" s="192" t="s">
        <v>231</v>
      </c>
      <c r="F592" s="108">
        <v>0.52500000000000002</v>
      </c>
      <c r="G592" s="108">
        <v>6.7500000000000004E-2</v>
      </c>
      <c r="H592" s="108">
        <v>2.58</v>
      </c>
      <c r="I592" s="4" t="s">
        <v>1210</v>
      </c>
      <c r="J592" s="231"/>
    </row>
    <row r="593" spans="1:10" ht="13.5" customHeight="1">
      <c r="A593" s="298" t="str">
        <f t="shared" si="7"/>
        <v>貨3軽WG</v>
      </c>
      <c r="B593" s="108" t="s">
        <v>1233</v>
      </c>
      <c r="C593" s="108" t="s">
        <v>1253</v>
      </c>
      <c r="D593" s="108" t="s">
        <v>43</v>
      </c>
      <c r="E593" s="192" t="s">
        <v>232</v>
      </c>
      <c r="F593" s="108">
        <v>0.52500000000000002</v>
      </c>
      <c r="G593" s="108">
        <v>6.7500000000000004E-2</v>
      </c>
      <c r="H593" s="108">
        <v>2.58</v>
      </c>
      <c r="I593" s="4" t="s">
        <v>1147</v>
      </c>
      <c r="J593" s="231"/>
    </row>
    <row r="594" spans="1:10">
      <c r="A594" s="298" t="str">
        <f t="shared" si="7"/>
        <v>貨3軽DH</v>
      </c>
      <c r="B594" s="108" t="s">
        <v>1233</v>
      </c>
      <c r="C594" s="108" t="s">
        <v>1253</v>
      </c>
      <c r="D594" s="108" t="s">
        <v>43</v>
      </c>
      <c r="E594" s="192" t="s">
        <v>233</v>
      </c>
      <c r="F594" s="108">
        <v>0.35</v>
      </c>
      <c r="G594" s="108">
        <v>4.4999999999999998E-2</v>
      </c>
      <c r="H594" s="108">
        <v>2.58</v>
      </c>
      <c r="I594" s="4" t="s">
        <v>1210</v>
      </c>
      <c r="J594" s="231"/>
    </row>
    <row r="595" spans="1:10" ht="13.5" customHeight="1">
      <c r="A595" s="298" t="str">
        <f t="shared" si="7"/>
        <v>貨3軽WH</v>
      </c>
      <c r="B595" s="108" t="s">
        <v>1233</v>
      </c>
      <c r="C595" s="108" t="s">
        <v>1253</v>
      </c>
      <c r="D595" s="108" t="s">
        <v>43</v>
      </c>
      <c r="E595" s="192" t="s">
        <v>234</v>
      </c>
      <c r="F595" s="108">
        <v>0.35</v>
      </c>
      <c r="G595" s="108">
        <v>4.4999999999999998E-2</v>
      </c>
      <c r="H595" s="108">
        <v>2.58</v>
      </c>
      <c r="I595" s="4" t="s">
        <v>1147</v>
      </c>
      <c r="J595" s="231"/>
    </row>
    <row r="596" spans="1:10">
      <c r="A596" s="298" t="str">
        <f t="shared" si="7"/>
        <v>貨3軽DJ</v>
      </c>
      <c r="B596" s="108" t="s">
        <v>1233</v>
      </c>
      <c r="C596" s="108" t="s">
        <v>1253</v>
      </c>
      <c r="D596" s="108" t="s">
        <v>43</v>
      </c>
      <c r="E596" s="192" t="s">
        <v>235</v>
      </c>
      <c r="F596" s="108">
        <v>0.17499999999999999</v>
      </c>
      <c r="G596" s="108">
        <v>2.2499999999999999E-2</v>
      </c>
      <c r="H596" s="108">
        <v>2.58</v>
      </c>
      <c r="I596" s="4" t="s">
        <v>1210</v>
      </c>
      <c r="J596" s="231"/>
    </row>
    <row r="597" spans="1:10" ht="13.5" customHeight="1">
      <c r="A597" s="298" t="str">
        <f t="shared" si="7"/>
        <v>貨3軽WJ</v>
      </c>
      <c r="B597" s="108" t="s">
        <v>1233</v>
      </c>
      <c r="C597" s="108" t="s">
        <v>1253</v>
      </c>
      <c r="D597" s="108" t="s">
        <v>43</v>
      </c>
      <c r="E597" s="192" t="s">
        <v>236</v>
      </c>
      <c r="F597" s="108">
        <v>0.17499999999999999</v>
      </c>
      <c r="G597" s="108">
        <v>2.2499999999999999E-2</v>
      </c>
      <c r="H597" s="108">
        <v>2.58</v>
      </c>
      <c r="I597" s="4" t="s">
        <v>1147</v>
      </c>
      <c r="J597" s="231"/>
    </row>
    <row r="598" spans="1:10">
      <c r="A598" s="298" t="str">
        <f t="shared" si="7"/>
        <v>貨3軽KR</v>
      </c>
      <c r="B598" s="108" t="s">
        <v>1252</v>
      </c>
      <c r="C598" s="108" t="s">
        <v>1253</v>
      </c>
      <c r="D598" s="108" t="s">
        <v>498</v>
      </c>
      <c r="E598" s="192" t="s">
        <v>608</v>
      </c>
      <c r="F598" s="108">
        <v>0.49</v>
      </c>
      <c r="G598" s="108">
        <v>0.06</v>
      </c>
      <c r="H598" s="108">
        <v>2.58</v>
      </c>
      <c r="I598" s="4" t="s">
        <v>1210</v>
      </c>
      <c r="J598" s="231"/>
    </row>
    <row r="599" spans="1:10" ht="13.5" customHeight="1">
      <c r="A599" s="298" t="str">
        <f t="shared" si="7"/>
        <v>貨3軽HY</v>
      </c>
      <c r="B599" s="108" t="s">
        <v>1252</v>
      </c>
      <c r="C599" s="108" t="s">
        <v>1253</v>
      </c>
      <c r="D599" s="108" t="s">
        <v>498</v>
      </c>
      <c r="E599" s="192" t="s">
        <v>595</v>
      </c>
      <c r="F599" s="108">
        <v>0.245</v>
      </c>
      <c r="G599" s="108">
        <v>0.03</v>
      </c>
      <c r="H599" s="108">
        <v>2.58</v>
      </c>
      <c r="I599" s="4" t="s">
        <v>1147</v>
      </c>
      <c r="J599" s="231"/>
    </row>
    <row r="600" spans="1:10">
      <c r="A600" s="298" t="str">
        <f t="shared" si="7"/>
        <v>貨3軽TK</v>
      </c>
      <c r="B600" s="108" t="s">
        <v>1252</v>
      </c>
      <c r="C600" s="108" t="s">
        <v>1253</v>
      </c>
      <c r="D600" s="108" t="s">
        <v>498</v>
      </c>
      <c r="E600" s="192" t="s">
        <v>285</v>
      </c>
      <c r="F600" s="108">
        <v>0.36749999999999999</v>
      </c>
      <c r="G600" s="108">
        <v>4.4999999999999998E-2</v>
      </c>
      <c r="H600" s="108">
        <v>2.58</v>
      </c>
      <c r="I600" s="4" t="s">
        <v>1210</v>
      </c>
      <c r="J600" s="231"/>
    </row>
    <row r="601" spans="1:10" ht="13.5" customHeight="1">
      <c r="A601" s="298" t="str">
        <f t="shared" si="7"/>
        <v>貨3軽XK</v>
      </c>
      <c r="B601" s="108" t="s">
        <v>1252</v>
      </c>
      <c r="C601" s="108" t="s">
        <v>1253</v>
      </c>
      <c r="D601" s="108" t="s">
        <v>498</v>
      </c>
      <c r="E601" s="192" t="s">
        <v>314</v>
      </c>
      <c r="F601" s="108">
        <v>0.36749999999999999</v>
      </c>
      <c r="G601" s="108">
        <v>4.4999999999999998E-2</v>
      </c>
      <c r="H601" s="108">
        <v>2.58</v>
      </c>
      <c r="I601" s="4" t="s">
        <v>1147</v>
      </c>
      <c r="J601" s="231"/>
    </row>
    <row r="602" spans="1:10">
      <c r="A602" s="298" t="str">
        <f t="shared" si="7"/>
        <v>貨3軽LK</v>
      </c>
      <c r="B602" s="108" t="s">
        <v>1252</v>
      </c>
      <c r="C602" s="108" t="s">
        <v>1253</v>
      </c>
      <c r="D602" s="192" t="s">
        <v>498</v>
      </c>
      <c r="E602" s="108" t="s">
        <v>612</v>
      </c>
      <c r="F602" s="108">
        <v>0.245</v>
      </c>
      <c r="G602" s="108">
        <v>0.03</v>
      </c>
      <c r="H602" s="108">
        <v>2.58</v>
      </c>
      <c r="I602" s="4" t="s">
        <v>1210</v>
      </c>
      <c r="J602" s="231"/>
    </row>
    <row r="603" spans="1:10" ht="13.5" customHeight="1">
      <c r="A603" s="298" t="str">
        <f t="shared" si="7"/>
        <v>貨3軽YK</v>
      </c>
      <c r="B603" s="108" t="s">
        <v>1252</v>
      </c>
      <c r="C603" s="108" t="s">
        <v>1253</v>
      </c>
      <c r="D603" s="108" t="s">
        <v>498</v>
      </c>
      <c r="E603" s="108" t="s">
        <v>320</v>
      </c>
      <c r="F603" s="108">
        <v>0.245</v>
      </c>
      <c r="G603" s="108">
        <v>0.03</v>
      </c>
      <c r="H603" s="108">
        <v>2.58</v>
      </c>
      <c r="I603" s="4" t="s">
        <v>1147</v>
      </c>
      <c r="J603" s="231"/>
    </row>
    <row r="604" spans="1:10">
      <c r="A604" s="298" t="str">
        <f t="shared" si="7"/>
        <v>貨3軽UK</v>
      </c>
      <c r="B604" s="108" t="s">
        <v>1252</v>
      </c>
      <c r="C604" s="108" t="s">
        <v>1253</v>
      </c>
      <c r="D604" s="108" t="s">
        <v>498</v>
      </c>
      <c r="E604" s="108" t="s">
        <v>291</v>
      </c>
      <c r="F604" s="108">
        <v>0.1225</v>
      </c>
      <c r="G604" s="108">
        <v>1.4999999999999999E-2</v>
      </c>
      <c r="H604" s="108">
        <v>2.58</v>
      </c>
      <c r="I604" s="4" t="s">
        <v>1210</v>
      </c>
      <c r="J604" s="231"/>
    </row>
    <row r="605" spans="1:10">
      <c r="A605" s="298" t="str">
        <f t="shared" si="7"/>
        <v>貨3軽ZK</v>
      </c>
      <c r="B605" s="108" t="s">
        <v>1252</v>
      </c>
      <c r="C605" s="108" t="s">
        <v>1253</v>
      </c>
      <c r="D605" s="108" t="s">
        <v>498</v>
      </c>
      <c r="E605" s="108" t="s">
        <v>160</v>
      </c>
      <c r="F605" s="108">
        <v>0.1225</v>
      </c>
      <c r="G605" s="108">
        <v>1.4999999999999999E-2</v>
      </c>
      <c r="H605" s="108">
        <v>2.58</v>
      </c>
      <c r="I605" s="4" t="s">
        <v>1147</v>
      </c>
      <c r="J605" s="231"/>
    </row>
    <row r="606" spans="1:10">
      <c r="A606" s="298" t="str">
        <f t="shared" si="7"/>
        <v>貨3軽ADF</v>
      </c>
      <c r="B606" s="108" t="s">
        <v>1252</v>
      </c>
      <c r="C606" s="108" t="s">
        <v>1253</v>
      </c>
      <c r="D606" s="108" t="s">
        <v>364</v>
      </c>
      <c r="E606" s="108" t="s">
        <v>229</v>
      </c>
      <c r="F606" s="108">
        <v>0.25</v>
      </c>
      <c r="G606" s="108">
        <v>1.4999999999999999E-2</v>
      </c>
      <c r="H606" s="108">
        <v>2.58</v>
      </c>
      <c r="I606" s="4" t="s">
        <v>1211</v>
      </c>
      <c r="J606" s="231"/>
    </row>
    <row r="607" spans="1:10">
      <c r="A607" s="298" t="str">
        <f t="shared" si="7"/>
        <v>貨3軽ACF</v>
      </c>
      <c r="B607" s="108" t="s">
        <v>1252</v>
      </c>
      <c r="C607" s="108" t="s">
        <v>1253</v>
      </c>
      <c r="D607" s="108" t="s">
        <v>364</v>
      </c>
      <c r="E607" s="108" t="s">
        <v>230</v>
      </c>
      <c r="F607" s="108">
        <v>0.125</v>
      </c>
      <c r="G607" s="108">
        <v>7.4999999999999997E-3</v>
      </c>
      <c r="H607" s="108">
        <v>2.58</v>
      </c>
      <c r="I607" s="4" t="s">
        <v>1147</v>
      </c>
      <c r="J607" s="231"/>
    </row>
    <row r="608" spans="1:10">
      <c r="A608" s="298" t="str">
        <f t="shared" si="7"/>
        <v>貨3軽AMF</v>
      </c>
      <c r="B608" s="108" t="s">
        <v>1252</v>
      </c>
      <c r="C608" s="108" t="s">
        <v>1253</v>
      </c>
      <c r="D608" s="108" t="s">
        <v>364</v>
      </c>
      <c r="E608" s="108" t="s">
        <v>1235</v>
      </c>
      <c r="F608" s="108">
        <v>6.25E-2</v>
      </c>
      <c r="G608" s="108">
        <v>3.7499999999999999E-3</v>
      </c>
      <c r="H608" s="108">
        <v>2.58</v>
      </c>
      <c r="I608" s="4" t="s">
        <v>1149</v>
      </c>
      <c r="J608" s="231"/>
    </row>
    <row r="609" spans="1:10">
      <c r="A609" s="298" t="str">
        <f t="shared" si="7"/>
        <v>貨3軽CCF</v>
      </c>
      <c r="B609" s="108" t="s">
        <v>1252</v>
      </c>
      <c r="C609" s="108" t="s">
        <v>1253</v>
      </c>
      <c r="D609" s="108" t="s">
        <v>364</v>
      </c>
      <c r="E609" s="108" t="s">
        <v>51</v>
      </c>
      <c r="F609" s="108">
        <v>0.125</v>
      </c>
      <c r="G609" s="108">
        <v>7.4999999999999997E-3</v>
      </c>
      <c r="H609" s="108">
        <v>2.58</v>
      </c>
      <c r="I609" s="4" t="s">
        <v>1147</v>
      </c>
      <c r="J609" s="231"/>
    </row>
    <row r="610" spans="1:10">
      <c r="A610" s="298" t="str">
        <f t="shared" si="7"/>
        <v>貨3軽CDF</v>
      </c>
      <c r="B610" s="108" t="s">
        <v>1252</v>
      </c>
      <c r="C610" s="108" t="s">
        <v>1253</v>
      </c>
      <c r="D610" s="108" t="s">
        <v>364</v>
      </c>
      <c r="E610" s="108" t="s">
        <v>52</v>
      </c>
      <c r="F610" s="108">
        <v>0.125</v>
      </c>
      <c r="G610" s="108">
        <v>7.4999999999999997E-3</v>
      </c>
      <c r="H610" s="108">
        <v>2.58</v>
      </c>
      <c r="I610" s="4" t="s">
        <v>1211</v>
      </c>
      <c r="J610" s="231"/>
    </row>
    <row r="611" spans="1:10">
      <c r="A611" s="298" t="str">
        <f t="shared" si="7"/>
        <v>貨3軽CMF</v>
      </c>
      <c r="B611" s="108" t="s">
        <v>1252</v>
      </c>
      <c r="C611" s="108" t="s">
        <v>1253</v>
      </c>
      <c r="D611" s="108" t="s">
        <v>364</v>
      </c>
      <c r="E611" s="108" t="s">
        <v>1236</v>
      </c>
      <c r="F611" s="108">
        <v>0.125</v>
      </c>
      <c r="G611" s="108">
        <v>7.4999999999999997E-3</v>
      </c>
      <c r="H611" s="108">
        <v>2.58</v>
      </c>
      <c r="I611" s="4" t="s">
        <v>1149</v>
      </c>
      <c r="J611" s="231"/>
    </row>
    <row r="612" spans="1:10">
      <c r="A612" s="298" t="str">
        <f t="shared" si="7"/>
        <v>貨3軽DCF</v>
      </c>
      <c r="B612" s="108" t="s">
        <v>1252</v>
      </c>
      <c r="C612" s="108" t="s">
        <v>1253</v>
      </c>
      <c r="D612" s="108" t="s">
        <v>364</v>
      </c>
      <c r="E612" s="108" t="s">
        <v>53</v>
      </c>
      <c r="F612" s="108">
        <v>6.25E-2</v>
      </c>
      <c r="G612" s="108">
        <v>3.7499999999999999E-3</v>
      </c>
      <c r="H612" s="108">
        <v>2.58</v>
      </c>
      <c r="I612" s="4" t="s">
        <v>1147</v>
      </c>
      <c r="J612" s="231"/>
    </row>
    <row r="613" spans="1:10">
      <c r="A613" s="298" t="str">
        <f t="shared" si="7"/>
        <v>貨3軽DDF</v>
      </c>
      <c r="B613" s="108" t="s">
        <v>1252</v>
      </c>
      <c r="C613" s="108" t="s">
        <v>1253</v>
      </c>
      <c r="D613" s="108" t="s">
        <v>364</v>
      </c>
      <c r="E613" s="108" t="s">
        <v>54</v>
      </c>
      <c r="F613" s="108">
        <v>6.25E-2</v>
      </c>
      <c r="G613" s="108">
        <v>3.7499999999999999E-3</v>
      </c>
      <c r="H613" s="108">
        <v>2.58</v>
      </c>
      <c r="I613" s="4" t="s">
        <v>1211</v>
      </c>
      <c r="J613" s="231"/>
    </row>
    <row r="614" spans="1:10">
      <c r="A614" s="298" t="str">
        <f t="shared" si="7"/>
        <v>貨3軽DMF</v>
      </c>
      <c r="B614" s="108" t="s">
        <v>1252</v>
      </c>
      <c r="C614" s="108" t="s">
        <v>1253</v>
      </c>
      <c r="D614" s="108" t="s">
        <v>364</v>
      </c>
      <c r="E614" s="108" t="s">
        <v>1237</v>
      </c>
      <c r="F614" s="108">
        <v>6.25E-2</v>
      </c>
      <c r="G614" s="108">
        <v>3.7499999999999999E-3</v>
      </c>
      <c r="H614" s="108">
        <v>2.58</v>
      </c>
      <c r="I614" s="4" t="s">
        <v>1149</v>
      </c>
      <c r="J614" s="231"/>
    </row>
    <row r="615" spans="1:10">
      <c r="A615" s="298" t="str">
        <f t="shared" si="7"/>
        <v>貨3軽LDF</v>
      </c>
      <c r="B615" s="108" t="s">
        <v>1252</v>
      </c>
      <c r="C615" s="108" t="s">
        <v>1253</v>
      </c>
      <c r="D615" s="108" t="s">
        <v>797</v>
      </c>
      <c r="E615" s="108" t="s">
        <v>826</v>
      </c>
      <c r="F615" s="108">
        <v>0.15</v>
      </c>
      <c r="G615" s="108">
        <v>7.0000000000000001E-3</v>
      </c>
      <c r="H615" s="108">
        <v>2.58</v>
      </c>
      <c r="I615" s="4" t="s">
        <v>1215</v>
      </c>
      <c r="J615" s="231"/>
    </row>
    <row r="616" spans="1:10">
      <c r="A616" s="298" t="str">
        <f t="shared" si="7"/>
        <v>貨3軽LCF</v>
      </c>
      <c r="B616" s="108" t="s">
        <v>1252</v>
      </c>
      <c r="C616" s="108" t="s">
        <v>1253</v>
      </c>
      <c r="D616" s="108" t="s">
        <v>797</v>
      </c>
      <c r="E616" s="108" t="s">
        <v>827</v>
      </c>
      <c r="F616" s="108">
        <v>7.4999999999999997E-2</v>
      </c>
      <c r="G616" s="108">
        <v>3.5000000000000001E-3</v>
      </c>
      <c r="H616" s="108">
        <v>2.58</v>
      </c>
      <c r="I616" s="4" t="s">
        <v>1147</v>
      </c>
      <c r="J616" s="231"/>
    </row>
    <row r="617" spans="1:10">
      <c r="A617" s="298" t="str">
        <f t="shared" si="7"/>
        <v>貨3軽LMF</v>
      </c>
      <c r="B617" s="108" t="s">
        <v>1252</v>
      </c>
      <c r="C617" s="108" t="s">
        <v>1253</v>
      </c>
      <c r="D617" s="108" t="s">
        <v>797</v>
      </c>
      <c r="E617" s="108" t="s">
        <v>1254</v>
      </c>
      <c r="F617" s="108">
        <v>3.7499999999999999E-2</v>
      </c>
      <c r="G617" s="108">
        <v>1.75E-3</v>
      </c>
      <c r="H617" s="108">
        <v>2.58</v>
      </c>
      <c r="I617" s="4" t="s">
        <v>1149</v>
      </c>
      <c r="J617" s="231"/>
    </row>
    <row r="618" spans="1:10">
      <c r="A618" s="298" t="str">
        <f t="shared" si="7"/>
        <v>貨3軽MDF</v>
      </c>
      <c r="B618" s="108" t="s">
        <v>1252</v>
      </c>
      <c r="C618" s="108" t="s">
        <v>1253</v>
      </c>
      <c r="D618" s="108" t="s">
        <v>797</v>
      </c>
      <c r="E618" s="108" t="s">
        <v>828</v>
      </c>
      <c r="F618" s="108">
        <v>7.4999999999999997E-2</v>
      </c>
      <c r="G618" s="108">
        <v>3.5000000000000001E-3</v>
      </c>
      <c r="H618" s="108">
        <v>2.58</v>
      </c>
      <c r="I618" s="4" t="s">
        <v>1215</v>
      </c>
      <c r="J618" s="231"/>
    </row>
    <row r="619" spans="1:10">
      <c r="A619" s="298" t="str">
        <f t="shared" si="7"/>
        <v>貨3軽MCF</v>
      </c>
      <c r="B619" s="108" t="s">
        <v>1252</v>
      </c>
      <c r="C619" s="108" t="s">
        <v>1253</v>
      </c>
      <c r="D619" s="108" t="s">
        <v>797</v>
      </c>
      <c r="E619" s="108" t="s">
        <v>829</v>
      </c>
      <c r="F619" s="108">
        <v>7.4999999999999997E-2</v>
      </c>
      <c r="G619" s="108">
        <v>3.5000000000000001E-3</v>
      </c>
      <c r="H619" s="108">
        <v>2.58</v>
      </c>
      <c r="I619" s="4" t="s">
        <v>1147</v>
      </c>
      <c r="J619" s="231"/>
    </row>
    <row r="620" spans="1:10">
      <c r="A620" s="298" t="str">
        <f t="shared" si="7"/>
        <v>貨3軽MMF</v>
      </c>
      <c r="B620" s="108" t="s">
        <v>1252</v>
      </c>
      <c r="C620" s="108" t="s">
        <v>1253</v>
      </c>
      <c r="D620" s="108" t="s">
        <v>797</v>
      </c>
      <c r="E620" s="108" t="s">
        <v>1255</v>
      </c>
      <c r="F620" s="108">
        <v>7.4999999999999997E-2</v>
      </c>
      <c r="G620" s="108">
        <v>3.5000000000000001E-3</v>
      </c>
      <c r="H620" s="108">
        <v>2.58</v>
      </c>
      <c r="I620" s="4" t="s">
        <v>1149</v>
      </c>
      <c r="J620" s="231"/>
    </row>
    <row r="621" spans="1:10">
      <c r="A621" s="298" t="str">
        <f t="shared" ref="A621:A726" si="8">CONCATENATE(C621,E621)</f>
        <v>貨3軽RDF</v>
      </c>
      <c r="B621" s="108" t="s">
        <v>1252</v>
      </c>
      <c r="C621" s="108" t="s">
        <v>1253</v>
      </c>
      <c r="D621" s="108" t="s">
        <v>797</v>
      </c>
      <c r="E621" s="108" t="s">
        <v>830</v>
      </c>
      <c r="F621" s="108">
        <v>3.7499999999999999E-2</v>
      </c>
      <c r="G621" s="108">
        <v>1.75E-3</v>
      </c>
      <c r="H621" s="108">
        <v>2.58</v>
      </c>
      <c r="I621" s="4" t="s">
        <v>1215</v>
      </c>
      <c r="J621" s="231"/>
    </row>
    <row r="622" spans="1:10">
      <c r="A622" s="298" t="str">
        <f t="shared" si="8"/>
        <v>貨3軽RCF</v>
      </c>
      <c r="B622" s="108" t="s">
        <v>1252</v>
      </c>
      <c r="C622" s="108" t="s">
        <v>1253</v>
      </c>
      <c r="D622" s="108" t="s">
        <v>797</v>
      </c>
      <c r="E622" s="108" t="s">
        <v>831</v>
      </c>
      <c r="F622" s="108">
        <v>3.7499999999999999E-2</v>
      </c>
      <c r="G622" s="108">
        <v>1.75E-3</v>
      </c>
      <c r="H622" s="108">
        <v>2.58</v>
      </c>
      <c r="I622" s="4" t="s">
        <v>1147</v>
      </c>
      <c r="J622" s="231"/>
    </row>
    <row r="623" spans="1:10">
      <c r="A623" s="298" t="str">
        <f t="shared" si="8"/>
        <v>貨3軽RMF</v>
      </c>
      <c r="B623" s="108" t="s">
        <v>1252</v>
      </c>
      <c r="C623" s="108" t="s">
        <v>1253</v>
      </c>
      <c r="D623" s="108" t="s">
        <v>797</v>
      </c>
      <c r="E623" s="108" t="s">
        <v>1256</v>
      </c>
      <c r="F623" s="108">
        <v>3.7499999999999999E-2</v>
      </c>
      <c r="G623" s="108">
        <v>1.75E-3</v>
      </c>
      <c r="H623" s="108">
        <v>2.58</v>
      </c>
      <c r="I623" s="4" t="s">
        <v>1149</v>
      </c>
      <c r="J623" s="231"/>
    </row>
    <row r="624" spans="1:10">
      <c r="A624" s="298" t="str">
        <f t="shared" si="8"/>
        <v>貨3軽QDF</v>
      </c>
      <c r="B624" s="108" t="s">
        <v>1252</v>
      </c>
      <c r="C624" s="108" t="s">
        <v>1253</v>
      </c>
      <c r="D624" s="108" t="s">
        <v>797</v>
      </c>
      <c r="E624" s="108" t="s">
        <v>1045</v>
      </c>
      <c r="F624" s="108">
        <v>0.13500000000000001</v>
      </c>
      <c r="G624" s="108">
        <v>6.3E-3</v>
      </c>
      <c r="H624" s="108">
        <v>2.58</v>
      </c>
      <c r="I624" s="4" t="s">
        <v>1215</v>
      </c>
      <c r="J624" s="231"/>
    </row>
    <row r="625" spans="1:10">
      <c r="A625" s="298" t="str">
        <f t="shared" si="8"/>
        <v>貨3軽QCF</v>
      </c>
      <c r="B625" s="108" t="s">
        <v>1252</v>
      </c>
      <c r="C625" s="108" t="s">
        <v>1253</v>
      </c>
      <c r="D625" s="108" t="s">
        <v>797</v>
      </c>
      <c r="E625" s="108" t="s">
        <v>1041</v>
      </c>
      <c r="F625" s="108">
        <v>0.13500000000000001</v>
      </c>
      <c r="G625" s="108">
        <v>6.3E-3</v>
      </c>
      <c r="H625" s="108">
        <v>2.58</v>
      </c>
      <c r="I625" s="4" t="s">
        <v>1147</v>
      </c>
      <c r="J625" s="231"/>
    </row>
    <row r="626" spans="1:10">
      <c r="A626" s="298" t="str">
        <f t="shared" si="8"/>
        <v>貨3軽QMF</v>
      </c>
      <c r="B626" s="108" t="s">
        <v>1252</v>
      </c>
      <c r="C626" s="108" t="s">
        <v>1253</v>
      </c>
      <c r="D626" s="108" t="s">
        <v>797</v>
      </c>
      <c r="E626" s="108" t="s">
        <v>1257</v>
      </c>
      <c r="F626" s="108">
        <v>0.13500000000000001</v>
      </c>
      <c r="G626" s="108">
        <v>6.3E-3</v>
      </c>
      <c r="H626" s="108">
        <v>2.58</v>
      </c>
      <c r="I626" s="4" t="s">
        <v>1149</v>
      </c>
      <c r="J626" s="231"/>
    </row>
    <row r="627" spans="1:10">
      <c r="A627" s="298" t="str">
        <f t="shared" si="8"/>
        <v>貨3軽3DF</v>
      </c>
      <c r="B627" s="108" t="s">
        <v>1252</v>
      </c>
      <c r="C627" s="108" t="s">
        <v>1253</v>
      </c>
      <c r="D627" s="108" t="s">
        <v>1157</v>
      </c>
      <c r="E627" s="108" t="s">
        <v>1240</v>
      </c>
      <c r="F627" s="108">
        <v>0.24</v>
      </c>
      <c r="G627" s="108">
        <v>7.0000000000000001E-3</v>
      </c>
      <c r="H627" s="108">
        <v>2.58</v>
      </c>
      <c r="I627" s="4" t="s">
        <v>1221</v>
      </c>
      <c r="J627" s="231"/>
    </row>
    <row r="628" spans="1:10">
      <c r="A628" s="298" t="str">
        <f t="shared" si="8"/>
        <v>貨3軽3CF</v>
      </c>
      <c r="B628" s="108" t="s">
        <v>1252</v>
      </c>
      <c r="C628" s="108" t="s">
        <v>1253</v>
      </c>
      <c r="D628" s="108" t="s">
        <v>1157</v>
      </c>
      <c r="E628" s="108" t="s">
        <v>1241</v>
      </c>
      <c r="F628" s="108">
        <v>0.12</v>
      </c>
      <c r="G628" s="108">
        <v>3.5000000000000001E-3</v>
      </c>
      <c r="H628" s="108">
        <v>2.58</v>
      </c>
      <c r="I628" s="4" t="s">
        <v>1147</v>
      </c>
      <c r="J628" s="231"/>
    </row>
    <row r="629" spans="1:10">
      <c r="A629" s="298" t="str">
        <f t="shared" si="8"/>
        <v>貨3軽3MF</v>
      </c>
      <c r="B629" s="108" t="s">
        <v>1252</v>
      </c>
      <c r="C629" s="108" t="s">
        <v>1253</v>
      </c>
      <c r="D629" s="108" t="s">
        <v>1157</v>
      </c>
      <c r="E629" s="108" t="s">
        <v>1242</v>
      </c>
      <c r="F629" s="108">
        <v>0.06</v>
      </c>
      <c r="G629" s="108">
        <v>1.75E-3</v>
      </c>
      <c r="H629" s="108">
        <v>2.58</v>
      </c>
      <c r="I629" s="4" t="s">
        <v>1149</v>
      </c>
      <c r="J629" s="231"/>
    </row>
    <row r="630" spans="1:10">
      <c r="A630" s="298" t="str">
        <f t="shared" si="8"/>
        <v>貨3軽4DF</v>
      </c>
      <c r="B630" s="108" t="s">
        <v>1252</v>
      </c>
      <c r="C630" s="108" t="s">
        <v>1253</v>
      </c>
      <c r="D630" s="108" t="s">
        <v>1157</v>
      </c>
      <c r="E630" s="108" t="s">
        <v>1243</v>
      </c>
      <c r="F630" s="108">
        <v>0.18</v>
      </c>
      <c r="G630" s="108">
        <v>5.2500000000000003E-3</v>
      </c>
      <c r="H630" s="108">
        <v>2.58</v>
      </c>
      <c r="I630" s="4" t="s">
        <v>1221</v>
      </c>
      <c r="J630" s="231"/>
    </row>
    <row r="631" spans="1:10">
      <c r="A631" s="298" t="str">
        <f t="shared" si="8"/>
        <v>貨3軽4CF</v>
      </c>
      <c r="B631" s="108" t="s">
        <v>1252</v>
      </c>
      <c r="C631" s="108" t="s">
        <v>1253</v>
      </c>
      <c r="D631" s="108" t="s">
        <v>1157</v>
      </c>
      <c r="E631" s="108" t="s">
        <v>1244</v>
      </c>
      <c r="F631" s="108">
        <v>0.18</v>
      </c>
      <c r="G631" s="108">
        <v>5.2500000000000003E-3</v>
      </c>
      <c r="H631" s="108">
        <v>2.58</v>
      </c>
      <c r="I631" s="4" t="s">
        <v>1147</v>
      </c>
      <c r="J631" s="231"/>
    </row>
    <row r="632" spans="1:10">
      <c r="A632" s="298" t="str">
        <f t="shared" si="8"/>
        <v>貨3軽4MF</v>
      </c>
      <c r="B632" s="108" t="s">
        <v>1252</v>
      </c>
      <c r="C632" s="108" t="s">
        <v>1253</v>
      </c>
      <c r="D632" s="108" t="s">
        <v>1157</v>
      </c>
      <c r="E632" s="108" t="s">
        <v>1245</v>
      </c>
      <c r="F632" s="108">
        <v>0.18</v>
      </c>
      <c r="G632" s="108">
        <v>5.2500000000000003E-3</v>
      </c>
      <c r="H632" s="108">
        <v>2.58</v>
      </c>
      <c r="I632" s="4" t="s">
        <v>1149</v>
      </c>
      <c r="J632" s="231"/>
    </row>
    <row r="633" spans="1:10">
      <c r="A633" s="298" t="str">
        <f t="shared" si="8"/>
        <v>貨3軽5DF</v>
      </c>
      <c r="B633" s="108" t="s">
        <v>1252</v>
      </c>
      <c r="C633" s="108" t="s">
        <v>1253</v>
      </c>
      <c r="D633" s="108" t="s">
        <v>1157</v>
      </c>
      <c r="E633" s="108" t="s">
        <v>1246</v>
      </c>
      <c r="F633" s="108">
        <v>0.12</v>
      </c>
      <c r="G633" s="108">
        <v>0.35</v>
      </c>
      <c r="H633" s="108">
        <v>2.58</v>
      </c>
      <c r="I633" s="4" t="s">
        <v>1221</v>
      </c>
      <c r="J633" s="231"/>
    </row>
    <row r="634" spans="1:10">
      <c r="A634" s="298" t="str">
        <f t="shared" si="8"/>
        <v>貨3軽5CF</v>
      </c>
      <c r="B634" s="108" t="s">
        <v>1252</v>
      </c>
      <c r="C634" s="108" t="s">
        <v>1253</v>
      </c>
      <c r="D634" s="108" t="s">
        <v>1157</v>
      </c>
      <c r="E634" s="108" t="s">
        <v>1247</v>
      </c>
      <c r="F634" s="108">
        <v>0.12</v>
      </c>
      <c r="G634" s="108">
        <v>0.35</v>
      </c>
      <c r="H634" s="108">
        <v>2.58</v>
      </c>
      <c r="I634" s="4" t="s">
        <v>1147</v>
      </c>
      <c r="J634" s="231"/>
    </row>
    <row r="635" spans="1:10">
      <c r="A635" s="298" t="str">
        <f t="shared" si="8"/>
        <v>貨3軽5MF</v>
      </c>
      <c r="B635" s="108" t="s">
        <v>1252</v>
      </c>
      <c r="C635" s="108" t="s">
        <v>1253</v>
      </c>
      <c r="D635" s="108" t="s">
        <v>1157</v>
      </c>
      <c r="E635" s="108" t="s">
        <v>1248</v>
      </c>
      <c r="F635" s="108">
        <v>0.12</v>
      </c>
      <c r="G635" s="108">
        <v>0.35</v>
      </c>
      <c r="H635" s="108">
        <v>2.58</v>
      </c>
      <c r="I635" s="4" t="s">
        <v>1149</v>
      </c>
      <c r="J635" s="231"/>
    </row>
    <row r="636" spans="1:10">
      <c r="A636" s="298" t="str">
        <f t="shared" si="8"/>
        <v>貨3軽6DF</v>
      </c>
      <c r="B636" s="108" t="s">
        <v>1252</v>
      </c>
      <c r="C636" s="108" t="s">
        <v>1253</v>
      </c>
      <c r="D636" s="108" t="s">
        <v>1157</v>
      </c>
      <c r="E636" s="108" t="s">
        <v>1249</v>
      </c>
      <c r="F636" s="108">
        <v>0.06</v>
      </c>
      <c r="G636" s="108">
        <v>1.75E-3</v>
      </c>
      <c r="H636" s="108">
        <v>2.58</v>
      </c>
      <c r="I636" s="4" t="s">
        <v>1221</v>
      </c>
      <c r="J636" s="231"/>
    </row>
    <row r="637" spans="1:10">
      <c r="A637" s="298" t="str">
        <f t="shared" si="8"/>
        <v>貨3軽6CF</v>
      </c>
      <c r="B637" s="108" t="s">
        <v>1252</v>
      </c>
      <c r="C637" s="108" t="s">
        <v>1253</v>
      </c>
      <c r="D637" s="108" t="s">
        <v>1157</v>
      </c>
      <c r="E637" s="108" t="s">
        <v>1250</v>
      </c>
      <c r="F637" s="108">
        <v>0.06</v>
      </c>
      <c r="G637" s="108">
        <v>1.75E-3</v>
      </c>
      <c r="H637" s="108">
        <v>2.58</v>
      </c>
      <c r="I637" s="4" t="s">
        <v>1147</v>
      </c>
      <c r="J637" s="231"/>
    </row>
    <row r="638" spans="1:10">
      <c r="A638" s="298" t="str">
        <f t="shared" si="8"/>
        <v>貨3軽6MF</v>
      </c>
      <c r="B638" s="108" t="s">
        <v>1252</v>
      </c>
      <c r="C638" s="108" t="s">
        <v>1253</v>
      </c>
      <c r="D638" s="108" t="s">
        <v>1157</v>
      </c>
      <c r="E638" s="108" t="s">
        <v>1251</v>
      </c>
      <c r="F638" s="108">
        <v>0.06</v>
      </c>
      <c r="G638" s="108">
        <v>1.75E-3</v>
      </c>
      <c r="H638" s="108">
        <v>2.58</v>
      </c>
      <c r="I638" s="4" t="s">
        <v>1149</v>
      </c>
      <c r="J638" s="231"/>
    </row>
    <row r="639" spans="1:10">
      <c r="A639" s="362" t="str">
        <f t="shared" si="8"/>
        <v>貨3軽AJF</v>
      </c>
      <c r="B639" s="108" t="s">
        <v>1556</v>
      </c>
      <c r="C639" s="108" t="s">
        <v>1557</v>
      </c>
      <c r="D639" s="108" t="s">
        <v>364</v>
      </c>
      <c r="E639" s="108" t="s">
        <v>1524</v>
      </c>
      <c r="F639" s="108">
        <v>0.125</v>
      </c>
      <c r="G639" s="108">
        <v>7.4999999999999997E-3</v>
      </c>
      <c r="H639" s="108">
        <v>2.58</v>
      </c>
      <c r="I639" s="4" t="s">
        <v>1147</v>
      </c>
      <c r="J639" s="231"/>
    </row>
    <row r="640" spans="1:10">
      <c r="A640" s="362" t="str">
        <f t="shared" si="8"/>
        <v>貨3軽AKF</v>
      </c>
      <c r="B640" s="108" t="s">
        <v>1556</v>
      </c>
      <c r="C640" s="108" t="s">
        <v>1557</v>
      </c>
      <c r="D640" s="108" t="s">
        <v>364</v>
      </c>
      <c r="E640" s="108" t="s">
        <v>1525</v>
      </c>
      <c r="F640" s="108">
        <v>0.25</v>
      </c>
      <c r="G640" s="108">
        <v>1.4999999999999999E-2</v>
      </c>
      <c r="H640" s="108">
        <v>2.58</v>
      </c>
      <c r="I640" s="4" t="s">
        <v>1526</v>
      </c>
      <c r="J640" s="231"/>
    </row>
    <row r="641" spans="1:10">
      <c r="A641" s="362" t="str">
        <f t="shared" si="8"/>
        <v>貨3軽BCF</v>
      </c>
      <c r="B641" s="108" t="s">
        <v>1556</v>
      </c>
      <c r="C641" s="108" t="s">
        <v>1557</v>
      </c>
      <c r="D641" s="108" t="s">
        <v>364</v>
      </c>
      <c r="E641" s="108" t="s">
        <v>1527</v>
      </c>
      <c r="F641" s="108">
        <v>0.22500000000000001</v>
      </c>
      <c r="G641" s="108">
        <v>1.35E-2</v>
      </c>
      <c r="H641" s="108">
        <v>2.58</v>
      </c>
      <c r="I641" s="4" t="s">
        <v>1147</v>
      </c>
      <c r="J641" s="231"/>
    </row>
    <row r="642" spans="1:10">
      <c r="A642" s="362" t="str">
        <f t="shared" si="8"/>
        <v>貨3軽BDF</v>
      </c>
      <c r="B642" s="108" t="s">
        <v>1556</v>
      </c>
      <c r="C642" s="108" t="s">
        <v>1557</v>
      </c>
      <c r="D642" s="108" t="s">
        <v>364</v>
      </c>
      <c r="E642" s="108" t="s">
        <v>1528</v>
      </c>
      <c r="F642" s="108">
        <v>0.22500000000000001</v>
      </c>
      <c r="G642" s="108">
        <v>1.35E-2</v>
      </c>
      <c r="H642" s="108">
        <v>2.58</v>
      </c>
      <c r="I642" s="4" t="s">
        <v>1263</v>
      </c>
      <c r="J642" s="231"/>
    </row>
    <row r="643" spans="1:10">
      <c r="A643" s="362" t="str">
        <f t="shared" si="8"/>
        <v>貨3軽BJF</v>
      </c>
      <c r="B643" s="108" t="s">
        <v>1556</v>
      </c>
      <c r="C643" s="108" t="s">
        <v>1557</v>
      </c>
      <c r="D643" s="108" t="s">
        <v>364</v>
      </c>
      <c r="E643" s="108" t="s">
        <v>1529</v>
      </c>
      <c r="F643" s="108">
        <v>0.22500000000000001</v>
      </c>
      <c r="G643" s="108">
        <v>1.35E-2</v>
      </c>
      <c r="H643" s="108">
        <v>2.58</v>
      </c>
      <c r="I643" s="4" t="s">
        <v>1147</v>
      </c>
      <c r="J643" s="231"/>
    </row>
    <row r="644" spans="1:10">
      <c r="A644" s="362" t="str">
        <f t="shared" si="8"/>
        <v>貨3軽BKF</v>
      </c>
      <c r="B644" s="108" t="s">
        <v>1556</v>
      </c>
      <c r="C644" s="108" t="s">
        <v>1557</v>
      </c>
      <c r="D644" s="108" t="s">
        <v>364</v>
      </c>
      <c r="E644" s="108" t="s">
        <v>1530</v>
      </c>
      <c r="F644" s="108">
        <v>0.22500000000000001</v>
      </c>
      <c r="G644" s="108">
        <v>1.35E-2</v>
      </c>
      <c r="H644" s="108">
        <v>2.58</v>
      </c>
      <c r="I644" s="4" t="s">
        <v>1263</v>
      </c>
      <c r="J644" s="231"/>
    </row>
    <row r="645" spans="1:10">
      <c r="A645" s="362" t="str">
        <f t="shared" si="8"/>
        <v>貨3軽CJF</v>
      </c>
      <c r="B645" s="108" t="s">
        <v>1556</v>
      </c>
      <c r="C645" s="108" t="s">
        <v>1557</v>
      </c>
      <c r="D645" s="108" t="s">
        <v>364</v>
      </c>
      <c r="E645" s="108" t="s">
        <v>1531</v>
      </c>
      <c r="F645" s="108">
        <v>0.125</v>
      </c>
      <c r="G645" s="108">
        <v>7.4999999999999997E-3</v>
      </c>
      <c r="H645" s="108">
        <v>2.58</v>
      </c>
      <c r="I645" s="4" t="s">
        <v>1147</v>
      </c>
      <c r="J645" s="231"/>
    </row>
    <row r="646" spans="1:10">
      <c r="A646" s="362" t="str">
        <f t="shared" si="8"/>
        <v>貨3軽CKF</v>
      </c>
      <c r="B646" s="108" t="s">
        <v>1556</v>
      </c>
      <c r="C646" s="108" t="s">
        <v>1557</v>
      </c>
      <c r="D646" s="108" t="s">
        <v>364</v>
      </c>
      <c r="E646" s="108" t="s">
        <v>1532</v>
      </c>
      <c r="F646" s="108">
        <v>0.125</v>
      </c>
      <c r="G646" s="108">
        <v>7.4999999999999997E-3</v>
      </c>
      <c r="H646" s="108">
        <v>2.58</v>
      </c>
      <c r="I646" s="4" t="s">
        <v>1263</v>
      </c>
      <c r="J646" s="231"/>
    </row>
    <row r="647" spans="1:10">
      <c r="A647" s="362" t="str">
        <f t="shared" si="8"/>
        <v>貨3軽DJF</v>
      </c>
      <c r="B647" s="108" t="s">
        <v>1556</v>
      </c>
      <c r="C647" s="108" t="s">
        <v>1557</v>
      </c>
      <c r="D647" s="108" t="s">
        <v>364</v>
      </c>
      <c r="E647" s="108" t="s">
        <v>1533</v>
      </c>
      <c r="F647" s="108">
        <v>6.25E-2</v>
      </c>
      <c r="G647" s="108">
        <v>3.7499999999999999E-3</v>
      </c>
      <c r="H647" s="108">
        <v>2.58</v>
      </c>
      <c r="I647" s="4" t="s">
        <v>1147</v>
      </c>
      <c r="J647" s="231"/>
    </row>
    <row r="648" spans="1:10">
      <c r="A648" s="362" t="str">
        <f t="shared" si="8"/>
        <v>貨3軽DKF</v>
      </c>
      <c r="B648" s="108" t="s">
        <v>1556</v>
      </c>
      <c r="C648" s="108" t="s">
        <v>1557</v>
      </c>
      <c r="D648" s="108" t="s">
        <v>364</v>
      </c>
      <c r="E648" s="108" t="s">
        <v>1534</v>
      </c>
      <c r="F648" s="108">
        <v>6.25E-2</v>
      </c>
      <c r="G648" s="108">
        <v>3.7499999999999999E-3</v>
      </c>
      <c r="H648" s="108">
        <v>2.58</v>
      </c>
      <c r="I648" s="4" t="s">
        <v>1263</v>
      </c>
      <c r="J648" s="231"/>
    </row>
    <row r="649" spans="1:10">
      <c r="A649" s="362" t="str">
        <f t="shared" si="8"/>
        <v>貨3軽NCF</v>
      </c>
      <c r="B649" s="108" t="s">
        <v>1556</v>
      </c>
      <c r="C649" s="108" t="s">
        <v>1557</v>
      </c>
      <c r="D649" s="108" t="s">
        <v>364</v>
      </c>
      <c r="E649" s="108" t="s">
        <v>1535</v>
      </c>
      <c r="F649" s="108">
        <v>0.22500000000000001</v>
      </c>
      <c r="G649" s="108">
        <v>1.4999999999999999E-2</v>
      </c>
      <c r="H649" s="108">
        <v>2.58</v>
      </c>
      <c r="I649" s="4" t="s">
        <v>1147</v>
      </c>
      <c r="J649" s="231"/>
    </row>
    <row r="650" spans="1:10">
      <c r="A650" s="362" t="str">
        <f t="shared" si="8"/>
        <v>貨3軽NDF</v>
      </c>
      <c r="B650" s="108" t="s">
        <v>1556</v>
      </c>
      <c r="C650" s="108" t="s">
        <v>1557</v>
      </c>
      <c r="D650" s="108" t="s">
        <v>364</v>
      </c>
      <c r="E650" s="108" t="s">
        <v>1536</v>
      </c>
      <c r="F650" s="108">
        <v>0.22500000000000001</v>
      </c>
      <c r="G650" s="108">
        <v>1.4999999999999999E-2</v>
      </c>
      <c r="H650" s="108">
        <v>2.58</v>
      </c>
      <c r="I650" s="4" t="s">
        <v>1263</v>
      </c>
      <c r="J650" s="231"/>
    </row>
    <row r="651" spans="1:10">
      <c r="A651" s="362" t="str">
        <f t="shared" si="8"/>
        <v>貨3軽NJF</v>
      </c>
      <c r="B651" s="108" t="s">
        <v>1556</v>
      </c>
      <c r="C651" s="108" t="s">
        <v>1557</v>
      </c>
      <c r="D651" s="108" t="s">
        <v>364</v>
      </c>
      <c r="E651" s="108" t="s">
        <v>1537</v>
      </c>
      <c r="F651" s="108">
        <v>0.22500000000000001</v>
      </c>
      <c r="G651" s="108">
        <v>1.4999999999999999E-2</v>
      </c>
      <c r="H651" s="108">
        <v>2.58</v>
      </c>
      <c r="I651" s="4" t="s">
        <v>1147</v>
      </c>
      <c r="J651" s="231"/>
    </row>
    <row r="652" spans="1:10">
      <c r="A652" s="362" t="str">
        <f t="shared" si="8"/>
        <v>貨3軽NKF</v>
      </c>
      <c r="B652" s="108" t="s">
        <v>1556</v>
      </c>
      <c r="C652" s="108" t="s">
        <v>1557</v>
      </c>
      <c r="D652" s="108" t="s">
        <v>364</v>
      </c>
      <c r="E652" s="108" t="s">
        <v>1538</v>
      </c>
      <c r="F652" s="108">
        <v>0.22500000000000001</v>
      </c>
      <c r="G652" s="108">
        <v>1.4999999999999999E-2</v>
      </c>
      <c r="H652" s="108">
        <v>2.58</v>
      </c>
      <c r="I652" s="4" t="s">
        <v>1263</v>
      </c>
      <c r="J652" s="231"/>
    </row>
    <row r="653" spans="1:10">
      <c r="A653" s="362" t="str">
        <f t="shared" si="8"/>
        <v>貨3軽PCF</v>
      </c>
      <c r="B653" s="108" t="s">
        <v>1556</v>
      </c>
      <c r="C653" s="108" t="s">
        <v>1557</v>
      </c>
      <c r="D653" s="108" t="s">
        <v>364</v>
      </c>
      <c r="E653" s="108" t="s">
        <v>1539</v>
      </c>
      <c r="F653" s="108">
        <v>0.25</v>
      </c>
      <c r="G653" s="108">
        <v>1.35E-2</v>
      </c>
      <c r="H653" s="108">
        <v>2.58</v>
      </c>
      <c r="I653" s="4" t="s">
        <v>1147</v>
      </c>
      <c r="J653" s="231"/>
    </row>
    <row r="654" spans="1:10">
      <c r="A654" s="362" t="str">
        <f t="shared" si="8"/>
        <v>貨3軽PDF</v>
      </c>
      <c r="B654" s="108" t="s">
        <v>1556</v>
      </c>
      <c r="C654" s="108" t="s">
        <v>1557</v>
      </c>
      <c r="D654" s="108" t="s">
        <v>364</v>
      </c>
      <c r="E654" s="108" t="s">
        <v>1540</v>
      </c>
      <c r="F654" s="108">
        <v>0.25</v>
      </c>
      <c r="G654" s="108">
        <v>1.35E-2</v>
      </c>
      <c r="H654" s="108">
        <v>2.58</v>
      </c>
      <c r="I654" s="4" t="s">
        <v>1263</v>
      </c>
      <c r="J654" s="231"/>
    </row>
    <row r="655" spans="1:10">
      <c r="A655" s="362" t="str">
        <f t="shared" si="8"/>
        <v>貨3軽PJF</v>
      </c>
      <c r="B655" s="108" t="s">
        <v>1556</v>
      </c>
      <c r="C655" s="108" t="s">
        <v>1557</v>
      </c>
      <c r="D655" s="108" t="s">
        <v>364</v>
      </c>
      <c r="E655" s="108" t="s">
        <v>1541</v>
      </c>
      <c r="F655" s="108">
        <v>0.25</v>
      </c>
      <c r="G655" s="108">
        <v>1.35E-2</v>
      </c>
      <c r="H655" s="108">
        <v>2.58</v>
      </c>
      <c r="I655" s="4" t="s">
        <v>1147</v>
      </c>
      <c r="J655" s="231"/>
    </row>
    <row r="656" spans="1:10">
      <c r="A656" s="362" t="str">
        <f t="shared" si="8"/>
        <v>貨3軽PKF</v>
      </c>
      <c r="B656" s="108" t="s">
        <v>1556</v>
      </c>
      <c r="C656" s="108" t="s">
        <v>1557</v>
      </c>
      <c r="D656" s="108" t="s">
        <v>364</v>
      </c>
      <c r="E656" s="108" t="s">
        <v>1542</v>
      </c>
      <c r="F656" s="108">
        <v>0.25</v>
      </c>
      <c r="G656" s="108">
        <v>1.35E-2</v>
      </c>
      <c r="H656" s="108">
        <v>2.58</v>
      </c>
      <c r="I656" s="4" t="s">
        <v>1263</v>
      </c>
      <c r="J656" s="231"/>
    </row>
    <row r="657" spans="1:10">
      <c r="A657" s="362" t="str">
        <f t="shared" si="8"/>
        <v>貨3軽LKF</v>
      </c>
      <c r="B657" s="108" t="s">
        <v>1556</v>
      </c>
      <c r="C657" s="108" t="s">
        <v>1557</v>
      </c>
      <c r="D657" s="108" t="s">
        <v>797</v>
      </c>
      <c r="E657" s="108" t="s">
        <v>1558</v>
      </c>
      <c r="F657" s="108">
        <v>0.15</v>
      </c>
      <c r="G657" s="108">
        <v>7.0000000000000001E-3</v>
      </c>
      <c r="H657" s="108">
        <v>2.58</v>
      </c>
      <c r="I657" s="4" t="s">
        <v>1215</v>
      </c>
      <c r="J657" s="231"/>
    </row>
    <row r="658" spans="1:10">
      <c r="A658" s="362" t="str">
        <f t="shared" si="8"/>
        <v>貨3軽LPF</v>
      </c>
      <c r="B658" s="108" t="s">
        <v>1556</v>
      </c>
      <c r="C658" s="108" t="s">
        <v>1557</v>
      </c>
      <c r="D658" s="108" t="s">
        <v>797</v>
      </c>
      <c r="E658" s="108" t="s">
        <v>1559</v>
      </c>
      <c r="F658" s="108">
        <v>0.15</v>
      </c>
      <c r="G658" s="108">
        <v>7.0000000000000001E-3</v>
      </c>
      <c r="H658" s="108">
        <v>2.58</v>
      </c>
      <c r="I658" s="4" t="s">
        <v>1215</v>
      </c>
      <c r="J658" s="231"/>
    </row>
    <row r="659" spans="1:10">
      <c r="A659" s="362" t="str">
        <f t="shared" si="8"/>
        <v>貨3軽LRF</v>
      </c>
      <c r="B659" s="108" t="s">
        <v>1556</v>
      </c>
      <c r="C659" s="108" t="s">
        <v>1557</v>
      </c>
      <c r="D659" s="108" t="s">
        <v>797</v>
      </c>
      <c r="E659" s="108" t="s">
        <v>1560</v>
      </c>
      <c r="F659" s="108">
        <v>0.15</v>
      </c>
      <c r="G659" s="108">
        <v>7.0000000000000001E-3</v>
      </c>
      <c r="H659" s="108">
        <v>2.58</v>
      </c>
      <c r="I659" s="4" t="s">
        <v>1215</v>
      </c>
      <c r="J659" s="231"/>
    </row>
    <row r="660" spans="1:10">
      <c r="A660" s="362" t="str">
        <f t="shared" si="8"/>
        <v>貨3軽LJF</v>
      </c>
      <c r="B660" s="108" t="s">
        <v>1556</v>
      </c>
      <c r="C660" s="108" t="s">
        <v>1557</v>
      </c>
      <c r="D660" s="108" t="s">
        <v>797</v>
      </c>
      <c r="E660" s="108" t="s">
        <v>1561</v>
      </c>
      <c r="F660" s="108">
        <v>7.4999999999999997E-2</v>
      </c>
      <c r="G660" s="108">
        <v>3.5000000000000001E-3</v>
      </c>
      <c r="H660" s="108">
        <v>2.58</v>
      </c>
      <c r="I660" s="4" t="s">
        <v>1147</v>
      </c>
      <c r="J660" s="231"/>
    </row>
    <row r="661" spans="1:10">
      <c r="A661" s="362" t="str">
        <f t="shared" si="8"/>
        <v>貨3軽LNF</v>
      </c>
      <c r="B661" s="108" t="s">
        <v>1556</v>
      </c>
      <c r="C661" s="108" t="s">
        <v>1557</v>
      </c>
      <c r="D661" s="108" t="s">
        <v>797</v>
      </c>
      <c r="E661" s="108" t="s">
        <v>1562</v>
      </c>
      <c r="F661" s="108">
        <v>7.4999999999999997E-2</v>
      </c>
      <c r="G661" s="108">
        <v>3.5000000000000001E-3</v>
      </c>
      <c r="H661" s="108">
        <v>2.58</v>
      </c>
      <c r="I661" s="4" t="s">
        <v>1147</v>
      </c>
      <c r="J661" s="231"/>
    </row>
    <row r="662" spans="1:10">
      <c r="A662" s="362" t="str">
        <f t="shared" si="8"/>
        <v>貨3軽LQF</v>
      </c>
      <c r="B662" s="108" t="s">
        <v>1556</v>
      </c>
      <c r="C662" s="108" t="s">
        <v>1557</v>
      </c>
      <c r="D662" s="108" t="s">
        <v>797</v>
      </c>
      <c r="E662" s="108" t="s">
        <v>1563</v>
      </c>
      <c r="F662" s="108">
        <v>7.4999999999999997E-2</v>
      </c>
      <c r="G662" s="108">
        <v>3.5000000000000001E-3</v>
      </c>
      <c r="H662" s="108">
        <v>2.58</v>
      </c>
      <c r="I662" s="4" t="s">
        <v>1147</v>
      </c>
      <c r="J662" s="231"/>
    </row>
    <row r="663" spans="1:10">
      <c r="A663" s="362" t="str">
        <f t="shared" si="8"/>
        <v>貨3軽MKF</v>
      </c>
      <c r="B663" s="108" t="s">
        <v>1556</v>
      </c>
      <c r="C663" s="108" t="s">
        <v>1557</v>
      </c>
      <c r="D663" s="108" t="s">
        <v>797</v>
      </c>
      <c r="E663" s="108" t="s">
        <v>1564</v>
      </c>
      <c r="F663" s="108">
        <v>7.4999999999999997E-2</v>
      </c>
      <c r="G663" s="108">
        <v>3.5000000000000001E-3</v>
      </c>
      <c r="H663" s="108">
        <v>2.58</v>
      </c>
      <c r="I663" s="4" t="s">
        <v>1215</v>
      </c>
      <c r="J663" s="231"/>
    </row>
    <row r="664" spans="1:10">
      <c r="A664" s="362" t="str">
        <f t="shared" si="8"/>
        <v>貨3軽MPF</v>
      </c>
      <c r="B664" s="108" t="s">
        <v>1556</v>
      </c>
      <c r="C664" s="108" t="s">
        <v>1557</v>
      </c>
      <c r="D664" s="108" t="s">
        <v>797</v>
      </c>
      <c r="E664" s="108" t="s">
        <v>1565</v>
      </c>
      <c r="F664" s="108">
        <v>7.4999999999999997E-2</v>
      </c>
      <c r="G664" s="108">
        <v>3.5000000000000001E-3</v>
      </c>
      <c r="H664" s="108">
        <v>2.58</v>
      </c>
      <c r="I664" s="4" t="s">
        <v>1215</v>
      </c>
      <c r="J664" s="231"/>
    </row>
    <row r="665" spans="1:10">
      <c r="A665" s="362" t="str">
        <f t="shared" si="8"/>
        <v>貨3軽MRF</v>
      </c>
      <c r="B665" s="108" t="s">
        <v>1556</v>
      </c>
      <c r="C665" s="108" t="s">
        <v>1557</v>
      </c>
      <c r="D665" s="108" t="s">
        <v>797</v>
      </c>
      <c r="E665" s="108" t="s">
        <v>1566</v>
      </c>
      <c r="F665" s="108">
        <v>7.4999999999999997E-2</v>
      </c>
      <c r="G665" s="108">
        <v>3.5000000000000001E-3</v>
      </c>
      <c r="H665" s="108">
        <v>2.58</v>
      </c>
      <c r="I665" s="4" t="s">
        <v>1215</v>
      </c>
      <c r="J665" s="231"/>
    </row>
    <row r="666" spans="1:10">
      <c r="A666" s="362" t="str">
        <f t="shared" si="8"/>
        <v>貨3軽MJF</v>
      </c>
      <c r="B666" s="108" t="s">
        <v>1556</v>
      </c>
      <c r="C666" s="108" t="s">
        <v>1557</v>
      </c>
      <c r="D666" s="108" t="s">
        <v>797</v>
      </c>
      <c r="E666" s="108" t="s">
        <v>1567</v>
      </c>
      <c r="F666" s="108">
        <v>7.4999999999999997E-2</v>
      </c>
      <c r="G666" s="108">
        <v>3.5000000000000001E-3</v>
      </c>
      <c r="H666" s="108">
        <v>2.58</v>
      </c>
      <c r="I666" s="4" t="s">
        <v>1147</v>
      </c>
      <c r="J666" s="231"/>
    </row>
    <row r="667" spans="1:10">
      <c r="A667" s="362" t="str">
        <f t="shared" si="8"/>
        <v>貨3軽MNF</v>
      </c>
      <c r="B667" s="108" t="s">
        <v>1556</v>
      </c>
      <c r="C667" s="108" t="s">
        <v>1557</v>
      </c>
      <c r="D667" s="108" t="s">
        <v>797</v>
      </c>
      <c r="E667" s="108" t="s">
        <v>1568</v>
      </c>
      <c r="F667" s="108">
        <v>7.4999999999999997E-2</v>
      </c>
      <c r="G667" s="108">
        <v>3.5000000000000001E-3</v>
      </c>
      <c r="H667" s="108">
        <v>2.58</v>
      </c>
      <c r="I667" s="4" t="s">
        <v>1147</v>
      </c>
      <c r="J667" s="231"/>
    </row>
    <row r="668" spans="1:10">
      <c r="A668" s="362" t="str">
        <f t="shared" si="8"/>
        <v>貨3軽MQF</v>
      </c>
      <c r="B668" s="108" t="s">
        <v>1556</v>
      </c>
      <c r="C668" s="108" t="s">
        <v>1557</v>
      </c>
      <c r="D668" s="108" t="s">
        <v>797</v>
      </c>
      <c r="E668" s="108" t="s">
        <v>1569</v>
      </c>
      <c r="F668" s="108">
        <v>7.4999999999999997E-2</v>
      </c>
      <c r="G668" s="108">
        <v>3.5000000000000001E-3</v>
      </c>
      <c r="H668" s="108">
        <v>2.58</v>
      </c>
      <c r="I668" s="4" t="s">
        <v>1147</v>
      </c>
      <c r="J668" s="231"/>
    </row>
    <row r="669" spans="1:10">
      <c r="A669" s="362" t="str">
        <f t="shared" si="8"/>
        <v>貨3軽RKF</v>
      </c>
      <c r="B669" s="108" t="s">
        <v>1556</v>
      </c>
      <c r="C669" s="108" t="s">
        <v>1557</v>
      </c>
      <c r="D669" s="108" t="s">
        <v>797</v>
      </c>
      <c r="E669" s="108" t="s">
        <v>1570</v>
      </c>
      <c r="F669" s="108">
        <v>3.7499999999999999E-2</v>
      </c>
      <c r="G669" s="108">
        <v>1.75E-3</v>
      </c>
      <c r="H669" s="108">
        <v>2.58</v>
      </c>
      <c r="I669" s="4" t="s">
        <v>1215</v>
      </c>
      <c r="J669" s="231"/>
    </row>
    <row r="670" spans="1:10">
      <c r="A670" s="362" t="str">
        <f t="shared" si="8"/>
        <v>貨3軽RPF</v>
      </c>
      <c r="B670" s="108" t="s">
        <v>1556</v>
      </c>
      <c r="C670" s="108" t="s">
        <v>1557</v>
      </c>
      <c r="D670" s="108" t="s">
        <v>797</v>
      </c>
      <c r="E670" s="108" t="s">
        <v>1571</v>
      </c>
      <c r="F670" s="108">
        <v>3.7499999999999999E-2</v>
      </c>
      <c r="G670" s="108">
        <v>1.75E-3</v>
      </c>
      <c r="H670" s="108">
        <v>2.58</v>
      </c>
      <c r="I670" s="4" t="s">
        <v>1215</v>
      </c>
      <c r="J670" s="231"/>
    </row>
    <row r="671" spans="1:10">
      <c r="A671" s="362" t="str">
        <f t="shared" si="8"/>
        <v>貨3軽RRF</v>
      </c>
      <c r="B671" s="108" t="s">
        <v>1556</v>
      </c>
      <c r="C671" s="108" t="s">
        <v>1557</v>
      </c>
      <c r="D671" s="108" t="s">
        <v>797</v>
      </c>
      <c r="E671" s="108" t="s">
        <v>1572</v>
      </c>
      <c r="F671" s="108">
        <v>3.7499999999999999E-2</v>
      </c>
      <c r="G671" s="108">
        <v>1.75E-3</v>
      </c>
      <c r="H671" s="108">
        <v>2.58</v>
      </c>
      <c r="I671" s="4" t="s">
        <v>1215</v>
      </c>
      <c r="J671" s="231"/>
    </row>
    <row r="672" spans="1:10">
      <c r="A672" s="362" t="str">
        <f t="shared" si="8"/>
        <v>貨3軽RJF</v>
      </c>
      <c r="B672" s="108" t="s">
        <v>1556</v>
      </c>
      <c r="C672" s="108" t="s">
        <v>1557</v>
      </c>
      <c r="D672" s="108" t="s">
        <v>797</v>
      </c>
      <c r="E672" s="108" t="s">
        <v>1573</v>
      </c>
      <c r="F672" s="108">
        <v>3.7499999999999999E-2</v>
      </c>
      <c r="G672" s="108">
        <v>1.75E-3</v>
      </c>
      <c r="H672" s="108">
        <v>2.58</v>
      </c>
      <c r="I672" s="4" t="s">
        <v>1147</v>
      </c>
      <c r="J672" s="231"/>
    </row>
    <row r="673" spans="1:10">
      <c r="A673" s="362" t="str">
        <f t="shared" si="8"/>
        <v>貨3軽RNF</v>
      </c>
      <c r="B673" s="108" t="s">
        <v>1556</v>
      </c>
      <c r="C673" s="108" t="s">
        <v>1557</v>
      </c>
      <c r="D673" s="108" t="s">
        <v>797</v>
      </c>
      <c r="E673" s="108" t="s">
        <v>1574</v>
      </c>
      <c r="F673" s="108">
        <v>3.7499999999999999E-2</v>
      </c>
      <c r="G673" s="108">
        <v>1.75E-3</v>
      </c>
      <c r="H673" s="108">
        <v>2.58</v>
      </c>
      <c r="I673" s="4" t="s">
        <v>1147</v>
      </c>
      <c r="J673" s="231"/>
    </row>
    <row r="674" spans="1:10">
      <c r="A674" s="362" t="str">
        <f t="shared" si="8"/>
        <v>貨3軽RQF</v>
      </c>
      <c r="B674" s="108" t="s">
        <v>1556</v>
      </c>
      <c r="C674" s="108" t="s">
        <v>1557</v>
      </c>
      <c r="D674" s="108" t="s">
        <v>797</v>
      </c>
      <c r="E674" s="108" t="s">
        <v>1575</v>
      </c>
      <c r="F674" s="108">
        <v>3.7499999999999999E-2</v>
      </c>
      <c r="G674" s="108">
        <v>1.75E-3</v>
      </c>
      <c r="H674" s="108">
        <v>2.58</v>
      </c>
      <c r="I674" s="4" t="s">
        <v>1147</v>
      </c>
      <c r="J674" s="231"/>
    </row>
    <row r="675" spans="1:10">
      <c r="A675" s="362" t="str">
        <f t="shared" si="8"/>
        <v>貨3軽QKF</v>
      </c>
      <c r="B675" s="108" t="s">
        <v>1556</v>
      </c>
      <c r="C675" s="108" t="s">
        <v>1557</v>
      </c>
      <c r="D675" s="108" t="s">
        <v>797</v>
      </c>
      <c r="E675" s="108" t="s">
        <v>1576</v>
      </c>
      <c r="F675" s="108">
        <v>0.13500000000000001</v>
      </c>
      <c r="G675" s="108">
        <v>6.3E-3</v>
      </c>
      <c r="H675" s="108">
        <v>2.58</v>
      </c>
      <c r="I675" s="4" t="s">
        <v>1215</v>
      </c>
      <c r="J675" s="231"/>
    </row>
    <row r="676" spans="1:10">
      <c r="A676" s="362" t="str">
        <f t="shared" si="8"/>
        <v>貨3軽QPF</v>
      </c>
      <c r="B676" s="108" t="s">
        <v>1556</v>
      </c>
      <c r="C676" s="108" t="s">
        <v>1557</v>
      </c>
      <c r="D676" s="108" t="s">
        <v>797</v>
      </c>
      <c r="E676" s="108" t="s">
        <v>1577</v>
      </c>
      <c r="F676" s="108">
        <v>0.13500000000000001</v>
      </c>
      <c r="G676" s="108">
        <v>6.3E-3</v>
      </c>
      <c r="H676" s="108">
        <v>2.58</v>
      </c>
      <c r="I676" s="4" t="s">
        <v>1215</v>
      </c>
      <c r="J676" s="231"/>
    </row>
    <row r="677" spans="1:10">
      <c r="A677" s="362" t="str">
        <f t="shared" si="8"/>
        <v>貨3軽QRF</v>
      </c>
      <c r="B677" s="108" t="s">
        <v>1556</v>
      </c>
      <c r="C677" s="108" t="s">
        <v>1557</v>
      </c>
      <c r="D677" s="108" t="s">
        <v>797</v>
      </c>
      <c r="E677" s="108" t="s">
        <v>1578</v>
      </c>
      <c r="F677" s="108">
        <v>0.13500000000000001</v>
      </c>
      <c r="G677" s="108">
        <v>6.3E-3</v>
      </c>
      <c r="H677" s="108">
        <v>2.58</v>
      </c>
      <c r="I677" s="4" t="s">
        <v>1215</v>
      </c>
      <c r="J677" s="231"/>
    </row>
    <row r="678" spans="1:10">
      <c r="A678" s="362" t="str">
        <f t="shared" si="8"/>
        <v>貨3軽QJF</v>
      </c>
      <c r="B678" s="108" t="s">
        <v>1556</v>
      </c>
      <c r="C678" s="108" t="s">
        <v>1557</v>
      </c>
      <c r="D678" s="108" t="s">
        <v>797</v>
      </c>
      <c r="E678" s="108" t="s">
        <v>1579</v>
      </c>
      <c r="F678" s="108">
        <v>0.13500000000000001</v>
      </c>
      <c r="G678" s="108">
        <v>6.3E-3</v>
      </c>
      <c r="H678" s="108">
        <v>2.58</v>
      </c>
      <c r="I678" s="4" t="s">
        <v>1147</v>
      </c>
      <c r="J678" s="231"/>
    </row>
    <row r="679" spans="1:10">
      <c r="A679" s="362" t="str">
        <f t="shared" si="8"/>
        <v>貨3軽QNF</v>
      </c>
      <c r="B679" s="108" t="s">
        <v>1556</v>
      </c>
      <c r="C679" s="108" t="s">
        <v>1557</v>
      </c>
      <c r="D679" s="108" t="s">
        <v>797</v>
      </c>
      <c r="E679" s="108" t="s">
        <v>1580</v>
      </c>
      <c r="F679" s="108">
        <v>0.13500000000000001</v>
      </c>
      <c r="G679" s="108">
        <v>6.3E-3</v>
      </c>
      <c r="H679" s="108">
        <v>2.58</v>
      </c>
      <c r="I679" s="4" t="s">
        <v>1147</v>
      </c>
      <c r="J679" s="231"/>
    </row>
    <row r="680" spans="1:10">
      <c r="A680" s="362" t="str">
        <f t="shared" si="8"/>
        <v>貨3軽QQF</v>
      </c>
      <c r="B680" s="108" t="s">
        <v>1556</v>
      </c>
      <c r="C680" s="108" t="s">
        <v>1557</v>
      </c>
      <c r="D680" s="108" t="s">
        <v>797</v>
      </c>
      <c r="E680" s="108" t="s">
        <v>1581</v>
      </c>
      <c r="F680" s="108">
        <v>0.13500000000000001</v>
      </c>
      <c r="G680" s="108">
        <v>6.3E-3</v>
      </c>
      <c r="H680" s="108">
        <v>2.58</v>
      </c>
      <c r="I680" s="4" t="s">
        <v>1147</v>
      </c>
      <c r="J680" s="231"/>
    </row>
    <row r="681" spans="1:10">
      <c r="A681" s="298" t="str">
        <f t="shared" si="8"/>
        <v>貨4軽-</v>
      </c>
      <c r="B681" s="108" t="s">
        <v>1258</v>
      </c>
      <c r="C681" s="108" t="s">
        <v>1259</v>
      </c>
      <c r="D681" s="108" t="s">
        <v>203</v>
      </c>
      <c r="E681" s="108" t="s">
        <v>202</v>
      </c>
      <c r="F681" s="108">
        <v>0.9</v>
      </c>
      <c r="G681" s="108">
        <v>6.5000000000000002E-2</v>
      </c>
      <c r="H681" s="108">
        <v>2.58</v>
      </c>
      <c r="I681" s="4" t="s">
        <v>1210</v>
      </c>
      <c r="J681" s="231"/>
    </row>
    <row r="682" spans="1:10">
      <c r="A682" s="298" t="str">
        <f t="shared" si="8"/>
        <v>貨4軽K</v>
      </c>
      <c r="B682" s="108" t="s">
        <v>1258</v>
      </c>
      <c r="C682" s="108" t="s">
        <v>1259</v>
      </c>
      <c r="D682" s="108" t="s">
        <v>206</v>
      </c>
      <c r="E682" s="108" t="s">
        <v>484</v>
      </c>
      <c r="F682" s="108">
        <v>0.75</v>
      </c>
      <c r="G682" s="108">
        <v>6.5000000000000002E-2</v>
      </c>
      <c r="H682" s="108">
        <v>2.58</v>
      </c>
      <c r="I682" s="4" t="s">
        <v>1210</v>
      </c>
      <c r="J682" s="231"/>
    </row>
    <row r="683" spans="1:10">
      <c r="A683" s="298" t="str">
        <f t="shared" si="8"/>
        <v>貨4軽N</v>
      </c>
      <c r="B683" s="108" t="s">
        <v>1258</v>
      </c>
      <c r="C683" s="108" t="s">
        <v>1259</v>
      </c>
      <c r="D683" s="108" t="s">
        <v>486</v>
      </c>
      <c r="E683" s="108" t="s">
        <v>615</v>
      </c>
      <c r="F683" s="108">
        <v>0.65</v>
      </c>
      <c r="G683" s="108">
        <v>6.5000000000000002E-2</v>
      </c>
      <c r="H683" s="108">
        <v>2.58</v>
      </c>
      <c r="I683" s="4" t="s">
        <v>1210</v>
      </c>
      <c r="J683" s="231"/>
    </row>
    <row r="684" spans="1:10">
      <c r="A684" s="298" t="str">
        <f t="shared" si="8"/>
        <v>貨4軽P</v>
      </c>
      <c r="B684" s="108" t="s">
        <v>1258</v>
      </c>
      <c r="C684" s="108" t="s">
        <v>1259</v>
      </c>
      <c r="D684" s="108" t="s">
        <v>486</v>
      </c>
      <c r="E684" s="108" t="s">
        <v>616</v>
      </c>
      <c r="F684" s="108">
        <v>0.65</v>
      </c>
      <c r="G684" s="108">
        <v>6.5000000000000002E-2</v>
      </c>
      <c r="H684" s="108">
        <v>2.58</v>
      </c>
      <c r="I684" s="4" t="s">
        <v>1210</v>
      </c>
      <c r="J684" s="231"/>
    </row>
    <row r="685" spans="1:10">
      <c r="A685" s="298" t="str">
        <f t="shared" si="8"/>
        <v>貨4軽U</v>
      </c>
      <c r="B685" s="108" t="s">
        <v>1258</v>
      </c>
      <c r="C685" s="108" t="s">
        <v>1259</v>
      </c>
      <c r="D685" s="108" t="s">
        <v>505</v>
      </c>
      <c r="E685" s="108" t="s">
        <v>288</v>
      </c>
      <c r="F685" s="108">
        <v>0.56000000000000005</v>
      </c>
      <c r="G685" s="108">
        <v>6.5000000000000002E-2</v>
      </c>
      <c r="H685" s="108">
        <v>2.58</v>
      </c>
      <c r="I685" s="4" t="s">
        <v>1210</v>
      </c>
      <c r="J685" s="231"/>
    </row>
    <row r="686" spans="1:10">
      <c r="A686" s="298" t="str">
        <f t="shared" si="8"/>
        <v>貨4軽W</v>
      </c>
      <c r="B686" s="108" t="s">
        <v>1258</v>
      </c>
      <c r="C686" s="108" t="s">
        <v>1259</v>
      </c>
      <c r="D686" s="108" t="s">
        <v>505</v>
      </c>
      <c r="E686" s="108" t="s">
        <v>310</v>
      </c>
      <c r="F686" s="108">
        <v>0.56000000000000005</v>
      </c>
      <c r="G686" s="108">
        <v>6.5000000000000002E-2</v>
      </c>
      <c r="H686" s="108">
        <v>2.58</v>
      </c>
      <c r="I686" s="4" t="s">
        <v>1210</v>
      </c>
      <c r="J686" s="231"/>
    </row>
    <row r="687" spans="1:10">
      <c r="A687" s="298" t="str">
        <f t="shared" si="8"/>
        <v>貨4軽KC</v>
      </c>
      <c r="B687" s="108" t="s">
        <v>1258</v>
      </c>
      <c r="C687" s="108" t="s">
        <v>1259</v>
      </c>
      <c r="D687" s="108" t="s">
        <v>511</v>
      </c>
      <c r="E687" s="108" t="s">
        <v>501</v>
      </c>
      <c r="F687" s="108">
        <v>0.46</v>
      </c>
      <c r="G687" s="108">
        <v>6.5000000000000002E-2</v>
      </c>
      <c r="H687" s="108">
        <v>2.58</v>
      </c>
      <c r="I687" s="4" t="s">
        <v>1210</v>
      </c>
      <c r="J687" s="231"/>
    </row>
    <row r="688" spans="1:10">
      <c r="A688" s="298" t="str">
        <f t="shared" si="8"/>
        <v>貨4軽KK</v>
      </c>
      <c r="B688" s="108" t="s">
        <v>1258</v>
      </c>
      <c r="C688" s="108" t="s">
        <v>1259</v>
      </c>
      <c r="D688" s="108" t="s">
        <v>506</v>
      </c>
      <c r="E688" s="108" t="s">
        <v>602</v>
      </c>
      <c r="F688" s="108">
        <v>0.35</v>
      </c>
      <c r="G688" s="108">
        <v>2.3E-2</v>
      </c>
      <c r="H688" s="108">
        <v>2.58</v>
      </c>
      <c r="I688" s="4" t="s">
        <v>1210</v>
      </c>
      <c r="J688" s="231"/>
    </row>
    <row r="689" spans="1:10">
      <c r="A689" s="298" t="str">
        <f t="shared" si="8"/>
        <v>貨4軽HF</v>
      </c>
      <c r="B689" s="108" t="s">
        <v>1258</v>
      </c>
      <c r="C689" s="108" t="s">
        <v>1259</v>
      </c>
      <c r="D689" s="108" t="s">
        <v>506</v>
      </c>
      <c r="E689" s="108" t="s">
        <v>589</v>
      </c>
      <c r="F689" s="108">
        <v>0.17499999999999999</v>
      </c>
      <c r="G689" s="108">
        <v>1.15E-2</v>
      </c>
      <c r="H689" s="108">
        <v>2.58</v>
      </c>
      <c r="I689" s="4" t="s">
        <v>1147</v>
      </c>
      <c r="J689" s="231"/>
    </row>
    <row r="690" spans="1:10">
      <c r="A690" s="298" t="str">
        <f t="shared" si="8"/>
        <v>貨4軽KL</v>
      </c>
      <c r="B690" s="108" t="s">
        <v>1258</v>
      </c>
      <c r="C690" s="108" t="s">
        <v>1259</v>
      </c>
      <c r="D690" s="108" t="s">
        <v>506</v>
      </c>
      <c r="E690" s="108" t="s">
        <v>603</v>
      </c>
      <c r="F690" s="108">
        <v>0.35</v>
      </c>
      <c r="G690" s="108">
        <v>2.3E-2</v>
      </c>
      <c r="H690" s="108">
        <v>2.58</v>
      </c>
      <c r="I690" s="4" t="s">
        <v>1210</v>
      </c>
      <c r="J690" s="231"/>
    </row>
    <row r="691" spans="1:10">
      <c r="A691" s="298" t="str">
        <f t="shared" si="8"/>
        <v>貨4軽HM</v>
      </c>
      <c r="B691" s="108" t="s">
        <v>1258</v>
      </c>
      <c r="C691" s="108" t="s">
        <v>1259</v>
      </c>
      <c r="D691" s="108" t="s">
        <v>506</v>
      </c>
      <c r="E691" s="108" t="s">
        <v>590</v>
      </c>
      <c r="F691" s="108">
        <v>0.17499999999999999</v>
      </c>
      <c r="G691" s="108">
        <v>1.15E-2</v>
      </c>
      <c r="H691" s="108">
        <v>2.58</v>
      </c>
      <c r="I691" s="4" t="s">
        <v>1147</v>
      </c>
      <c r="J691" s="231"/>
    </row>
    <row r="692" spans="1:10">
      <c r="A692" s="298" t="str">
        <f t="shared" si="8"/>
        <v>貨4軽DR</v>
      </c>
      <c r="B692" s="108" t="s">
        <v>1258</v>
      </c>
      <c r="C692" s="108" t="s">
        <v>1259</v>
      </c>
      <c r="D692" s="108" t="s">
        <v>1260</v>
      </c>
      <c r="E692" s="108" t="s">
        <v>237</v>
      </c>
      <c r="F692" s="108">
        <v>0.26250000000000001</v>
      </c>
      <c r="G692" s="108">
        <v>1.7250000000000001E-2</v>
      </c>
      <c r="H692" s="108">
        <v>2.58</v>
      </c>
      <c r="I692" s="4" t="s">
        <v>1210</v>
      </c>
      <c r="J692" s="231"/>
    </row>
    <row r="693" spans="1:10">
      <c r="A693" s="298" t="str">
        <f t="shared" si="8"/>
        <v>貨4軽WR</v>
      </c>
      <c r="B693" s="108" t="s">
        <v>1258</v>
      </c>
      <c r="C693" s="108" t="s">
        <v>1259</v>
      </c>
      <c r="D693" s="108" t="s">
        <v>1260</v>
      </c>
      <c r="E693" s="108" t="s">
        <v>238</v>
      </c>
      <c r="F693" s="108">
        <v>0.26250000000000001</v>
      </c>
      <c r="G693" s="108">
        <v>1.7250000000000001E-2</v>
      </c>
      <c r="H693" s="108">
        <v>2.58</v>
      </c>
      <c r="I693" s="4" t="s">
        <v>1147</v>
      </c>
      <c r="J693" s="231"/>
    </row>
    <row r="694" spans="1:10">
      <c r="A694" s="298" t="str">
        <f t="shared" si="8"/>
        <v>貨4軽DS</v>
      </c>
      <c r="B694" s="108" t="s">
        <v>1258</v>
      </c>
      <c r="C694" s="108" t="s">
        <v>1259</v>
      </c>
      <c r="D694" s="108" t="s">
        <v>1260</v>
      </c>
      <c r="E694" s="108" t="s">
        <v>239</v>
      </c>
      <c r="F694" s="108">
        <v>0.17499999999999999</v>
      </c>
      <c r="G694" s="108">
        <v>1.15E-2</v>
      </c>
      <c r="H694" s="108">
        <v>2.58</v>
      </c>
      <c r="I694" s="4" t="s">
        <v>1210</v>
      </c>
      <c r="J694" s="231"/>
    </row>
    <row r="695" spans="1:10">
      <c r="A695" s="298" t="str">
        <f t="shared" si="8"/>
        <v>貨4軽WS</v>
      </c>
      <c r="B695" s="108" t="s">
        <v>1258</v>
      </c>
      <c r="C695" s="108" t="s">
        <v>1259</v>
      </c>
      <c r="D695" s="108" t="s">
        <v>1260</v>
      </c>
      <c r="E695" s="108" t="s">
        <v>240</v>
      </c>
      <c r="F695" s="108">
        <v>0.17499999999999999</v>
      </c>
      <c r="G695" s="108">
        <v>1.15E-2</v>
      </c>
      <c r="H695" s="108">
        <v>2.58</v>
      </c>
      <c r="I695" s="4" t="s">
        <v>1147</v>
      </c>
      <c r="J695" s="231"/>
    </row>
    <row r="696" spans="1:10">
      <c r="A696" s="298" t="str">
        <f t="shared" si="8"/>
        <v>貨4軽DT</v>
      </c>
      <c r="B696" s="108" t="s">
        <v>1258</v>
      </c>
      <c r="C696" s="108" t="s">
        <v>1259</v>
      </c>
      <c r="D696" s="108" t="s">
        <v>1260</v>
      </c>
      <c r="E696" s="108" t="s">
        <v>241</v>
      </c>
      <c r="F696" s="108">
        <v>8.7499999999999994E-2</v>
      </c>
      <c r="G696" s="108">
        <v>5.7499999999999999E-3</v>
      </c>
      <c r="H696" s="108">
        <v>2.58</v>
      </c>
      <c r="I696" s="4" t="s">
        <v>1210</v>
      </c>
      <c r="J696" s="231"/>
    </row>
    <row r="697" spans="1:10">
      <c r="A697" s="298" t="str">
        <f t="shared" si="8"/>
        <v>貨4軽WT</v>
      </c>
      <c r="B697" s="108" t="s">
        <v>1258</v>
      </c>
      <c r="C697" s="108" t="s">
        <v>1259</v>
      </c>
      <c r="D697" s="108" t="s">
        <v>1260</v>
      </c>
      <c r="E697" s="108" t="s">
        <v>242</v>
      </c>
      <c r="F697" s="108">
        <v>8.7499999999999994E-2</v>
      </c>
      <c r="G697" s="108">
        <v>5.7499999999999999E-3</v>
      </c>
      <c r="H697" s="108">
        <v>2.58</v>
      </c>
      <c r="I697" s="4" t="s">
        <v>1147</v>
      </c>
      <c r="J697" s="231"/>
    </row>
    <row r="698" spans="1:10">
      <c r="A698" s="298" t="str">
        <f t="shared" si="8"/>
        <v>貨4軽DU</v>
      </c>
      <c r="B698" s="108" t="s">
        <v>1258</v>
      </c>
      <c r="C698" s="108" t="s">
        <v>1259</v>
      </c>
      <c r="D698" s="108" t="s">
        <v>1261</v>
      </c>
      <c r="E698" s="108" t="s">
        <v>243</v>
      </c>
      <c r="F698" s="108">
        <v>0.26250000000000001</v>
      </c>
      <c r="G698" s="108">
        <v>1.7250000000000001E-2</v>
      </c>
      <c r="H698" s="108">
        <v>2.58</v>
      </c>
      <c r="I698" s="4" t="s">
        <v>1210</v>
      </c>
      <c r="J698" s="231"/>
    </row>
    <row r="699" spans="1:10">
      <c r="A699" s="298" t="str">
        <f t="shared" si="8"/>
        <v>貨4軽WU</v>
      </c>
      <c r="B699" s="108" t="s">
        <v>1258</v>
      </c>
      <c r="C699" s="108" t="s">
        <v>1259</v>
      </c>
      <c r="D699" s="108" t="s">
        <v>1261</v>
      </c>
      <c r="E699" s="108" t="s">
        <v>244</v>
      </c>
      <c r="F699" s="108">
        <v>0.26250000000000001</v>
      </c>
      <c r="G699" s="108">
        <v>1.7250000000000001E-2</v>
      </c>
      <c r="H699" s="108">
        <v>2.58</v>
      </c>
      <c r="I699" s="4" t="s">
        <v>1147</v>
      </c>
      <c r="J699" s="231"/>
    </row>
    <row r="700" spans="1:10">
      <c r="A700" s="298" t="str">
        <f t="shared" si="8"/>
        <v>貨4軽DV</v>
      </c>
      <c r="B700" s="108" t="s">
        <v>1258</v>
      </c>
      <c r="C700" s="108" t="s">
        <v>1259</v>
      </c>
      <c r="D700" s="108" t="s">
        <v>1261</v>
      </c>
      <c r="E700" s="108" t="s">
        <v>245</v>
      </c>
      <c r="F700" s="108">
        <v>0.17499999999999999</v>
      </c>
      <c r="G700" s="108">
        <v>1.15E-2</v>
      </c>
      <c r="H700" s="108">
        <v>2.58</v>
      </c>
      <c r="I700" s="4" t="s">
        <v>1210</v>
      </c>
      <c r="J700" s="231"/>
    </row>
    <row r="701" spans="1:10">
      <c r="A701" s="298" t="str">
        <f t="shared" si="8"/>
        <v>貨4軽WV</v>
      </c>
      <c r="B701" s="108" t="s">
        <v>1258</v>
      </c>
      <c r="C701" s="108" t="s">
        <v>1259</v>
      </c>
      <c r="D701" s="108" t="s">
        <v>1261</v>
      </c>
      <c r="E701" s="108" t="s">
        <v>246</v>
      </c>
      <c r="F701" s="108">
        <v>0.17499999999999999</v>
      </c>
      <c r="G701" s="108">
        <v>1.15E-2</v>
      </c>
      <c r="H701" s="108">
        <v>2.58</v>
      </c>
      <c r="I701" s="4" t="s">
        <v>1147</v>
      </c>
      <c r="J701" s="231"/>
    </row>
    <row r="702" spans="1:10">
      <c r="A702" s="298" t="str">
        <f t="shared" si="8"/>
        <v>貨4軽DW</v>
      </c>
      <c r="B702" s="108" t="s">
        <v>1258</v>
      </c>
      <c r="C702" s="108" t="s">
        <v>1259</v>
      </c>
      <c r="D702" s="108" t="s">
        <v>1261</v>
      </c>
      <c r="E702" s="108" t="s">
        <v>247</v>
      </c>
      <c r="F702" s="108">
        <v>8.7499999999999994E-2</v>
      </c>
      <c r="G702" s="108">
        <v>5.7499999999999999E-3</v>
      </c>
      <c r="H702" s="108">
        <v>2.58</v>
      </c>
      <c r="I702" s="4" t="s">
        <v>1210</v>
      </c>
      <c r="J702" s="231"/>
    </row>
    <row r="703" spans="1:10">
      <c r="A703" s="298" t="str">
        <f t="shared" si="8"/>
        <v>貨4軽WW</v>
      </c>
      <c r="B703" s="108" t="s">
        <v>1258</v>
      </c>
      <c r="C703" s="108" t="s">
        <v>1259</v>
      </c>
      <c r="D703" s="108" t="s">
        <v>1261</v>
      </c>
      <c r="E703" s="108" t="s">
        <v>248</v>
      </c>
      <c r="F703" s="108">
        <v>8.7499999999999994E-2</v>
      </c>
      <c r="G703" s="108">
        <v>5.7499999999999999E-3</v>
      </c>
      <c r="H703" s="108">
        <v>2.58</v>
      </c>
      <c r="I703" s="4" t="s">
        <v>1147</v>
      </c>
      <c r="J703" s="231"/>
    </row>
    <row r="704" spans="1:10">
      <c r="A704" s="298" t="str">
        <f t="shared" si="8"/>
        <v>貨4軽KR</v>
      </c>
      <c r="B704" s="108" t="s">
        <v>1258</v>
      </c>
      <c r="C704" s="108" t="s">
        <v>1259</v>
      </c>
      <c r="D704" s="108" t="s">
        <v>507</v>
      </c>
      <c r="E704" s="108" t="s">
        <v>608</v>
      </c>
      <c r="F704" s="108">
        <v>0.26</v>
      </c>
      <c r="G704" s="108">
        <v>1.7000000000000001E-2</v>
      </c>
      <c r="H704" s="108">
        <v>2.58</v>
      </c>
      <c r="I704" s="4" t="s">
        <v>1210</v>
      </c>
      <c r="J704" s="231"/>
    </row>
    <row r="705" spans="1:10">
      <c r="A705" s="298" t="str">
        <f t="shared" si="8"/>
        <v>貨4軽HY</v>
      </c>
      <c r="B705" s="108" t="s">
        <v>1258</v>
      </c>
      <c r="C705" s="108" t="s">
        <v>1259</v>
      </c>
      <c r="D705" s="108" t="s">
        <v>507</v>
      </c>
      <c r="E705" s="108" t="s">
        <v>595</v>
      </c>
      <c r="F705" s="108">
        <v>0.13</v>
      </c>
      <c r="G705" s="108">
        <v>8.5000000000000006E-3</v>
      </c>
      <c r="H705" s="108">
        <v>2.58</v>
      </c>
      <c r="I705" s="4" t="s">
        <v>1147</v>
      </c>
      <c r="J705" s="231"/>
    </row>
    <row r="706" spans="1:10">
      <c r="A706" s="298" t="str">
        <f t="shared" si="8"/>
        <v>貨4軽KS</v>
      </c>
      <c r="B706" s="108" t="s">
        <v>1258</v>
      </c>
      <c r="C706" s="108" t="s">
        <v>1259</v>
      </c>
      <c r="D706" s="108" t="s">
        <v>507</v>
      </c>
      <c r="E706" s="108" t="s">
        <v>609</v>
      </c>
      <c r="F706" s="108">
        <v>0.26</v>
      </c>
      <c r="G706" s="108">
        <v>1.7000000000000001E-2</v>
      </c>
      <c r="H706" s="108">
        <v>2.58</v>
      </c>
      <c r="I706" s="4" t="s">
        <v>1210</v>
      </c>
      <c r="J706" s="231"/>
    </row>
    <row r="707" spans="1:10">
      <c r="A707" s="298" t="str">
        <f t="shared" si="8"/>
        <v>貨4軽HZ</v>
      </c>
      <c r="B707" s="108" t="s">
        <v>1258</v>
      </c>
      <c r="C707" s="108" t="s">
        <v>1259</v>
      </c>
      <c r="D707" s="108" t="s">
        <v>507</v>
      </c>
      <c r="E707" s="108" t="s">
        <v>596</v>
      </c>
      <c r="F707" s="108">
        <v>0.13</v>
      </c>
      <c r="G707" s="108">
        <v>8.5000000000000006E-3</v>
      </c>
      <c r="H707" s="108">
        <v>2.58</v>
      </c>
      <c r="I707" s="4" t="s">
        <v>1147</v>
      </c>
      <c r="J707" s="231"/>
    </row>
    <row r="708" spans="1:10">
      <c r="A708" s="298" t="str">
        <f t="shared" si="8"/>
        <v>貨4軽TL</v>
      </c>
      <c r="B708" s="108" t="s">
        <v>1258</v>
      </c>
      <c r="C708" s="108" t="s">
        <v>1259</v>
      </c>
      <c r="D708" s="108" t="s">
        <v>507</v>
      </c>
      <c r="E708" s="108" t="s">
        <v>286</v>
      </c>
      <c r="F708" s="108">
        <v>0.19500000000000001</v>
      </c>
      <c r="G708" s="108">
        <v>1.2750000000000001E-2</v>
      </c>
      <c r="H708" s="108">
        <v>2.58</v>
      </c>
      <c r="I708" s="4" t="s">
        <v>1210</v>
      </c>
      <c r="J708" s="231"/>
    </row>
    <row r="709" spans="1:10">
      <c r="A709" s="298" t="str">
        <f t="shared" si="8"/>
        <v>貨4軽XL</v>
      </c>
      <c r="B709" s="108" t="s">
        <v>1258</v>
      </c>
      <c r="C709" s="108" t="s">
        <v>1259</v>
      </c>
      <c r="D709" s="108" t="s">
        <v>507</v>
      </c>
      <c r="E709" s="108" t="s">
        <v>315</v>
      </c>
      <c r="F709" s="108">
        <v>0.19500000000000001</v>
      </c>
      <c r="G709" s="108">
        <v>1.2750000000000001E-2</v>
      </c>
      <c r="H709" s="108">
        <v>2.58</v>
      </c>
      <c r="I709" s="4" t="s">
        <v>1147</v>
      </c>
      <c r="J709" s="231"/>
    </row>
    <row r="710" spans="1:10">
      <c r="A710" s="298" t="str">
        <f t="shared" si="8"/>
        <v>貨4軽LL</v>
      </c>
      <c r="B710" s="108" t="s">
        <v>1258</v>
      </c>
      <c r="C710" s="108" t="s">
        <v>1259</v>
      </c>
      <c r="D710" s="108" t="s">
        <v>507</v>
      </c>
      <c r="E710" s="108" t="s">
        <v>613</v>
      </c>
      <c r="F710" s="108">
        <v>0.13</v>
      </c>
      <c r="G710" s="108">
        <v>8.5000000000000006E-3</v>
      </c>
      <c r="H710" s="108">
        <v>2.58</v>
      </c>
      <c r="I710" s="4" t="s">
        <v>1210</v>
      </c>
      <c r="J710" s="231"/>
    </row>
    <row r="711" spans="1:10">
      <c r="A711" s="298" t="str">
        <f t="shared" si="8"/>
        <v>貨4軽YL</v>
      </c>
      <c r="B711" s="108" t="s">
        <v>1258</v>
      </c>
      <c r="C711" s="108" t="s">
        <v>1259</v>
      </c>
      <c r="D711" s="108" t="s">
        <v>507</v>
      </c>
      <c r="E711" s="108" t="s">
        <v>321</v>
      </c>
      <c r="F711" s="108">
        <v>0.13</v>
      </c>
      <c r="G711" s="108">
        <v>8.5000000000000006E-3</v>
      </c>
      <c r="H711" s="108">
        <v>2.58</v>
      </c>
      <c r="I711" s="4" t="s">
        <v>1147</v>
      </c>
      <c r="J711" s="231"/>
    </row>
    <row r="712" spans="1:10">
      <c r="A712" s="298" t="str">
        <f t="shared" si="8"/>
        <v>貨4軽UL</v>
      </c>
      <c r="B712" s="108" t="s">
        <v>1258</v>
      </c>
      <c r="C712" s="108" t="s">
        <v>1259</v>
      </c>
      <c r="D712" s="108" t="s">
        <v>507</v>
      </c>
      <c r="E712" s="108" t="s">
        <v>292</v>
      </c>
      <c r="F712" s="108">
        <v>6.5000000000000002E-2</v>
      </c>
      <c r="G712" s="108">
        <v>4.2500000000000003E-3</v>
      </c>
      <c r="H712" s="108">
        <v>2.58</v>
      </c>
      <c r="I712" s="4" t="s">
        <v>1210</v>
      </c>
      <c r="J712" s="231"/>
    </row>
    <row r="713" spans="1:10">
      <c r="A713" s="298" t="str">
        <f t="shared" si="8"/>
        <v>貨4軽ZL</v>
      </c>
      <c r="B713" s="108" t="s">
        <v>1258</v>
      </c>
      <c r="C713" s="108" t="s">
        <v>1259</v>
      </c>
      <c r="D713" s="108" t="s">
        <v>507</v>
      </c>
      <c r="E713" s="108" t="s">
        <v>161</v>
      </c>
      <c r="F713" s="108">
        <v>6.5000000000000002E-2</v>
      </c>
      <c r="G713" s="108">
        <v>4.2500000000000003E-3</v>
      </c>
      <c r="H713" s="108">
        <v>2.58</v>
      </c>
      <c r="I713" s="4" t="s">
        <v>1147</v>
      </c>
      <c r="J713" s="231"/>
    </row>
    <row r="714" spans="1:10">
      <c r="A714" s="298" t="str">
        <f t="shared" si="8"/>
        <v>貨4軽PA</v>
      </c>
      <c r="B714" s="108" t="s">
        <v>1258</v>
      </c>
      <c r="C714" s="108" t="s">
        <v>1259</v>
      </c>
      <c r="D714" s="108" t="s">
        <v>507</v>
      </c>
      <c r="E714" s="108" t="s">
        <v>617</v>
      </c>
      <c r="F714" s="108">
        <v>0.26</v>
      </c>
      <c r="G714" s="108">
        <v>4.2500000000000003E-3</v>
      </c>
      <c r="H714" s="108">
        <v>2.58</v>
      </c>
      <c r="I714" s="4" t="s">
        <v>1210</v>
      </c>
      <c r="J714" s="231"/>
    </row>
    <row r="715" spans="1:10">
      <c r="A715" s="298" t="str">
        <f t="shared" si="8"/>
        <v>貨4軽VA</v>
      </c>
      <c r="B715" s="108" t="s">
        <v>1258</v>
      </c>
      <c r="C715" s="108" t="s">
        <v>1259</v>
      </c>
      <c r="D715" s="108" t="s">
        <v>507</v>
      </c>
      <c r="E715" s="108" t="s">
        <v>294</v>
      </c>
      <c r="F715" s="108">
        <v>0.13</v>
      </c>
      <c r="G715" s="108">
        <v>4.2500000000000003E-3</v>
      </c>
      <c r="H715" s="108">
        <v>2.58</v>
      </c>
      <c r="I715" s="4" t="s">
        <v>1147</v>
      </c>
      <c r="J715" s="231"/>
    </row>
    <row r="716" spans="1:10">
      <c r="A716" s="298" t="str">
        <f t="shared" si="8"/>
        <v>貨4軽PB</v>
      </c>
      <c r="B716" s="108" t="s">
        <v>1258</v>
      </c>
      <c r="C716" s="108" t="s">
        <v>1259</v>
      </c>
      <c r="D716" s="108" t="s">
        <v>507</v>
      </c>
      <c r="E716" s="108" t="s">
        <v>618</v>
      </c>
      <c r="F716" s="108">
        <v>0.26</v>
      </c>
      <c r="G716" s="108">
        <v>2.5500000000000002E-3</v>
      </c>
      <c r="H716" s="108">
        <v>2.58</v>
      </c>
      <c r="I716" s="4" t="s">
        <v>1210</v>
      </c>
      <c r="J716" s="231"/>
    </row>
    <row r="717" spans="1:10">
      <c r="A717" s="298" t="str">
        <f t="shared" si="8"/>
        <v>貨4軽VB</v>
      </c>
      <c r="B717" s="108" t="s">
        <v>1258</v>
      </c>
      <c r="C717" s="108" t="s">
        <v>1259</v>
      </c>
      <c r="D717" s="108" t="s">
        <v>507</v>
      </c>
      <c r="E717" s="108" t="s">
        <v>295</v>
      </c>
      <c r="F717" s="108">
        <v>0.13</v>
      </c>
      <c r="G717" s="108">
        <v>2.5500000000000002E-3</v>
      </c>
      <c r="H717" s="108">
        <v>2.58</v>
      </c>
      <c r="I717" s="4" t="s">
        <v>1147</v>
      </c>
      <c r="J717" s="231"/>
    </row>
    <row r="718" spans="1:10">
      <c r="A718" s="298" t="str">
        <f t="shared" si="8"/>
        <v>貨4軽PC</v>
      </c>
      <c r="B718" s="108" t="s">
        <v>1258</v>
      </c>
      <c r="C718" s="108" t="s">
        <v>1259</v>
      </c>
      <c r="D718" s="108" t="s">
        <v>507</v>
      </c>
      <c r="E718" s="108" t="s">
        <v>619</v>
      </c>
      <c r="F718" s="108">
        <v>0.19500000000000001</v>
      </c>
      <c r="G718" s="108">
        <v>4.2500000000000003E-3</v>
      </c>
      <c r="H718" s="108">
        <v>2.58</v>
      </c>
      <c r="I718" s="4" t="s">
        <v>1210</v>
      </c>
      <c r="J718" s="231"/>
    </row>
    <row r="719" spans="1:10">
      <c r="A719" s="298" t="str">
        <f t="shared" si="8"/>
        <v>貨4軽VC</v>
      </c>
      <c r="B719" s="108" t="s">
        <v>1258</v>
      </c>
      <c r="C719" s="108" t="s">
        <v>1259</v>
      </c>
      <c r="D719" s="108" t="s">
        <v>507</v>
      </c>
      <c r="E719" s="108" t="s">
        <v>296</v>
      </c>
      <c r="F719" s="108">
        <v>0.19500000000000001</v>
      </c>
      <c r="G719" s="108">
        <v>4.2500000000000003E-3</v>
      </c>
      <c r="H719" s="108">
        <v>2.58</v>
      </c>
      <c r="I719" s="4" t="s">
        <v>1147</v>
      </c>
      <c r="J719" s="231"/>
    </row>
    <row r="720" spans="1:10">
      <c r="A720" s="298" t="str">
        <f t="shared" si="8"/>
        <v>貨4軽PD</v>
      </c>
      <c r="B720" s="108" t="s">
        <v>1258</v>
      </c>
      <c r="C720" s="108" t="s">
        <v>1259</v>
      </c>
      <c r="D720" s="108" t="s">
        <v>507</v>
      </c>
      <c r="E720" s="108" t="s">
        <v>620</v>
      </c>
      <c r="F720" s="108">
        <v>0.19500000000000001</v>
      </c>
      <c r="G720" s="108">
        <v>2.5500000000000002E-3</v>
      </c>
      <c r="H720" s="108">
        <v>2.58</v>
      </c>
      <c r="I720" s="4" t="s">
        <v>1210</v>
      </c>
      <c r="J720" s="231"/>
    </row>
    <row r="721" spans="1:10">
      <c r="A721" s="298" t="str">
        <f t="shared" si="8"/>
        <v>貨4軽VD</v>
      </c>
      <c r="B721" s="108" t="s">
        <v>1258</v>
      </c>
      <c r="C721" s="108" t="s">
        <v>1259</v>
      </c>
      <c r="D721" s="108" t="s">
        <v>507</v>
      </c>
      <c r="E721" s="108" t="s">
        <v>297</v>
      </c>
      <c r="F721" s="108">
        <v>0.19500000000000001</v>
      </c>
      <c r="G721" s="108">
        <v>2.5500000000000002E-3</v>
      </c>
      <c r="H721" s="108">
        <v>2.58</v>
      </c>
      <c r="I721" s="4" t="s">
        <v>1147</v>
      </c>
      <c r="J721" s="231"/>
    </row>
    <row r="722" spans="1:10">
      <c r="A722" s="298" t="str">
        <f t="shared" si="8"/>
        <v>貨4軽PE</v>
      </c>
      <c r="B722" s="108" t="s">
        <v>1258</v>
      </c>
      <c r="C722" s="108" t="s">
        <v>1259</v>
      </c>
      <c r="D722" s="108" t="s">
        <v>507</v>
      </c>
      <c r="E722" s="108" t="s">
        <v>621</v>
      </c>
      <c r="F722" s="108">
        <v>0.13</v>
      </c>
      <c r="G722" s="108">
        <v>4.2500000000000003E-3</v>
      </c>
      <c r="H722" s="108">
        <v>2.58</v>
      </c>
      <c r="I722" s="4" t="s">
        <v>1210</v>
      </c>
      <c r="J722" s="231"/>
    </row>
    <row r="723" spans="1:10">
      <c r="A723" s="298" t="str">
        <f t="shared" si="8"/>
        <v>貨4軽VE</v>
      </c>
      <c r="B723" s="108" t="s">
        <v>1258</v>
      </c>
      <c r="C723" s="108" t="s">
        <v>1259</v>
      </c>
      <c r="D723" s="108" t="s">
        <v>507</v>
      </c>
      <c r="E723" s="108" t="s">
        <v>298</v>
      </c>
      <c r="F723" s="108">
        <v>0.13</v>
      </c>
      <c r="G723" s="108">
        <v>4.2500000000000003E-3</v>
      </c>
      <c r="H723" s="108">
        <v>2.58</v>
      </c>
      <c r="I723" s="4" t="s">
        <v>1147</v>
      </c>
      <c r="J723" s="231"/>
    </row>
    <row r="724" spans="1:10">
      <c r="A724" s="298" t="str">
        <f t="shared" si="8"/>
        <v>貨4軽PF</v>
      </c>
      <c r="B724" s="108" t="s">
        <v>1258</v>
      </c>
      <c r="C724" s="108" t="s">
        <v>1259</v>
      </c>
      <c r="D724" s="108" t="s">
        <v>507</v>
      </c>
      <c r="E724" s="192" t="s">
        <v>622</v>
      </c>
      <c r="F724" s="108">
        <v>0.13</v>
      </c>
      <c r="G724" s="108">
        <v>2.5500000000000002E-3</v>
      </c>
      <c r="H724" s="108">
        <v>2.58</v>
      </c>
      <c r="I724" s="4" t="s">
        <v>1210</v>
      </c>
      <c r="J724" s="231"/>
    </row>
    <row r="725" spans="1:10">
      <c r="A725" s="298" t="str">
        <f t="shared" si="8"/>
        <v>貨4軽VF</v>
      </c>
      <c r="B725" s="108" t="s">
        <v>1258</v>
      </c>
      <c r="C725" s="108" t="s">
        <v>1259</v>
      </c>
      <c r="D725" s="108" t="s">
        <v>507</v>
      </c>
      <c r="E725" s="192" t="s">
        <v>299</v>
      </c>
      <c r="F725" s="108">
        <v>0.13</v>
      </c>
      <c r="G725" s="108">
        <v>2.5500000000000002E-3</v>
      </c>
      <c r="H725" s="108">
        <v>2.58</v>
      </c>
      <c r="I725" s="4" t="s">
        <v>1147</v>
      </c>
      <c r="J725" s="231"/>
    </row>
    <row r="726" spans="1:10">
      <c r="A726" s="298" t="str">
        <f t="shared" si="8"/>
        <v>貨4軽PG</v>
      </c>
      <c r="B726" s="108" t="s">
        <v>1258</v>
      </c>
      <c r="C726" s="108" t="s">
        <v>1259</v>
      </c>
      <c r="D726" s="108" t="s">
        <v>507</v>
      </c>
      <c r="E726" s="108" t="s">
        <v>623</v>
      </c>
      <c r="F726" s="108">
        <v>6.5000000000000002E-2</v>
      </c>
      <c r="G726" s="108">
        <v>4.2500000000000003E-3</v>
      </c>
      <c r="H726" s="108">
        <v>2.58</v>
      </c>
      <c r="I726" s="4" t="s">
        <v>1210</v>
      </c>
      <c r="J726" s="231"/>
    </row>
    <row r="727" spans="1:10">
      <c r="A727" s="298" t="str">
        <f t="shared" ref="A727:A837" si="9">CONCATENATE(C727,E727)</f>
        <v>貨4軽VG</v>
      </c>
      <c r="B727" s="108" t="s">
        <v>1258</v>
      </c>
      <c r="C727" s="108" t="s">
        <v>1259</v>
      </c>
      <c r="D727" s="108" t="s">
        <v>507</v>
      </c>
      <c r="E727" s="108" t="s">
        <v>300</v>
      </c>
      <c r="F727" s="108">
        <v>6.5000000000000002E-2</v>
      </c>
      <c r="G727" s="108">
        <v>4.2500000000000003E-3</v>
      </c>
      <c r="H727" s="108">
        <v>2.58</v>
      </c>
      <c r="I727" s="4" t="s">
        <v>1147</v>
      </c>
      <c r="J727" s="231"/>
    </row>
    <row r="728" spans="1:10">
      <c r="A728" s="298" t="str">
        <f t="shared" si="9"/>
        <v>貨4軽PH</v>
      </c>
      <c r="B728" s="108" t="s">
        <v>1258</v>
      </c>
      <c r="C728" s="108" t="s">
        <v>1259</v>
      </c>
      <c r="D728" s="108" t="s">
        <v>507</v>
      </c>
      <c r="E728" s="108" t="s">
        <v>624</v>
      </c>
      <c r="F728" s="108">
        <v>6.5000000000000002E-2</v>
      </c>
      <c r="G728" s="108">
        <v>2.5500000000000002E-3</v>
      </c>
      <c r="H728" s="108">
        <v>2.58</v>
      </c>
      <c r="I728" s="4" t="s">
        <v>1210</v>
      </c>
      <c r="J728" s="231"/>
    </row>
    <row r="729" spans="1:10">
      <c r="A729" s="298" t="str">
        <f t="shared" si="9"/>
        <v>貨4軽VH</v>
      </c>
      <c r="B729" s="108" t="s">
        <v>1258</v>
      </c>
      <c r="C729" s="108" t="s">
        <v>1259</v>
      </c>
      <c r="D729" s="108" t="s">
        <v>507</v>
      </c>
      <c r="E729" s="108" t="s">
        <v>301</v>
      </c>
      <c r="F729" s="108">
        <v>6.5000000000000002E-2</v>
      </c>
      <c r="G729" s="108">
        <v>2.5500000000000002E-3</v>
      </c>
      <c r="H729" s="108">
        <v>2.58</v>
      </c>
      <c r="I729" s="4" t="s">
        <v>1147</v>
      </c>
      <c r="J729" s="231"/>
    </row>
    <row r="730" spans="1:10">
      <c r="A730" s="298" t="str">
        <f t="shared" si="9"/>
        <v>貨4軽TM</v>
      </c>
      <c r="B730" s="108" t="s">
        <v>1258</v>
      </c>
      <c r="C730" s="108" t="s">
        <v>1259</v>
      </c>
      <c r="D730" s="108" t="s">
        <v>507</v>
      </c>
      <c r="E730" s="108" t="s">
        <v>287</v>
      </c>
      <c r="F730" s="108">
        <v>0.19500000000000001</v>
      </c>
      <c r="G730" s="108">
        <v>1.2750000000000001E-2</v>
      </c>
      <c r="H730" s="108">
        <v>2.58</v>
      </c>
      <c r="I730" s="4" t="s">
        <v>1210</v>
      </c>
      <c r="J730" s="231"/>
    </row>
    <row r="731" spans="1:10">
      <c r="A731" s="298" t="str">
        <f t="shared" si="9"/>
        <v>貨4軽XM</v>
      </c>
      <c r="B731" s="108" t="s">
        <v>1258</v>
      </c>
      <c r="C731" s="108" t="s">
        <v>1259</v>
      </c>
      <c r="D731" s="108" t="s">
        <v>507</v>
      </c>
      <c r="E731" s="108" t="s">
        <v>316</v>
      </c>
      <c r="F731" s="108">
        <v>0.19500000000000001</v>
      </c>
      <c r="G731" s="108">
        <v>1.2750000000000001E-2</v>
      </c>
      <c r="H731" s="108">
        <v>2.58</v>
      </c>
      <c r="I731" s="4" t="s">
        <v>1147</v>
      </c>
      <c r="J731" s="231"/>
    </row>
    <row r="732" spans="1:10">
      <c r="A732" s="298" t="str">
        <f t="shared" si="9"/>
        <v>貨4軽LM</v>
      </c>
      <c r="B732" s="108" t="s">
        <v>1258</v>
      </c>
      <c r="C732" s="108" t="s">
        <v>1259</v>
      </c>
      <c r="D732" s="108" t="s">
        <v>507</v>
      </c>
      <c r="E732" s="108" t="s">
        <v>614</v>
      </c>
      <c r="F732" s="108">
        <v>0.13</v>
      </c>
      <c r="G732" s="108">
        <v>8.5000000000000006E-3</v>
      </c>
      <c r="H732" s="108">
        <v>2.58</v>
      </c>
      <c r="I732" s="4" t="s">
        <v>1210</v>
      </c>
      <c r="J732" s="231"/>
    </row>
    <row r="733" spans="1:10">
      <c r="A733" s="298" t="str">
        <f t="shared" si="9"/>
        <v>貨4軽YM</v>
      </c>
      <c r="B733" s="108" t="s">
        <v>1258</v>
      </c>
      <c r="C733" s="108" t="s">
        <v>1259</v>
      </c>
      <c r="D733" s="108" t="s">
        <v>507</v>
      </c>
      <c r="E733" s="108" t="s">
        <v>322</v>
      </c>
      <c r="F733" s="108">
        <v>0.13</v>
      </c>
      <c r="G733" s="108">
        <v>8.5000000000000006E-3</v>
      </c>
      <c r="H733" s="108">
        <v>2.58</v>
      </c>
      <c r="I733" s="4" t="s">
        <v>1147</v>
      </c>
      <c r="J733" s="231"/>
    </row>
    <row r="734" spans="1:10">
      <c r="A734" s="298" t="str">
        <f t="shared" si="9"/>
        <v>貨4軽UM</v>
      </c>
      <c r="B734" s="108" t="s">
        <v>1258</v>
      </c>
      <c r="C734" s="108" t="s">
        <v>1259</v>
      </c>
      <c r="D734" s="108" t="s">
        <v>507</v>
      </c>
      <c r="E734" s="108" t="s">
        <v>293</v>
      </c>
      <c r="F734" s="108">
        <v>6.5000000000000002E-2</v>
      </c>
      <c r="G734" s="108">
        <v>4.2500000000000003E-3</v>
      </c>
      <c r="H734" s="108">
        <v>2.58</v>
      </c>
      <c r="I734" s="4" t="s">
        <v>1210</v>
      </c>
      <c r="J734" s="231"/>
    </row>
    <row r="735" spans="1:10">
      <c r="A735" s="298" t="str">
        <f t="shared" si="9"/>
        <v>貨4軽ZM</v>
      </c>
      <c r="B735" s="108" t="s">
        <v>1258</v>
      </c>
      <c r="C735" s="108" t="s">
        <v>1259</v>
      </c>
      <c r="D735" s="108" t="s">
        <v>507</v>
      </c>
      <c r="E735" s="108" t="s">
        <v>162</v>
      </c>
      <c r="F735" s="108">
        <v>6.5000000000000002E-2</v>
      </c>
      <c r="G735" s="108">
        <v>4.2500000000000003E-3</v>
      </c>
      <c r="H735" s="108">
        <v>2.58</v>
      </c>
      <c r="I735" s="4" t="s">
        <v>1147</v>
      </c>
      <c r="J735" s="231"/>
    </row>
    <row r="736" spans="1:10">
      <c r="A736" s="298" t="str">
        <f t="shared" si="9"/>
        <v>貨4軽PJ</v>
      </c>
      <c r="B736" s="108" t="s">
        <v>1258</v>
      </c>
      <c r="C736" s="108" t="s">
        <v>1259</v>
      </c>
      <c r="D736" s="108" t="s">
        <v>507</v>
      </c>
      <c r="E736" s="192" t="s">
        <v>625</v>
      </c>
      <c r="F736" s="108">
        <v>0.26</v>
      </c>
      <c r="G736" s="108">
        <v>4.2500000000000003E-3</v>
      </c>
      <c r="H736" s="108">
        <v>2.58</v>
      </c>
      <c r="I736" s="4" t="s">
        <v>1210</v>
      </c>
      <c r="J736" s="231"/>
    </row>
    <row r="737" spans="1:10">
      <c r="A737" s="298" t="str">
        <f t="shared" si="9"/>
        <v>貨4軽VJ</v>
      </c>
      <c r="B737" s="108" t="s">
        <v>1258</v>
      </c>
      <c r="C737" s="108" t="s">
        <v>1259</v>
      </c>
      <c r="D737" s="108" t="s">
        <v>507</v>
      </c>
      <c r="E737" s="108" t="s">
        <v>302</v>
      </c>
      <c r="F737" s="108">
        <v>0.13</v>
      </c>
      <c r="G737" s="108">
        <v>4.2500000000000003E-3</v>
      </c>
      <c r="H737" s="108">
        <v>2.58</v>
      </c>
      <c r="I737" s="4" t="s">
        <v>1147</v>
      </c>
      <c r="J737" s="231"/>
    </row>
    <row r="738" spans="1:10">
      <c r="A738" s="298" t="str">
        <f t="shared" si="9"/>
        <v>貨4軽PK</v>
      </c>
      <c r="B738" s="108" t="s">
        <v>1258</v>
      </c>
      <c r="C738" s="108" t="s">
        <v>1259</v>
      </c>
      <c r="D738" s="108" t="s">
        <v>507</v>
      </c>
      <c r="E738" s="108" t="s">
        <v>626</v>
      </c>
      <c r="F738" s="108">
        <v>0.26</v>
      </c>
      <c r="G738" s="108">
        <v>2.5500000000000002E-3</v>
      </c>
      <c r="H738" s="108">
        <v>2.58</v>
      </c>
      <c r="I738" s="4" t="s">
        <v>1210</v>
      </c>
      <c r="J738" s="231"/>
    </row>
    <row r="739" spans="1:10">
      <c r="A739" s="298" t="str">
        <f t="shared" si="9"/>
        <v>貨4軽VK</v>
      </c>
      <c r="B739" s="108" t="s">
        <v>1258</v>
      </c>
      <c r="C739" s="108" t="s">
        <v>1259</v>
      </c>
      <c r="D739" s="108" t="s">
        <v>507</v>
      </c>
      <c r="E739" s="108" t="s">
        <v>303</v>
      </c>
      <c r="F739" s="108">
        <v>0.13</v>
      </c>
      <c r="G739" s="108">
        <v>2.5500000000000002E-3</v>
      </c>
      <c r="H739" s="108">
        <v>2.58</v>
      </c>
      <c r="I739" s="4" t="s">
        <v>1147</v>
      </c>
      <c r="J739" s="231"/>
    </row>
    <row r="740" spans="1:10">
      <c r="A740" s="298" t="str">
        <f t="shared" si="9"/>
        <v>貨4軽PL</v>
      </c>
      <c r="B740" s="108" t="s">
        <v>1258</v>
      </c>
      <c r="C740" s="108" t="s">
        <v>1259</v>
      </c>
      <c r="D740" s="108" t="s">
        <v>507</v>
      </c>
      <c r="E740" s="108" t="s">
        <v>627</v>
      </c>
      <c r="F740" s="108">
        <v>0.19500000000000001</v>
      </c>
      <c r="G740" s="108">
        <v>4.2500000000000003E-3</v>
      </c>
      <c r="H740" s="108">
        <v>2.58</v>
      </c>
      <c r="I740" s="4" t="s">
        <v>1210</v>
      </c>
      <c r="J740" s="231"/>
    </row>
    <row r="741" spans="1:10">
      <c r="A741" s="298" t="str">
        <f t="shared" si="9"/>
        <v>貨4軽VL</v>
      </c>
      <c r="B741" s="108" t="s">
        <v>1258</v>
      </c>
      <c r="C741" s="108" t="s">
        <v>1259</v>
      </c>
      <c r="D741" s="108" t="s">
        <v>507</v>
      </c>
      <c r="E741" s="108" t="s">
        <v>304</v>
      </c>
      <c r="F741" s="108">
        <v>0.19500000000000001</v>
      </c>
      <c r="G741" s="108">
        <v>4.2500000000000003E-3</v>
      </c>
      <c r="H741" s="108">
        <v>2.58</v>
      </c>
      <c r="I741" s="4" t="s">
        <v>1147</v>
      </c>
      <c r="J741" s="231"/>
    </row>
    <row r="742" spans="1:10">
      <c r="A742" s="298" t="str">
        <f t="shared" si="9"/>
        <v>貨4軽PM</v>
      </c>
      <c r="B742" s="108" t="s">
        <v>1258</v>
      </c>
      <c r="C742" s="108" t="s">
        <v>1259</v>
      </c>
      <c r="D742" s="108" t="s">
        <v>507</v>
      </c>
      <c r="E742" s="108" t="s">
        <v>278</v>
      </c>
      <c r="F742" s="108">
        <v>0.19500000000000001</v>
      </c>
      <c r="G742" s="108">
        <v>2.5500000000000002E-3</v>
      </c>
      <c r="H742" s="108">
        <v>2.58</v>
      </c>
      <c r="I742" s="4" t="s">
        <v>1210</v>
      </c>
      <c r="J742" s="231"/>
    </row>
    <row r="743" spans="1:10">
      <c r="A743" s="298" t="str">
        <f t="shared" si="9"/>
        <v>貨4軽VM</v>
      </c>
      <c r="B743" s="108" t="s">
        <v>1258</v>
      </c>
      <c r="C743" s="108" t="s">
        <v>1259</v>
      </c>
      <c r="D743" s="108" t="s">
        <v>507</v>
      </c>
      <c r="E743" s="108" t="s">
        <v>305</v>
      </c>
      <c r="F743" s="108">
        <v>0.19500000000000001</v>
      </c>
      <c r="G743" s="108">
        <v>2.5500000000000002E-3</v>
      </c>
      <c r="H743" s="108">
        <v>2.58</v>
      </c>
      <c r="I743" s="4" t="s">
        <v>1147</v>
      </c>
      <c r="J743" s="231"/>
    </row>
    <row r="744" spans="1:10">
      <c r="A744" s="298" t="str">
        <f t="shared" si="9"/>
        <v>貨4軽PN</v>
      </c>
      <c r="B744" s="108" t="s">
        <v>1258</v>
      </c>
      <c r="C744" s="108" t="s">
        <v>1259</v>
      </c>
      <c r="D744" s="108" t="s">
        <v>507</v>
      </c>
      <c r="E744" s="108" t="s">
        <v>279</v>
      </c>
      <c r="F744" s="108">
        <v>0.13</v>
      </c>
      <c r="G744" s="108">
        <v>4.2500000000000003E-3</v>
      </c>
      <c r="H744" s="108">
        <v>2.58</v>
      </c>
      <c r="I744" s="4" t="s">
        <v>1210</v>
      </c>
      <c r="J744" s="231"/>
    </row>
    <row r="745" spans="1:10">
      <c r="A745" s="298" t="str">
        <f t="shared" si="9"/>
        <v>貨4軽VN</v>
      </c>
      <c r="B745" s="108" t="s">
        <v>1258</v>
      </c>
      <c r="C745" s="108" t="s">
        <v>1259</v>
      </c>
      <c r="D745" s="108" t="s">
        <v>507</v>
      </c>
      <c r="E745" s="108" t="s">
        <v>306</v>
      </c>
      <c r="F745" s="108">
        <v>0.13</v>
      </c>
      <c r="G745" s="108">
        <v>4.2500000000000003E-3</v>
      </c>
      <c r="H745" s="108">
        <v>2.58</v>
      </c>
      <c r="I745" s="4" t="s">
        <v>1147</v>
      </c>
      <c r="J745" s="231"/>
    </row>
    <row r="746" spans="1:10">
      <c r="A746" s="298" t="str">
        <f t="shared" si="9"/>
        <v>貨4軽PP</v>
      </c>
      <c r="B746" s="108" t="s">
        <v>1258</v>
      </c>
      <c r="C746" s="108" t="s">
        <v>1259</v>
      </c>
      <c r="D746" s="108" t="s">
        <v>507</v>
      </c>
      <c r="E746" s="108" t="s">
        <v>280</v>
      </c>
      <c r="F746" s="108">
        <v>0.13</v>
      </c>
      <c r="G746" s="108">
        <v>2.5500000000000002E-3</v>
      </c>
      <c r="H746" s="108">
        <v>2.58</v>
      </c>
      <c r="I746" s="4" t="s">
        <v>1210</v>
      </c>
      <c r="J746" s="231"/>
    </row>
    <row r="747" spans="1:10">
      <c r="A747" s="298" t="str">
        <f t="shared" si="9"/>
        <v>貨4軽VP</v>
      </c>
      <c r="B747" s="108" t="s">
        <v>1258</v>
      </c>
      <c r="C747" s="108" t="s">
        <v>1259</v>
      </c>
      <c r="D747" s="108" t="s">
        <v>507</v>
      </c>
      <c r="E747" s="108" t="s">
        <v>307</v>
      </c>
      <c r="F747" s="108">
        <v>0.13</v>
      </c>
      <c r="G747" s="108">
        <v>2.5500000000000002E-3</v>
      </c>
      <c r="H747" s="108">
        <v>2.58</v>
      </c>
      <c r="I747" s="4" t="s">
        <v>1147</v>
      </c>
      <c r="J747" s="231"/>
    </row>
    <row r="748" spans="1:10">
      <c r="A748" s="298" t="str">
        <f t="shared" si="9"/>
        <v>貨4軽PQ</v>
      </c>
      <c r="B748" s="108" t="s">
        <v>1258</v>
      </c>
      <c r="C748" s="108" t="s">
        <v>1259</v>
      </c>
      <c r="D748" s="108" t="s">
        <v>507</v>
      </c>
      <c r="E748" s="192" t="s">
        <v>281</v>
      </c>
      <c r="F748" s="108">
        <v>6.5000000000000002E-2</v>
      </c>
      <c r="G748" s="108">
        <v>4.2500000000000003E-3</v>
      </c>
      <c r="H748" s="108">
        <v>2.58</v>
      </c>
      <c r="I748" s="4" t="s">
        <v>1210</v>
      </c>
      <c r="J748" s="231"/>
    </row>
    <row r="749" spans="1:10">
      <c r="A749" s="298" t="str">
        <f t="shared" si="9"/>
        <v>貨4軽VQ</v>
      </c>
      <c r="B749" s="108" t="s">
        <v>1258</v>
      </c>
      <c r="C749" s="108" t="s">
        <v>1259</v>
      </c>
      <c r="D749" s="108" t="s">
        <v>507</v>
      </c>
      <c r="E749" s="192" t="s">
        <v>308</v>
      </c>
      <c r="F749" s="108">
        <v>6.5000000000000002E-2</v>
      </c>
      <c r="G749" s="108">
        <v>4.2500000000000003E-3</v>
      </c>
      <c r="H749" s="108">
        <v>2.58</v>
      </c>
      <c r="I749" s="4" t="s">
        <v>1147</v>
      </c>
      <c r="J749" s="231"/>
    </row>
    <row r="750" spans="1:10">
      <c r="A750" s="298" t="str">
        <f t="shared" si="9"/>
        <v>貨4軽PR</v>
      </c>
      <c r="B750" s="108" t="s">
        <v>1258</v>
      </c>
      <c r="C750" s="108" t="s">
        <v>1259</v>
      </c>
      <c r="D750" s="108" t="s">
        <v>507</v>
      </c>
      <c r="E750" s="108" t="s">
        <v>282</v>
      </c>
      <c r="F750" s="108">
        <v>6.5000000000000002E-2</v>
      </c>
      <c r="G750" s="108">
        <v>2.5500000000000002E-3</v>
      </c>
      <c r="H750" s="108">
        <v>2.58</v>
      </c>
      <c r="I750" s="4" t="s">
        <v>1210</v>
      </c>
      <c r="J750" s="231"/>
    </row>
    <row r="751" spans="1:10">
      <c r="A751" s="298" t="str">
        <f t="shared" si="9"/>
        <v>貨4軽VR</v>
      </c>
      <c r="B751" s="108" t="s">
        <v>1258</v>
      </c>
      <c r="C751" s="108" t="s">
        <v>1259</v>
      </c>
      <c r="D751" s="108" t="s">
        <v>507</v>
      </c>
      <c r="E751" s="108" t="s">
        <v>309</v>
      </c>
      <c r="F751" s="108">
        <v>6.5000000000000002E-2</v>
      </c>
      <c r="G751" s="108">
        <v>2.5500000000000002E-3</v>
      </c>
      <c r="H751" s="108">
        <v>2.58</v>
      </c>
      <c r="I751" s="4" t="s">
        <v>1147</v>
      </c>
      <c r="J751" s="231"/>
    </row>
    <row r="752" spans="1:10">
      <c r="A752" s="298" t="str">
        <f t="shared" si="9"/>
        <v>貨4軽ADG</v>
      </c>
      <c r="B752" s="108" t="s">
        <v>1258</v>
      </c>
      <c r="C752" s="108" t="s">
        <v>1259</v>
      </c>
      <c r="D752" s="108" t="s">
        <v>364</v>
      </c>
      <c r="E752" s="192" t="s">
        <v>249</v>
      </c>
      <c r="F752" s="108">
        <v>0.15</v>
      </c>
      <c r="G752" s="108">
        <v>3.0000000000000001E-3</v>
      </c>
      <c r="H752" s="108">
        <v>2.58</v>
      </c>
      <c r="I752" s="4" t="s">
        <v>1211</v>
      </c>
      <c r="J752" s="231"/>
    </row>
    <row r="753" spans="1:10">
      <c r="A753" s="298" t="str">
        <f t="shared" si="9"/>
        <v>貨4軽AKG</v>
      </c>
      <c r="B753" s="108" t="s">
        <v>1258</v>
      </c>
      <c r="C753" s="108" t="s">
        <v>1259</v>
      </c>
      <c r="D753" s="108" t="s">
        <v>364</v>
      </c>
      <c r="E753" s="192" t="s">
        <v>915</v>
      </c>
      <c r="F753" s="108">
        <v>0.15</v>
      </c>
      <c r="G753" s="108">
        <v>3.0000000000000001E-3</v>
      </c>
      <c r="H753" s="108">
        <v>2.58</v>
      </c>
      <c r="I753" s="4" t="s">
        <v>1211</v>
      </c>
      <c r="J753" s="231"/>
    </row>
    <row r="754" spans="1:10">
      <c r="A754" s="298" t="str">
        <f t="shared" si="9"/>
        <v>貨4軽ACG</v>
      </c>
      <c r="B754" s="108" t="s">
        <v>1258</v>
      </c>
      <c r="C754" s="108" t="s">
        <v>1259</v>
      </c>
      <c r="D754" s="108" t="s">
        <v>364</v>
      </c>
      <c r="E754" s="108" t="s">
        <v>250</v>
      </c>
      <c r="F754" s="108">
        <v>7.4999999999999997E-2</v>
      </c>
      <c r="G754" s="108">
        <v>1.5E-3</v>
      </c>
      <c r="H754" s="108">
        <v>2.58</v>
      </c>
      <c r="I754" s="4" t="s">
        <v>1147</v>
      </c>
      <c r="J754" s="231"/>
    </row>
    <row r="755" spans="1:10">
      <c r="A755" s="298" t="str">
        <f t="shared" si="9"/>
        <v>貨4軽AJG</v>
      </c>
      <c r="B755" s="108" t="s">
        <v>1258</v>
      </c>
      <c r="C755" s="108" t="s">
        <v>1259</v>
      </c>
      <c r="D755" s="108" t="s">
        <v>364</v>
      </c>
      <c r="E755" s="108" t="s">
        <v>914</v>
      </c>
      <c r="F755" s="108">
        <v>7.4999999999999997E-2</v>
      </c>
      <c r="G755" s="108">
        <v>1.5E-3</v>
      </c>
      <c r="H755" s="108">
        <v>2.58</v>
      </c>
      <c r="I755" s="4" t="s">
        <v>1147</v>
      </c>
      <c r="J755" s="231"/>
    </row>
    <row r="756" spans="1:10">
      <c r="A756" s="298" t="str">
        <f t="shared" si="9"/>
        <v>貨4軽AMG</v>
      </c>
      <c r="B756" s="108" t="s">
        <v>1258</v>
      </c>
      <c r="C756" s="108" t="s">
        <v>1259</v>
      </c>
      <c r="D756" s="108" t="s">
        <v>364</v>
      </c>
      <c r="E756" s="192" t="s">
        <v>1262</v>
      </c>
      <c r="F756" s="108">
        <v>3.7499999999999999E-2</v>
      </c>
      <c r="G756" s="108">
        <v>7.5000000000000002E-4</v>
      </c>
      <c r="H756" s="108">
        <v>2.58</v>
      </c>
      <c r="I756" s="4" t="s">
        <v>1149</v>
      </c>
      <c r="J756" s="231"/>
    </row>
    <row r="757" spans="1:10">
      <c r="A757" s="298" t="str">
        <f t="shared" si="9"/>
        <v>貨4軽BCG</v>
      </c>
      <c r="B757" s="108" t="s">
        <v>1258</v>
      </c>
      <c r="C757" s="108" t="s">
        <v>1259</v>
      </c>
      <c r="D757" s="108" t="s">
        <v>364</v>
      </c>
      <c r="E757" s="192" t="s">
        <v>55</v>
      </c>
      <c r="F757" s="108">
        <v>0.13500000000000001</v>
      </c>
      <c r="G757" s="108">
        <v>2.7000000000000001E-3</v>
      </c>
      <c r="H757" s="108">
        <v>2.58</v>
      </c>
      <c r="I757" s="4" t="s">
        <v>1147</v>
      </c>
      <c r="J757" s="231"/>
    </row>
    <row r="758" spans="1:10">
      <c r="A758" s="298" t="str">
        <f t="shared" si="9"/>
        <v>貨4軽BJG</v>
      </c>
      <c r="B758" s="108" t="s">
        <v>1258</v>
      </c>
      <c r="C758" s="108" t="s">
        <v>1259</v>
      </c>
      <c r="D758" s="108" t="s">
        <v>364</v>
      </c>
      <c r="E758" s="108" t="s">
        <v>916</v>
      </c>
      <c r="F758" s="108">
        <v>0.13500000000000001</v>
      </c>
      <c r="G758" s="108">
        <v>2.7000000000000001E-3</v>
      </c>
      <c r="H758" s="108">
        <v>2.58</v>
      </c>
      <c r="I758" s="4" t="s">
        <v>1147</v>
      </c>
      <c r="J758" s="231"/>
    </row>
    <row r="759" spans="1:10">
      <c r="A759" s="298" t="str">
        <f t="shared" si="9"/>
        <v>貨4軽BDG</v>
      </c>
      <c r="B759" s="108" t="s">
        <v>1258</v>
      </c>
      <c r="C759" s="108" t="s">
        <v>1259</v>
      </c>
      <c r="D759" s="108" t="s">
        <v>364</v>
      </c>
      <c r="E759" s="108" t="s">
        <v>56</v>
      </c>
      <c r="F759" s="108">
        <v>0.13500000000000001</v>
      </c>
      <c r="G759" s="108">
        <v>2.7000000000000001E-3</v>
      </c>
      <c r="H759" s="108">
        <v>2.58</v>
      </c>
      <c r="I759" s="4" t="s">
        <v>1263</v>
      </c>
      <c r="J759" s="231"/>
    </row>
    <row r="760" spans="1:10">
      <c r="A760" s="298" t="str">
        <f t="shared" si="9"/>
        <v>貨4軽BKG</v>
      </c>
      <c r="B760" s="108" t="s">
        <v>1258</v>
      </c>
      <c r="C760" s="108" t="s">
        <v>1259</v>
      </c>
      <c r="D760" s="108" t="s">
        <v>364</v>
      </c>
      <c r="E760" s="192" t="s">
        <v>917</v>
      </c>
      <c r="F760" s="108">
        <v>0.13500000000000001</v>
      </c>
      <c r="G760" s="108">
        <v>2.7000000000000001E-3</v>
      </c>
      <c r="H760" s="108">
        <v>2.58</v>
      </c>
      <c r="I760" s="4" t="s">
        <v>1263</v>
      </c>
      <c r="J760" s="231"/>
    </row>
    <row r="761" spans="1:10">
      <c r="A761" s="298" t="str">
        <f t="shared" si="9"/>
        <v>貨4軽BMG</v>
      </c>
      <c r="B761" s="108" t="s">
        <v>1258</v>
      </c>
      <c r="C761" s="108" t="s">
        <v>1259</v>
      </c>
      <c r="D761" s="108" t="s">
        <v>364</v>
      </c>
      <c r="E761" s="192" t="s">
        <v>1264</v>
      </c>
      <c r="F761" s="108">
        <v>0.13500000000000001</v>
      </c>
      <c r="G761" s="108">
        <v>2.7000000000000001E-3</v>
      </c>
      <c r="H761" s="108">
        <v>2.58</v>
      </c>
      <c r="I761" s="4" t="s">
        <v>1149</v>
      </c>
      <c r="J761" s="231"/>
    </row>
    <row r="762" spans="1:10">
      <c r="A762" s="298" t="str">
        <f t="shared" si="9"/>
        <v>貨4軽NCG</v>
      </c>
      <c r="B762" s="108" t="s">
        <v>1258</v>
      </c>
      <c r="C762" s="108" t="s">
        <v>1259</v>
      </c>
      <c r="D762" s="108" t="s">
        <v>364</v>
      </c>
      <c r="E762" s="108" t="s">
        <v>920</v>
      </c>
      <c r="F762" s="108">
        <v>0.13500000000000001</v>
      </c>
      <c r="G762" s="108">
        <v>3.0000000000000001E-3</v>
      </c>
      <c r="H762" s="108">
        <v>2.58</v>
      </c>
      <c r="I762" s="4" t="s">
        <v>1147</v>
      </c>
      <c r="J762" s="231"/>
    </row>
    <row r="763" spans="1:10">
      <c r="A763" s="298" t="str">
        <f t="shared" si="9"/>
        <v>貨4軽NJG</v>
      </c>
      <c r="B763" s="108" t="s">
        <v>1258</v>
      </c>
      <c r="C763" s="108" t="s">
        <v>1259</v>
      </c>
      <c r="D763" s="108" t="s">
        <v>364</v>
      </c>
      <c r="E763" s="108" t="s">
        <v>924</v>
      </c>
      <c r="F763" s="108">
        <v>0.13500000000000001</v>
      </c>
      <c r="G763" s="108">
        <v>3.0000000000000001E-3</v>
      </c>
      <c r="H763" s="108">
        <v>2.58</v>
      </c>
      <c r="I763" s="4" t="s">
        <v>1147</v>
      </c>
      <c r="J763" s="231"/>
    </row>
    <row r="764" spans="1:10">
      <c r="A764" s="298" t="str">
        <f t="shared" si="9"/>
        <v>貨4軽NDG</v>
      </c>
      <c r="B764" s="108" t="s">
        <v>1258</v>
      </c>
      <c r="C764" s="108" t="s">
        <v>1259</v>
      </c>
      <c r="D764" s="108" t="s">
        <v>364</v>
      </c>
      <c r="E764" s="192" t="s">
        <v>921</v>
      </c>
      <c r="F764" s="108">
        <v>0.13500000000000001</v>
      </c>
      <c r="G764" s="108">
        <v>3.0000000000000001E-3</v>
      </c>
      <c r="H764" s="108">
        <v>2.58</v>
      </c>
      <c r="I764" s="4" t="s">
        <v>1263</v>
      </c>
      <c r="J764" s="231"/>
    </row>
    <row r="765" spans="1:10">
      <c r="A765" s="298" t="str">
        <f t="shared" si="9"/>
        <v>貨4軽NKG</v>
      </c>
      <c r="B765" s="108" t="s">
        <v>1258</v>
      </c>
      <c r="C765" s="108" t="s">
        <v>1259</v>
      </c>
      <c r="D765" s="108" t="s">
        <v>364</v>
      </c>
      <c r="E765" s="192" t="s">
        <v>925</v>
      </c>
      <c r="F765" s="108">
        <v>0.13500000000000001</v>
      </c>
      <c r="G765" s="108">
        <v>3.0000000000000001E-3</v>
      </c>
      <c r="H765" s="108">
        <v>2.58</v>
      </c>
      <c r="I765" s="4" t="s">
        <v>1263</v>
      </c>
      <c r="J765" s="231"/>
    </row>
    <row r="766" spans="1:10">
      <c r="A766" s="298" t="str">
        <f t="shared" si="9"/>
        <v>貨4軽NMG</v>
      </c>
      <c r="B766" s="108" t="s">
        <v>1258</v>
      </c>
      <c r="C766" s="108" t="s">
        <v>1259</v>
      </c>
      <c r="D766" s="108" t="s">
        <v>364</v>
      </c>
      <c r="E766" s="108" t="s">
        <v>1265</v>
      </c>
      <c r="F766" s="108">
        <v>0.13500000000000001</v>
      </c>
      <c r="G766" s="108">
        <v>3.0000000000000001E-3</v>
      </c>
      <c r="H766" s="108">
        <v>2.58</v>
      </c>
      <c r="I766" s="4" t="s">
        <v>1149</v>
      </c>
      <c r="J766" s="231"/>
    </row>
    <row r="767" spans="1:10">
      <c r="A767" s="298" t="str">
        <f t="shared" si="9"/>
        <v>貨4軽PCG</v>
      </c>
      <c r="B767" s="108" t="s">
        <v>1258</v>
      </c>
      <c r="C767" s="108" t="s">
        <v>1259</v>
      </c>
      <c r="D767" s="108" t="s">
        <v>364</v>
      </c>
      <c r="E767" s="108" t="s">
        <v>926</v>
      </c>
      <c r="F767" s="108">
        <v>0.15</v>
      </c>
      <c r="G767" s="108">
        <v>2.7000000000000001E-3</v>
      </c>
      <c r="H767" s="108">
        <v>2.58</v>
      </c>
      <c r="I767" s="4" t="s">
        <v>1147</v>
      </c>
      <c r="J767" s="231"/>
    </row>
    <row r="768" spans="1:10">
      <c r="A768" s="298" t="str">
        <f t="shared" si="9"/>
        <v>貨4軽PJG</v>
      </c>
      <c r="B768" s="108" t="s">
        <v>1258</v>
      </c>
      <c r="C768" s="108" t="s">
        <v>1259</v>
      </c>
      <c r="D768" s="108" t="s">
        <v>364</v>
      </c>
      <c r="E768" s="192" t="s">
        <v>930</v>
      </c>
      <c r="F768" s="108">
        <v>0.15</v>
      </c>
      <c r="G768" s="108">
        <v>2.7000000000000001E-3</v>
      </c>
      <c r="H768" s="108">
        <v>2.58</v>
      </c>
      <c r="I768" s="4" t="s">
        <v>1147</v>
      </c>
      <c r="J768" s="231"/>
    </row>
    <row r="769" spans="1:10">
      <c r="A769" s="298" t="str">
        <f t="shared" si="9"/>
        <v>貨4軽PDG</v>
      </c>
      <c r="B769" s="108" t="s">
        <v>1258</v>
      </c>
      <c r="C769" s="108" t="s">
        <v>1259</v>
      </c>
      <c r="D769" s="108" t="s">
        <v>364</v>
      </c>
      <c r="E769" s="192" t="s">
        <v>927</v>
      </c>
      <c r="F769" s="108">
        <v>0.15</v>
      </c>
      <c r="G769" s="108">
        <v>2.7000000000000001E-3</v>
      </c>
      <c r="H769" s="108">
        <v>2.58</v>
      </c>
      <c r="I769" s="4" t="s">
        <v>1263</v>
      </c>
      <c r="J769" s="231"/>
    </row>
    <row r="770" spans="1:10">
      <c r="A770" s="298" t="str">
        <f t="shared" si="9"/>
        <v>貨4軽PKG</v>
      </c>
      <c r="B770" s="108" t="s">
        <v>1258</v>
      </c>
      <c r="C770" s="108" t="s">
        <v>1259</v>
      </c>
      <c r="D770" s="108" t="s">
        <v>364</v>
      </c>
      <c r="E770" s="108" t="s">
        <v>931</v>
      </c>
      <c r="F770" s="108">
        <v>0.15</v>
      </c>
      <c r="G770" s="108">
        <v>2.7000000000000001E-3</v>
      </c>
      <c r="H770" s="108">
        <v>2.58</v>
      </c>
      <c r="I770" s="4" t="s">
        <v>1263</v>
      </c>
      <c r="J770" s="231"/>
    </row>
    <row r="771" spans="1:10">
      <c r="A771" s="298" t="str">
        <f t="shared" si="9"/>
        <v>貨4軽PMG</v>
      </c>
      <c r="B771" s="108" t="s">
        <v>1258</v>
      </c>
      <c r="C771" s="108" t="s">
        <v>1259</v>
      </c>
      <c r="D771" s="108" t="s">
        <v>364</v>
      </c>
      <c r="E771" s="108" t="s">
        <v>1266</v>
      </c>
      <c r="F771" s="108">
        <v>0.15</v>
      </c>
      <c r="G771" s="108">
        <v>2.7000000000000001E-3</v>
      </c>
      <c r="H771" s="108">
        <v>2.58</v>
      </c>
      <c r="I771" s="4" t="s">
        <v>1149</v>
      </c>
      <c r="J771" s="231"/>
    </row>
    <row r="772" spans="1:10">
      <c r="A772" s="362" t="str">
        <f t="shared" si="9"/>
        <v>貨4軽ADGS</v>
      </c>
      <c r="B772" s="108" t="s">
        <v>1582</v>
      </c>
      <c r="C772" s="108" t="s">
        <v>1583</v>
      </c>
      <c r="D772" s="108" t="s">
        <v>364</v>
      </c>
      <c r="E772" s="108" t="s">
        <v>1584</v>
      </c>
      <c r="F772" s="108">
        <v>0.15</v>
      </c>
      <c r="G772" s="108">
        <v>3.0000000000000001E-3</v>
      </c>
      <c r="H772" s="108">
        <v>2.58</v>
      </c>
      <c r="I772" s="4" t="s">
        <v>1526</v>
      </c>
      <c r="J772" s="231"/>
    </row>
    <row r="773" spans="1:10">
      <c r="A773" s="362" t="str">
        <f t="shared" si="9"/>
        <v>貨4軽ACGS</v>
      </c>
      <c r="B773" s="108" t="s">
        <v>1582</v>
      </c>
      <c r="C773" s="108" t="s">
        <v>1583</v>
      </c>
      <c r="D773" s="108" t="s">
        <v>364</v>
      </c>
      <c r="E773" s="108" t="s">
        <v>1585</v>
      </c>
      <c r="F773" s="108">
        <v>7.4999999999999997E-2</v>
      </c>
      <c r="G773" s="108">
        <v>1.5E-3</v>
      </c>
      <c r="H773" s="108">
        <v>2.58</v>
      </c>
      <c r="I773" s="4" t="s">
        <v>1147</v>
      </c>
      <c r="J773" s="231"/>
    </row>
    <row r="774" spans="1:10">
      <c r="A774" s="362" t="str">
        <f t="shared" si="9"/>
        <v>貨4軽BDGS</v>
      </c>
      <c r="B774" s="108" t="s">
        <v>1582</v>
      </c>
      <c r="C774" s="108" t="s">
        <v>1583</v>
      </c>
      <c r="D774" s="108" t="s">
        <v>364</v>
      </c>
      <c r="E774" s="108" t="s">
        <v>1586</v>
      </c>
      <c r="F774" s="108">
        <v>0.13500000000000001</v>
      </c>
      <c r="G774" s="108">
        <v>2.2499999999999998E-3</v>
      </c>
      <c r="H774" s="108">
        <v>2.58</v>
      </c>
      <c r="I774" s="4" t="s">
        <v>1263</v>
      </c>
      <c r="J774" s="231"/>
    </row>
    <row r="775" spans="1:10">
      <c r="A775" s="362" t="str">
        <f t="shared" si="9"/>
        <v>貨4軽BJGS</v>
      </c>
      <c r="B775" s="108" t="s">
        <v>1582</v>
      </c>
      <c r="C775" s="108" t="s">
        <v>1583</v>
      </c>
      <c r="D775" s="108" t="s">
        <v>364</v>
      </c>
      <c r="E775" s="108" t="s">
        <v>1587</v>
      </c>
      <c r="F775" s="108">
        <v>0.13500000000000001</v>
      </c>
      <c r="G775" s="108">
        <v>2.2499999999999998E-3</v>
      </c>
      <c r="H775" s="108">
        <v>2.58</v>
      </c>
      <c r="I775" s="4" t="s">
        <v>1147</v>
      </c>
      <c r="J775" s="231"/>
    </row>
    <row r="776" spans="1:10">
      <c r="A776" s="362" t="str">
        <f t="shared" si="9"/>
        <v>貨4軽BKGS</v>
      </c>
      <c r="B776" s="108" t="s">
        <v>1582</v>
      </c>
      <c r="C776" s="108" t="s">
        <v>1583</v>
      </c>
      <c r="D776" s="108" t="s">
        <v>364</v>
      </c>
      <c r="E776" s="108" t="s">
        <v>1588</v>
      </c>
      <c r="F776" s="108">
        <v>0.13500000000000001</v>
      </c>
      <c r="G776" s="108">
        <v>2.2499999999999998E-3</v>
      </c>
      <c r="H776" s="108">
        <v>2.58</v>
      </c>
      <c r="I776" s="4" t="s">
        <v>1263</v>
      </c>
      <c r="J776" s="231"/>
    </row>
    <row r="777" spans="1:10">
      <c r="A777" s="362" t="str">
        <f t="shared" si="9"/>
        <v>貨4軽CCG</v>
      </c>
      <c r="B777" s="108" t="s">
        <v>1582</v>
      </c>
      <c r="C777" s="108" t="s">
        <v>1583</v>
      </c>
      <c r="D777" s="108" t="s">
        <v>364</v>
      </c>
      <c r="E777" s="108" t="s">
        <v>1589</v>
      </c>
      <c r="F777" s="108">
        <v>7.4999999999999997E-2</v>
      </c>
      <c r="G777" s="108">
        <v>1.5E-3</v>
      </c>
      <c r="H777" s="108">
        <v>2.58</v>
      </c>
      <c r="I777" s="4" t="s">
        <v>1147</v>
      </c>
      <c r="J777" s="231"/>
    </row>
    <row r="778" spans="1:10">
      <c r="A778" s="362" t="str">
        <f t="shared" si="9"/>
        <v>貨4軽CDG</v>
      </c>
      <c r="B778" s="108" t="s">
        <v>1582</v>
      </c>
      <c r="C778" s="108" t="s">
        <v>1583</v>
      </c>
      <c r="D778" s="108" t="s">
        <v>364</v>
      </c>
      <c r="E778" s="108" t="s">
        <v>1590</v>
      </c>
      <c r="F778" s="108">
        <v>7.4999999999999997E-2</v>
      </c>
      <c r="G778" s="108">
        <v>1.5E-3</v>
      </c>
      <c r="H778" s="108">
        <v>2.58</v>
      </c>
      <c r="I778" s="4" t="s">
        <v>1263</v>
      </c>
      <c r="J778" s="231"/>
    </row>
    <row r="779" spans="1:10">
      <c r="A779" s="362" t="str">
        <f t="shared" si="9"/>
        <v>貨4軽CJG</v>
      </c>
      <c r="B779" s="108" t="s">
        <v>1582</v>
      </c>
      <c r="C779" s="108" t="s">
        <v>1583</v>
      </c>
      <c r="D779" s="108" t="s">
        <v>364</v>
      </c>
      <c r="E779" s="108" t="s">
        <v>1591</v>
      </c>
      <c r="F779" s="108">
        <v>7.4999999999999997E-2</v>
      </c>
      <c r="G779" s="108">
        <v>1.5E-3</v>
      </c>
      <c r="H779" s="108">
        <v>2.58</v>
      </c>
      <c r="I779" s="4" t="s">
        <v>1147</v>
      </c>
      <c r="J779" s="231"/>
    </row>
    <row r="780" spans="1:10">
      <c r="A780" s="362" t="str">
        <f t="shared" si="9"/>
        <v>貨4軽CKG</v>
      </c>
      <c r="B780" s="108" t="s">
        <v>1582</v>
      </c>
      <c r="C780" s="108" t="s">
        <v>1583</v>
      </c>
      <c r="D780" s="108" t="s">
        <v>364</v>
      </c>
      <c r="E780" s="108" t="s">
        <v>1592</v>
      </c>
      <c r="F780" s="108">
        <v>7.4999999999999997E-2</v>
      </c>
      <c r="G780" s="108">
        <v>1.5E-3</v>
      </c>
      <c r="H780" s="108">
        <v>2.58</v>
      </c>
      <c r="I780" s="4" t="s">
        <v>1263</v>
      </c>
      <c r="J780" s="231"/>
    </row>
    <row r="781" spans="1:10">
      <c r="A781" s="362" t="str">
        <f t="shared" si="9"/>
        <v>貨4軽DCG</v>
      </c>
      <c r="B781" s="108" t="s">
        <v>1582</v>
      </c>
      <c r="C781" s="108" t="s">
        <v>1583</v>
      </c>
      <c r="D781" s="108" t="s">
        <v>364</v>
      </c>
      <c r="E781" s="108" t="s">
        <v>1593</v>
      </c>
      <c r="F781" s="108">
        <v>3.7499999999999999E-2</v>
      </c>
      <c r="G781" s="108">
        <v>7.5000000000000002E-4</v>
      </c>
      <c r="H781" s="108">
        <v>2.58</v>
      </c>
      <c r="I781" s="4" t="s">
        <v>1147</v>
      </c>
      <c r="J781" s="231"/>
    </row>
    <row r="782" spans="1:10">
      <c r="A782" s="362" t="str">
        <f t="shared" si="9"/>
        <v>貨4軽DDG</v>
      </c>
      <c r="B782" s="108" t="s">
        <v>1582</v>
      </c>
      <c r="C782" s="108" t="s">
        <v>1583</v>
      </c>
      <c r="D782" s="108" t="s">
        <v>364</v>
      </c>
      <c r="E782" s="108" t="s">
        <v>1594</v>
      </c>
      <c r="F782" s="108">
        <v>3.7499999999999999E-2</v>
      </c>
      <c r="G782" s="108">
        <v>7.5000000000000002E-4</v>
      </c>
      <c r="H782" s="108">
        <v>2.58</v>
      </c>
      <c r="I782" s="4" t="s">
        <v>1263</v>
      </c>
      <c r="J782" s="231"/>
    </row>
    <row r="783" spans="1:10">
      <c r="A783" s="362" t="str">
        <f t="shared" si="9"/>
        <v>貨4軽DJG</v>
      </c>
      <c r="B783" s="108" t="s">
        <v>1582</v>
      </c>
      <c r="C783" s="108" t="s">
        <v>1583</v>
      </c>
      <c r="D783" s="108" t="s">
        <v>364</v>
      </c>
      <c r="E783" s="108" t="s">
        <v>1595</v>
      </c>
      <c r="F783" s="108">
        <v>3.7499999999999999E-2</v>
      </c>
      <c r="G783" s="108">
        <v>7.5000000000000002E-4</v>
      </c>
      <c r="H783" s="108">
        <v>2.58</v>
      </c>
      <c r="I783" s="4" t="s">
        <v>1147</v>
      </c>
      <c r="J783" s="231"/>
    </row>
    <row r="784" spans="1:10">
      <c r="A784" s="362" t="str">
        <f t="shared" si="9"/>
        <v>貨4軽DKG</v>
      </c>
      <c r="B784" s="108" t="s">
        <v>1582</v>
      </c>
      <c r="C784" s="108" t="s">
        <v>1583</v>
      </c>
      <c r="D784" s="108" t="s">
        <v>364</v>
      </c>
      <c r="E784" s="108" t="s">
        <v>1596</v>
      </c>
      <c r="F784" s="108">
        <v>3.7499999999999999E-2</v>
      </c>
      <c r="G784" s="108">
        <v>7.5000000000000002E-4</v>
      </c>
      <c r="H784" s="108">
        <v>2.58</v>
      </c>
      <c r="I784" s="4" t="s">
        <v>1263</v>
      </c>
      <c r="J784" s="231"/>
    </row>
    <row r="785" spans="1:10">
      <c r="A785" s="362" t="str">
        <f t="shared" si="9"/>
        <v>貨4軽PDGS</v>
      </c>
      <c r="B785" s="108" t="s">
        <v>1582</v>
      </c>
      <c r="C785" s="108" t="s">
        <v>1583</v>
      </c>
      <c r="D785" s="108" t="s">
        <v>364</v>
      </c>
      <c r="E785" s="108" t="s">
        <v>1597</v>
      </c>
      <c r="F785" s="108">
        <v>0.15</v>
      </c>
      <c r="G785" s="108">
        <v>2.7000000000000001E-3</v>
      </c>
      <c r="H785" s="108">
        <v>2.58</v>
      </c>
      <c r="I785" s="4" t="s">
        <v>1263</v>
      </c>
      <c r="J785" s="231"/>
    </row>
    <row r="786" spans="1:10">
      <c r="A786" s="362" t="str">
        <f t="shared" si="9"/>
        <v>貨4軽PKGS</v>
      </c>
      <c r="B786" s="108" t="s">
        <v>1582</v>
      </c>
      <c r="C786" s="108" t="s">
        <v>1583</v>
      </c>
      <c r="D786" s="108" t="s">
        <v>364</v>
      </c>
      <c r="E786" s="108" t="s">
        <v>1598</v>
      </c>
      <c r="F786" s="108">
        <v>0.15</v>
      </c>
      <c r="G786" s="108">
        <v>2.7000000000000001E-3</v>
      </c>
      <c r="H786" s="108">
        <v>2.58</v>
      </c>
      <c r="I786" s="4" t="s">
        <v>1263</v>
      </c>
      <c r="J786" s="231"/>
    </row>
    <row r="787" spans="1:10">
      <c r="A787" s="362" t="str">
        <f t="shared" si="9"/>
        <v>貨4軽LDG</v>
      </c>
      <c r="B787" s="108" t="s">
        <v>1582</v>
      </c>
      <c r="C787" s="108" t="s">
        <v>1583</v>
      </c>
      <c r="D787" s="108" t="s">
        <v>797</v>
      </c>
      <c r="E787" s="108" t="s">
        <v>832</v>
      </c>
      <c r="F787" s="108">
        <v>0.05</v>
      </c>
      <c r="G787" s="108">
        <v>1E-3</v>
      </c>
      <c r="H787" s="108">
        <v>2.58</v>
      </c>
      <c r="I787" s="4" t="s">
        <v>1215</v>
      </c>
      <c r="J787" s="231"/>
    </row>
    <row r="788" spans="1:10">
      <c r="A788" s="362" t="str">
        <f t="shared" si="9"/>
        <v>貨4軽LKG</v>
      </c>
      <c r="B788" s="108" t="s">
        <v>1582</v>
      </c>
      <c r="C788" s="108" t="s">
        <v>1583</v>
      </c>
      <c r="D788" s="108" t="s">
        <v>797</v>
      </c>
      <c r="E788" s="108" t="s">
        <v>833</v>
      </c>
      <c r="F788" s="108">
        <v>0.05</v>
      </c>
      <c r="G788" s="108">
        <v>1E-3</v>
      </c>
      <c r="H788" s="108">
        <v>2.58</v>
      </c>
      <c r="I788" s="4" t="s">
        <v>1215</v>
      </c>
      <c r="J788" s="231"/>
    </row>
    <row r="789" spans="1:10">
      <c r="A789" s="362" t="str">
        <f t="shared" si="9"/>
        <v>貨4軽LPG</v>
      </c>
      <c r="B789" s="108" t="s">
        <v>1582</v>
      </c>
      <c r="C789" s="108" t="s">
        <v>1583</v>
      </c>
      <c r="D789" s="108" t="s">
        <v>797</v>
      </c>
      <c r="E789" s="108" t="s">
        <v>1021</v>
      </c>
      <c r="F789" s="108">
        <v>0.05</v>
      </c>
      <c r="G789" s="108">
        <v>1E-3</v>
      </c>
      <c r="H789" s="108">
        <v>2.58</v>
      </c>
      <c r="I789" s="4" t="s">
        <v>1215</v>
      </c>
      <c r="J789" s="231"/>
    </row>
    <row r="790" spans="1:10">
      <c r="A790" s="362" t="str">
        <f t="shared" si="9"/>
        <v>貨4軽LRG</v>
      </c>
      <c r="B790" s="108" t="s">
        <v>1582</v>
      </c>
      <c r="C790" s="108" t="s">
        <v>1583</v>
      </c>
      <c r="D790" s="108" t="s">
        <v>797</v>
      </c>
      <c r="E790" s="108" t="s">
        <v>1023</v>
      </c>
      <c r="F790" s="108">
        <v>0.05</v>
      </c>
      <c r="G790" s="108">
        <v>1E-3</v>
      </c>
      <c r="H790" s="108">
        <v>2.58</v>
      </c>
      <c r="I790" s="4" t="s">
        <v>1215</v>
      </c>
      <c r="J790" s="231"/>
    </row>
    <row r="791" spans="1:10">
      <c r="A791" s="362" t="str">
        <f t="shared" si="9"/>
        <v>貨4軽LCG</v>
      </c>
      <c r="B791" s="108" t="s">
        <v>1582</v>
      </c>
      <c r="C791" s="108" t="s">
        <v>1583</v>
      </c>
      <c r="D791" s="108" t="s">
        <v>797</v>
      </c>
      <c r="E791" s="108" t="s">
        <v>834</v>
      </c>
      <c r="F791" s="108">
        <v>2.5000000000000001E-2</v>
      </c>
      <c r="G791" s="108">
        <v>5.0000000000000001E-4</v>
      </c>
      <c r="H791" s="108">
        <v>2.58</v>
      </c>
      <c r="I791" s="4" t="s">
        <v>1147</v>
      </c>
      <c r="J791" s="231"/>
    </row>
    <row r="792" spans="1:10">
      <c r="A792" s="362" t="str">
        <f t="shared" si="9"/>
        <v>貨4軽LJG</v>
      </c>
      <c r="B792" s="108" t="s">
        <v>1582</v>
      </c>
      <c r="C792" s="108" t="s">
        <v>1583</v>
      </c>
      <c r="D792" s="108" t="s">
        <v>797</v>
      </c>
      <c r="E792" s="108" t="s">
        <v>835</v>
      </c>
      <c r="F792" s="108">
        <v>2.5000000000000001E-2</v>
      </c>
      <c r="G792" s="108">
        <v>5.0000000000000001E-4</v>
      </c>
      <c r="H792" s="108">
        <v>2.58</v>
      </c>
      <c r="I792" s="4" t="s">
        <v>1147</v>
      </c>
      <c r="J792" s="231"/>
    </row>
    <row r="793" spans="1:10">
      <c r="A793" s="362" t="str">
        <f t="shared" si="9"/>
        <v>貨4軽LNG</v>
      </c>
      <c r="B793" s="108" t="s">
        <v>1582</v>
      </c>
      <c r="C793" s="108" t="s">
        <v>1583</v>
      </c>
      <c r="D793" s="108" t="s">
        <v>797</v>
      </c>
      <c r="E793" s="108" t="s">
        <v>1020</v>
      </c>
      <c r="F793" s="108">
        <v>2.5000000000000001E-2</v>
      </c>
      <c r="G793" s="108">
        <v>5.0000000000000001E-4</v>
      </c>
      <c r="H793" s="108">
        <v>2.58</v>
      </c>
      <c r="I793" s="4" t="s">
        <v>1147</v>
      </c>
      <c r="J793" s="231"/>
    </row>
    <row r="794" spans="1:10">
      <c r="A794" s="362" t="str">
        <f t="shared" si="9"/>
        <v>貨4軽LQG</v>
      </c>
      <c r="B794" s="108" t="s">
        <v>1582</v>
      </c>
      <c r="C794" s="108" t="s">
        <v>1583</v>
      </c>
      <c r="D794" s="108" t="s">
        <v>797</v>
      </c>
      <c r="E794" s="108" t="s">
        <v>1022</v>
      </c>
      <c r="F794" s="108">
        <v>2.5000000000000001E-2</v>
      </c>
      <c r="G794" s="108">
        <v>5.0000000000000001E-4</v>
      </c>
      <c r="H794" s="108">
        <v>2.58</v>
      </c>
      <c r="I794" s="4" t="s">
        <v>1147</v>
      </c>
      <c r="J794" s="231"/>
    </row>
    <row r="795" spans="1:10">
      <c r="A795" s="362" t="str">
        <f t="shared" si="9"/>
        <v>貨4軽MDG</v>
      </c>
      <c r="B795" s="108" t="s">
        <v>1582</v>
      </c>
      <c r="C795" s="108" t="s">
        <v>1583</v>
      </c>
      <c r="D795" s="108" t="s">
        <v>797</v>
      </c>
      <c r="E795" s="108" t="s">
        <v>836</v>
      </c>
      <c r="F795" s="108">
        <v>2.5000000000000001E-2</v>
      </c>
      <c r="G795" s="108">
        <v>5.0000000000000001E-4</v>
      </c>
      <c r="H795" s="108">
        <v>2.58</v>
      </c>
      <c r="I795" s="4" t="s">
        <v>1215</v>
      </c>
      <c r="J795" s="231"/>
    </row>
    <row r="796" spans="1:10">
      <c r="A796" s="362" t="str">
        <f t="shared" si="9"/>
        <v>貨4軽MKG</v>
      </c>
      <c r="B796" s="108" t="s">
        <v>1582</v>
      </c>
      <c r="C796" s="108" t="s">
        <v>1583</v>
      </c>
      <c r="D796" s="108" t="s">
        <v>797</v>
      </c>
      <c r="E796" s="108" t="s">
        <v>837</v>
      </c>
      <c r="F796" s="108">
        <v>2.5000000000000001E-2</v>
      </c>
      <c r="G796" s="108">
        <v>5.0000000000000001E-4</v>
      </c>
      <c r="H796" s="108">
        <v>2.58</v>
      </c>
      <c r="I796" s="4" t="s">
        <v>1215</v>
      </c>
      <c r="J796" s="231"/>
    </row>
    <row r="797" spans="1:10">
      <c r="A797" s="362" t="str">
        <f t="shared" si="9"/>
        <v>貨4軽MPG</v>
      </c>
      <c r="B797" s="108" t="s">
        <v>1582</v>
      </c>
      <c r="C797" s="108" t="s">
        <v>1583</v>
      </c>
      <c r="D797" s="108" t="s">
        <v>797</v>
      </c>
      <c r="E797" s="108" t="s">
        <v>1028</v>
      </c>
      <c r="F797" s="108">
        <v>2.5000000000000001E-2</v>
      </c>
      <c r="G797" s="108">
        <v>5.0000000000000001E-4</v>
      </c>
      <c r="H797" s="108">
        <v>2.58</v>
      </c>
      <c r="I797" s="4" t="s">
        <v>1215</v>
      </c>
      <c r="J797" s="231"/>
    </row>
    <row r="798" spans="1:10">
      <c r="A798" s="362" t="str">
        <f t="shared" si="9"/>
        <v>貨4軽MRG</v>
      </c>
      <c r="B798" s="108" t="s">
        <v>1582</v>
      </c>
      <c r="C798" s="108" t="s">
        <v>1583</v>
      </c>
      <c r="D798" s="108" t="s">
        <v>797</v>
      </c>
      <c r="E798" s="108" t="s">
        <v>1030</v>
      </c>
      <c r="F798" s="108">
        <v>2.5000000000000001E-2</v>
      </c>
      <c r="G798" s="108">
        <v>5.0000000000000001E-4</v>
      </c>
      <c r="H798" s="108">
        <v>2.58</v>
      </c>
      <c r="I798" s="4" t="s">
        <v>1215</v>
      </c>
      <c r="J798" s="231"/>
    </row>
    <row r="799" spans="1:10">
      <c r="A799" s="362" t="str">
        <f t="shared" si="9"/>
        <v>貨4軽MCG</v>
      </c>
      <c r="B799" s="108" t="s">
        <v>1582</v>
      </c>
      <c r="C799" s="108" t="s">
        <v>1583</v>
      </c>
      <c r="D799" s="108" t="s">
        <v>797</v>
      </c>
      <c r="E799" s="108" t="s">
        <v>838</v>
      </c>
      <c r="F799" s="108">
        <v>2.5000000000000001E-2</v>
      </c>
      <c r="G799" s="108">
        <v>5.0000000000000001E-4</v>
      </c>
      <c r="H799" s="108">
        <v>2.58</v>
      </c>
      <c r="I799" s="4" t="s">
        <v>1147</v>
      </c>
      <c r="J799" s="231"/>
    </row>
    <row r="800" spans="1:10">
      <c r="A800" s="362" t="str">
        <f t="shared" si="9"/>
        <v>貨4軽MJG</v>
      </c>
      <c r="B800" s="108" t="s">
        <v>1582</v>
      </c>
      <c r="C800" s="108" t="s">
        <v>1583</v>
      </c>
      <c r="D800" s="108" t="s">
        <v>797</v>
      </c>
      <c r="E800" s="108" t="s">
        <v>839</v>
      </c>
      <c r="F800" s="108">
        <v>2.5000000000000001E-2</v>
      </c>
      <c r="G800" s="108">
        <v>5.0000000000000001E-4</v>
      </c>
      <c r="H800" s="108">
        <v>2.58</v>
      </c>
      <c r="I800" s="4" t="s">
        <v>1147</v>
      </c>
      <c r="J800" s="231"/>
    </row>
    <row r="801" spans="1:10">
      <c r="A801" s="362" t="str">
        <f t="shared" si="9"/>
        <v>貨4軽MNG</v>
      </c>
      <c r="B801" s="108" t="s">
        <v>1582</v>
      </c>
      <c r="C801" s="108" t="s">
        <v>1583</v>
      </c>
      <c r="D801" s="108" t="s">
        <v>797</v>
      </c>
      <c r="E801" s="108" t="s">
        <v>1027</v>
      </c>
      <c r="F801" s="108">
        <v>2.5000000000000001E-2</v>
      </c>
      <c r="G801" s="108">
        <v>5.0000000000000001E-4</v>
      </c>
      <c r="H801" s="108">
        <v>2.58</v>
      </c>
      <c r="I801" s="4" t="s">
        <v>1147</v>
      </c>
      <c r="J801" s="231"/>
    </row>
    <row r="802" spans="1:10">
      <c r="A802" s="362" t="str">
        <f t="shared" si="9"/>
        <v>貨4軽MQG</v>
      </c>
      <c r="B802" s="108" t="s">
        <v>1582</v>
      </c>
      <c r="C802" s="108" t="s">
        <v>1583</v>
      </c>
      <c r="D802" s="108" t="s">
        <v>797</v>
      </c>
      <c r="E802" s="108" t="s">
        <v>1029</v>
      </c>
      <c r="F802" s="108">
        <v>2.5000000000000001E-2</v>
      </c>
      <c r="G802" s="108">
        <v>5.0000000000000001E-4</v>
      </c>
      <c r="H802" s="108">
        <v>2.58</v>
      </c>
      <c r="I802" s="4" t="s">
        <v>1147</v>
      </c>
      <c r="J802" s="231"/>
    </row>
    <row r="803" spans="1:10">
      <c r="A803" s="362" t="str">
        <f t="shared" si="9"/>
        <v>貨4軽RDG</v>
      </c>
      <c r="B803" s="108" t="s">
        <v>1582</v>
      </c>
      <c r="C803" s="108" t="s">
        <v>1583</v>
      </c>
      <c r="D803" s="108" t="s">
        <v>797</v>
      </c>
      <c r="E803" s="108" t="s">
        <v>840</v>
      </c>
      <c r="F803" s="108">
        <v>1.2500000000000001E-2</v>
      </c>
      <c r="G803" s="108">
        <v>2.5000000000000001E-4</v>
      </c>
      <c r="H803" s="108">
        <v>2.58</v>
      </c>
      <c r="I803" s="4" t="s">
        <v>1215</v>
      </c>
      <c r="J803" s="231"/>
    </row>
    <row r="804" spans="1:10">
      <c r="A804" s="362" t="str">
        <f t="shared" si="9"/>
        <v>貨4軽RKG</v>
      </c>
      <c r="B804" s="108" t="s">
        <v>1582</v>
      </c>
      <c r="C804" s="108" t="s">
        <v>1583</v>
      </c>
      <c r="D804" s="108" t="s">
        <v>797</v>
      </c>
      <c r="E804" s="108" t="s">
        <v>841</v>
      </c>
      <c r="F804" s="108">
        <v>1.2500000000000001E-2</v>
      </c>
      <c r="G804" s="108">
        <v>2.5000000000000001E-4</v>
      </c>
      <c r="H804" s="108">
        <v>2.58</v>
      </c>
      <c r="I804" s="4" t="s">
        <v>1215</v>
      </c>
      <c r="J804" s="231"/>
    </row>
    <row r="805" spans="1:10">
      <c r="A805" s="362" t="str">
        <f t="shared" si="9"/>
        <v>貨4軽RPG</v>
      </c>
      <c r="B805" s="108" t="s">
        <v>1582</v>
      </c>
      <c r="C805" s="108" t="s">
        <v>1583</v>
      </c>
      <c r="D805" s="108" t="s">
        <v>797</v>
      </c>
      <c r="E805" s="108" t="s">
        <v>1075</v>
      </c>
      <c r="F805" s="108">
        <v>1.2500000000000001E-2</v>
      </c>
      <c r="G805" s="108">
        <v>2.5000000000000001E-4</v>
      </c>
      <c r="H805" s="108">
        <v>2.58</v>
      </c>
      <c r="I805" s="4" t="s">
        <v>1215</v>
      </c>
      <c r="J805" s="231"/>
    </row>
    <row r="806" spans="1:10">
      <c r="A806" s="362" t="str">
        <f t="shared" si="9"/>
        <v>貨4軽RRG</v>
      </c>
      <c r="B806" s="108" t="s">
        <v>1582</v>
      </c>
      <c r="C806" s="108" t="s">
        <v>1583</v>
      </c>
      <c r="D806" s="108" t="s">
        <v>797</v>
      </c>
      <c r="E806" s="108" t="s">
        <v>1077</v>
      </c>
      <c r="F806" s="108">
        <v>1.2500000000000001E-2</v>
      </c>
      <c r="G806" s="108">
        <v>2.5000000000000001E-4</v>
      </c>
      <c r="H806" s="108">
        <v>2.58</v>
      </c>
      <c r="I806" s="4" t="s">
        <v>1215</v>
      </c>
      <c r="J806" s="231"/>
    </row>
    <row r="807" spans="1:10">
      <c r="A807" s="362" t="str">
        <f t="shared" si="9"/>
        <v>貨4軽RCG</v>
      </c>
      <c r="B807" s="108" t="s">
        <v>1582</v>
      </c>
      <c r="C807" s="108" t="s">
        <v>1583</v>
      </c>
      <c r="D807" s="108" t="s">
        <v>797</v>
      </c>
      <c r="E807" s="108" t="s">
        <v>842</v>
      </c>
      <c r="F807" s="108">
        <v>1.2500000000000001E-2</v>
      </c>
      <c r="G807" s="108">
        <v>2.5000000000000001E-4</v>
      </c>
      <c r="H807" s="108">
        <v>2.58</v>
      </c>
      <c r="I807" s="4" t="s">
        <v>1147</v>
      </c>
      <c r="J807" s="231"/>
    </row>
    <row r="808" spans="1:10">
      <c r="A808" s="362" t="str">
        <f t="shared" si="9"/>
        <v>貨4軽RJG</v>
      </c>
      <c r="B808" s="108" t="s">
        <v>1582</v>
      </c>
      <c r="C808" s="108" t="s">
        <v>1583</v>
      </c>
      <c r="D808" s="108" t="s">
        <v>797</v>
      </c>
      <c r="E808" s="108" t="s">
        <v>843</v>
      </c>
      <c r="F808" s="108">
        <v>1.2500000000000001E-2</v>
      </c>
      <c r="G808" s="108">
        <v>2.5000000000000001E-4</v>
      </c>
      <c r="H808" s="108">
        <v>2.58</v>
      </c>
      <c r="I808" s="4" t="s">
        <v>1147</v>
      </c>
      <c r="J808" s="231"/>
    </row>
    <row r="809" spans="1:10">
      <c r="A809" s="362" t="str">
        <f t="shared" si="9"/>
        <v>貨4軽RNG</v>
      </c>
      <c r="B809" s="108" t="s">
        <v>1582</v>
      </c>
      <c r="C809" s="108" t="s">
        <v>1583</v>
      </c>
      <c r="D809" s="108" t="s">
        <v>797</v>
      </c>
      <c r="E809" s="108" t="s">
        <v>1074</v>
      </c>
      <c r="F809" s="108">
        <v>1.2500000000000001E-2</v>
      </c>
      <c r="G809" s="108">
        <v>2.5000000000000001E-4</v>
      </c>
      <c r="H809" s="108">
        <v>2.58</v>
      </c>
      <c r="I809" s="4" t="s">
        <v>1147</v>
      </c>
      <c r="J809" s="231"/>
    </row>
    <row r="810" spans="1:10">
      <c r="A810" s="362" t="str">
        <f t="shared" si="9"/>
        <v>貨4軽RQG</v>
      </c>
      <c r="B810" s="108" t="s">
        <v>1582</v>
      </c>
      <c r="C810" s="108" t="s">
        <v>1583</v>
      </c>
      <c r="D810" s="108" t="s">
        <v>797</v>
      </c>
      <c r="E810" s="108" t="s">
        <v>1076</v>
      </c>
      <c r="F810" s="108">
        <v>1.2500000000000001E-2</v>
      </c>
      <c r="G810" s="108">
        <v>2.5000000000000001E-4</v>
      </c>
      <c r="H810" s="108">
        <v>2.58</v>
      </c>
      <c r="I810" s="4" t="s">
        <v>1147</v>
      </c>
      <c r="J810" s="231"/>
    </row>
    <row r="811" spans="1:10">
      <c r="A811" s="362" t="str">
        <f t="shared" si="9"/>
        <v>貨4軽QDG</v>
      </c>
      <c r="B811" s="108" t="s">
        <v>1582</v>
      </c>
      <c r="C811" s="108" t="s">
        <v>1583</v>
      </c>
      <c r="D811" s="108" t="s">
        <v>797</v>
      </c>
      <c r="E811" s="108" t="s">
        <v>1046</v>
      </c>
      <c r="F811" s="108">
        <v>4.4999999999999998E-2</v>
      </c>
      <c r="G811" s="108">
        <v>8.9999999999999998E-4</v>
      </c>
      <c r="H811" s="108">
        <v>2.58</v>
      </c>
      <c r="I811" s="4" t="s">
        <v>1215</v>
      </c>
      <c r="J811" s="231"/>
    </row>
    <row r="812" spans="1:10">
      <c r="A812" s="362" t="str">
        <f t="shared" si="9"/>
        <v>貨4軽QKG</v>
      </c>
      <c r="B812" s="108" t="s">
        <v>1582</v>
      </c>
      <c r="C812" s="108" t="s">
        <v>1583</v>
      </c>
      <c r="D812" s="108" t="s">
        <v>797</v>
      </c>
      <c r="E812" s="108" t="s">
        <v>1064</v>
      </c>
      <c r="F812" s="108">
        <v>4.4999999999999998E-2</v>
      </c>
      <c r="G812" s="108">
        <v>8.9999999999999998E-4</v>
      </c>
      <c r="H812" s="108">
        <v>2.58</v>
      </c>
      <c r="I812" s="4" t="s">
        <v>1215</v>
      </c>
      <c r="J812" s="231"/>
    </row>
    <row r="813" spans="1:10">
      <c r="A813" s="362" t="str">
        <f t="shared" si="9"/>
        <v>貨4軽QPG</v>
      </c>
      <c r="B813" s="108" t="s">
        <v>1582</v>
      </c>
      <c r="C813" s="108" t="s">
        <v>1583</v>
      </c>
      <c r="D813" s="108" t="s">
        <v>797</v>
      </c>
      <c r="E813" s="108" t="s">
        <v>1068</v>
      </c>
      <c r="F813" s="108">
        <v>4.4999999999999998E-2</v>
      </c>
      <c r="G813" s="108">
        <v>8.9999999999999998E-4</v>
      </c>
      <c r="H813" s="108">
        <v>2.58</v>
      </c>
      <c r="I813" s="4" t="s">
        <v>1215</v>
      </c>
      <c r="J813" s="231"/>
    </row>
    <row r="814" spans="1:10">
      <c r="A814" s="362" t="str">
        <f t="shared" si="9"/>
        <v>貨4軽QRG</v>
      </c>
      <c r="B814" s="108" t="s">
        <v>1582</v>
      </c>
      <c r="C814" s="108" t="s">
        <v>1583</v>
      </c>
      <c r="D814" s="108" t="s">
        <v>797</v>
      </c>
      <c r="E814" s="108" t="s">
        <v>1070</v>
      </c>
      <c r="F814" s="108">
        <v>4.4999999999999998E-2</v>
      </c>
      <c r="G814" s="108">
        <v>8.9999999999999998E-4</v>
      </c>
      <c r="H814" s="108">
        <v>2.58</v>
      </c>
      <c r="I814" s="4" t="s">
        <v>1215</v>
      </c>
      <c r="J814" s="231"/>
    </row>
    <row r="815" spans="1:10">
      <c r="A815" s="362" t="str">
        <f t="shared" si="9"/>
        <v>貨4軽QCG</v>
      </c>
      <c r="B815" s="108" t="s">
        <v>1582</v>
      </c>
      <c r="C815" s="108" t="s">
        <v>1583</v>
      </c>
      <c r="D815" s="108" t="s">
        <v>797</v>
      </c>
      <c r="E815" s="108" t="s">
        <v>1042</v>
      </c>
      <c r="F815" s="108">
        <v>4.4999999999999998E-2</v>
      </c>
      <c r="G815" s="108">
        <v>8.9999999999999998E-4</v>
      </c>
      <c r="H815" s="108">
        <v>2.58</v>
      </c>
      <c r="I815" s="4" t="s">
        <v>1147</v>
      </c>
      <c r="J815" s="231"/>
    </row>
    <row r="816" spans="1:10">
      <c r="A816" s="362" t="str">
        <f t="shared" si="9"/>
        <v>貨4軽QJG</v>
      </c>
      <c r="B816" s="108" t="s">
        <v>1582</v>
      </c>
      <c r="C816" s="108" t="s">
        <v>1583</v>
      </c>
      <c r="D816" s="108" t="s">
        <v>797</v>
      </c>
      <c r="E816" s="108" t="s">
        <v>1063</v>
      </c>
      <c r="F816" s="108">
        <v>4.4999999999999998E-2</v>
      </c>
      <c r="G816" s="108">
        <v>8.9999999999999998E-4</v>
      </c>
      <c r="H816" s="108">
        <v>2.58</v>
      </c>
      <c r="I816" s="4" t="s">
        <v>1147</v>
      </c>
      <c r="J816" s="231"/>
    </row>
    <row r="817" spans="1:10">
      <c r="A817" s="362" t="str">
        <f t="shared" si="9"/>
        <v>貨4軽QNG</v>
      </c>
      <c r="B817" s="108" t="s">
        <v>1582</v>
      </c>
      <c r="C817" s="108" t="s">
        <v>1583</v>
      </c>
      <c r="D817" s="108" t="s">
        <v>797</v>
      </c>
      <c r="E817" s="108" t="s">
        <v>1067</v>
      </c>
      <c r="F817" s="108">
        <v>4.4999999999999998E-2</v>
      </c>
      <c r="G817" s="108">
        <v>8.9999999999999998E-4</v>
      </c>
      <c r="H817" s="108">
        <v>2.58</v>
      </c>
      <c r="I817" s="4" t="s">
        <v>1147</v>
      </c>
      <c r="J817" s="231"/>
    </row>
    <row r="818" spans="1:10">
      <c r="A818" s="362" t="str">
        <f t="shared" si="9"/>
        <v>貨4軽QQG</v>
      </c>
      <c r="B818" s="108" t="s">
        <v>1582</v>
      </c>
      <c r="C818" s="108" t="s">
        <v>1583</v>
      </c>
      <c r="D818" s="108" t="s">
        <v>797</v>
      </c>
      <c r="E818" s="108" t="s">
        <v>1069</v>
      </c>
      <c r="F818" s="108">
        <v>4.4999999999999998E-2</v>
      </c>
      <c r="G818" s="108">
        <v>8.9999999999999998E-4</v>
      </c>
      <c r="H818" s="108">
        <v>2.58</v>
      </c>
      <c r="I818" s="4" t="s">
        <v>1147</v>
      </c>
      <c r="J818" s="231"/>
    </row>
    <row r="819" spans="1:10">
      <c r="A819" s="298" t="str">
        <f t="shared" si="9"/>
        <v>貨5軽LDG</v>
      </c>
      <c r="B819" s="108" t="s">
        <v>1267</v>
      </c>
      <c r="C819" s="108" t="s">
        <v>1268</v>
      </c>
      <c r="D819" s="108" t="s">
        <v>797</v>
      </c>
      <c r="E819" s="192" t="s">
        <v>832</v>
      </c>
      <c r="F819" s="108">
        <v>0.05</v>
      </c>
      <c r="G819" s="108">
        <v>1E-3</v>
      </c>
      <c r="H819" s="108">
        <v>2.58</v>
      </c>
      <c r="I819" s="4" t="s">
        <v>1215</v>
      </c>
      <c r="J819" s="231"/>
    </row>
    <row r="820" spans="1:10">
      <c r="A820" s="298" t="str">
        <f t="shared" si="9"/>
        <v>貨5軽LKG</v>
      </c>
      <c r="B820" s="108" t="s">
        <v>1267</v>
      </c>
      <c r="C820" s="108" t="s">
        <v>1268</v>
      </c>
      <c r="D820" s="108" t="s">
        <v>797</v>
      </c>
      <c r="E820" s="192" t="s">
        <v>833</v>
      </c>
      <c r="F820" s="108">
        <v>0.05</v>
      </c>
      <c r="G820" s="108">
        <v>1E-3</v>
      </c>
      <c r="H820" s="108">
        <v>2.58</v>
      </c>
      <c r="I820" s="4" t="s">
        <v>1215</v>
      </c>
      <c r="J820" s="231"/>
    </row>
    <row r="821" spans="1:10">
      <c r="A821" s="298" t="str">
        <f t="shared" si="9"/>
        <v>貨5軽LPG</v>
      </c>
      <c r="B821" s="108" t="s">
        <v>1269</v>
      </c>
      <c r="C821" s="108" t="s">
        <v>1268</v>
      </c>
      <c r="D821" s="108" t="s">
        <v>797</v>
      </c>
      <c r="E821" s="108" t="s">
        <v>1021</v>
      </c>
      <c r="F821" s="108">
        <v>0.05</v>
      </c>
      <c r="G821" s="108">
        <v>1E-3</v>
      </c>
      <c r="H821" s="108">
        <v>2.58</v>
      </c>
      <c r="I821" s="4" t="s">
        <v>1215</v>
      </c>
      <c r="J821" s="231"/>
    </row>
    <row r="822" spans="1:10">
      <c r="A822" s="298" t="str">
        <f t="shared" si="9"/>
        <v>貨5軽LRG</v>
      </c>
      <c r="B822" s="108" t="s">
        <v>1269</v>
      </c>
      <c r="C822" s="108" t="s">
        <v>1268</v>
      </c>
      <c r="D822" s="108" t="s">
        <v>797</v>
      </c>
      <c r="E822" s="108" t="s">
        <v>1023</v>
      </c>
      <c r="F822" s="108">
        <v>0.05</v>
      </c>
      <c r="G822" s="108">
        <v>1E-3</v>
      </c>
      <c r="H822" s="108">
        <v>2.58</v>
      </c>
      <c r="I822" s="4" t="s">
        <v>1215</v>
      </c>
      <c r="J822" s="231"/>
    </row>
    <row r="823" spans="1:10">
      <c r="A823" s="298" t="str">
        <f t="shared" si="9"/>
        <v>貨5軽LTG</v>
      </c>
      <c r="B823" s="108" t="s">
        <v>1269</v>
      </c>
      <c r="C823" s="108" t="s">
        <v>1268</v>
      </c>
      <c r="D823" s="108" t="s">
        <v>797</v>
      </c>
      <c r="E823" s="192" t="s">
        <v>1270</v>
      </c>
      <c r="F823" s="108">
        <v>0.05</v>
      </c>
      <c r="G823" s="108">
        <v>1E-3</v>
      </c>
      <c r="H823" s="108">
        <v>2.58</v>
      </c>
      <c r="I823" s="4" t="s">
        <v>1215</v>
      </c>
      <c r="J823" s="231"/>
    </row>
    <row r="824" spans="1:10">
      <c r="A824" s="298" t="str">
        <f t="shared" si="9"/>
        <v>貨5軽LCG</v>
      </c>
      <c r="B824" s="108" t="s">
        <v>1269</v>
      </c>
      <c r="C824" s="108" t="s">
        <v>1268</v>
      </c>
      <c r="D824" s="108" t="s">
        <v>797</v>
      </c>
      <c r="E824" s="192" t="s">
        <v>834</v>
      </c>
      <c r="F824" s="108">
        <v>2.5000000000000001E-2</v>
      </c>
      <c r="G824" s="108">
        <v>5.0000000000000001E-4</v>
      </c>
      <c r="H824" s="108">
        <v>2.58</v>
      </c>
      <c r="I824" s="4" t="s">
        <v>1147</v>
      </c>
      <c r="J824" s="231"/>
    </row>
    <row r="825" spans="1:10">
      <c r="A825" s="298" t="str">
        <f t="shared" si="9"/>
        <v>貨5軽LJG</v>
      </c>
      <c r="B825" s="108" t="s">
        <v>1269</v>
      </c>
      <c r="C825" s="108" t="s">
        <v>1268</v>
      </c>
      <c r="D825" s="192" t="s">
        <v>797</v>
      </c>
      <c r="E825" s="192" t="s">
        <v>835</v>
      </c>
      <c r="F825" s="108">
        <v>2.5000000000000001E-2</v>
      </c>
      <c r="G825" s="108">
        <v>5.0000000000000001E-4</v>
      </c>
      <c r="H825" s="108">
        <v>2.58</v>
      </c>
      <c r="I825" s="4" t="s">
        <v>1147</v>
      </c>
      <c r="J825" s="231"/>
    </row>
    <row r="826" spans="1:10">
      <c r="A826" s="298" t="str">
        <f t="shared" si="9"/>
        <v>貨5軽LNG</v>
      </c>
      <c r="B826" s="108" t="s">
        <v>1269</v>
      </c>
      <c r="C826" s="108" t="s">
        <v>1268</v>
      </c>
      <c r="D826" s="192" t="s">
        <v>797</v>
      </c>
      <c r="E826" s="192" t="s">
        <v>1020</v>
      </c>
      <c r="F826" s="108">
        <v>2.5000000000000001E-2</v>
      </c>
      <c r="G826" s="108">
        <v>5.0000000000000001E-4</v>
      </c>
      <c r="H826" s="108">
        <v>2.58</v>
      </c>
      <c r="I826" s="4" t="s">
        <v>1147</v>
      </c>
      <c r="J826" s="231"/>
    </row>
    <row r="827" spans="1:10">
      <c r="A827" s="298" t="str">
        <f t="shared" si="9"/>
        <v>貨5軽LQG</v>
      </c>
      <c r="B827" s="108" t="s">
        <v>1269</v>
      </c>
      <c r="C827" s="108" t="s">
        <v>1268</v>
      </c>
      <c r="D827" s="192" t="s">
        <v>797</v>
      </c>
      <c r="E827" s="192" t="s">
        <v>1022</v>
      </c>
      <c r="F827" s="108">
        <v>2.5000000000000001E-2</v>
      </c>
      <c r="G827" s="108">
        <v>5.0000000000000001E-4</v>
      </c>
      <c r="H827" s="108">
        <v>2.58</v>
      </c>
      <c r="I827" s="4" t="s">
        <v>1147</v>
      </c>
      <c r="J827" s="231"/>
    </row>
    <row r="828" spans="1:10">
      <c r="A828" s="298" t="str">
        <f t="shared" si="9"/>
        <v>貨5軽LSG</v>
      </c>
      <c r="B828" s="108" t="s">
        <v>1269</v>
      </c>
      <c r="C828" s="108" t="s">
        <v>1268</v>
      </c>
      <c r="D828" s="192" t="s">
        <v>797</v>
      </c>
      <c r="E828" s="192" t="s">
        <v>1271</v>
      </c>
      <c r="F828" s="108">
        <v>2.5000000000000001E-2</v>
      </c>
      <c r="G828" s="108">
        <v>5.0000000000000001E-4</v>
      </c>
      <c r="H828" s="108">
        <v>2.58</v>
      </c>
      <c r="I828" s="4" t="s">
        <v>1147</v>
      </c>
      <c r="J828" s="231"/>
    </row>
    <row r="829" spans="1:10">
      <c r="A829" s="298" t="str">
        <f t="shared" si="9"/>
        <v>貨5軽LMG</v>
      </c>
      <c r="B829" s="108" t="s">
        <v>1269</v>
      </c>
      <c r="C829" s="108" t="s">
        <v>1268</v>
      </c>
      <c r="D829" s="192" t="s">
        <v>797</v>
      </c>
      <c r="E829" s="192" t="s">
        <v>1272</v>
      </c>
      <c r="F829" s="108">
        <v>1.2500000000000001E-2</v>
      </c>
      <c r="G829" s="108">
        <v>2.5000000000000001E-4</v>
      </c>
      <c r="H829" s="108">
        <v>2.58</v>
      </c>
      <c r="I829" s="4" t="s">
        <v>1149</v>
      </c>
      <c r="J829" s="231"/>
    </row>
    <row r="830" spans="1:10">
      <c r="A830" s="298" t="str">
        <f t="shared" si="9"/>
        <v>貨5軽MDG</v>
      </c>
      <c r="B830" s="108" t="s">
        <v>1269</v>
      </c>
      <c r="C830" s="108" t="s">
        <v>1268</v>
      </c>
      <c r="D830" s="192" t="s">
        <v>797</v>
      </c>
      <c r="E830" s="192" t="s">
        <v>836</v>
      </c>
      <c r="F830" s="108">
        <v>2.5000000000000001E-2</v>
      </c>
      <c r="G830" s="108">
        <v>5.0000000000000001E-4</v>
      </c>
      <c r="H830" s="108">
        <v>2.58</v>
      </c>
      <c r="I830" s="4" t="s">
        <v>1215</v>
      </c>
      <c r="J830" s="231"/>
    </row>
    <row r="831" spans="1:10">
      <c r="A831" s="298" t="str">
        <f t="shared" si="9"/>
        <v>貨5軽MKG</v>
      </c>
      <c r="B831" s="108" t="s">
        <v>1269</v>
      </c>
      <c r="C831" s="108" t="s">
        <v>1268</v>
      </c>
      <c r="D831" s="192" t="s">
        <v>797</v>
      </c>
      <c r="E831" s="192" t="s">
        <v>837</v>
      </c>
      <c r="F831" s="108">
        <v>2.5000000000000001E-2</v>
      </c>
      <c r="G831" s="108">
        <v>5.0000000000000001E-4</v>
      </c>
      <c r="H831" s="108">
        <v>2.58</v>
      </c>
      <c r="I831" s="4" t="s">
        <v>1215</v>
      </c>
      <c r="J831" s="231"/>
    </row>
    <row r="832" spans="1:10">
      <c r="A832" s="298" t="str">
        <f t="shared" si="9"/>
        <v>貨5軽MPG</v>
      </c>
      <c r="B832" s="108" t="s">
        <v>1269</v>
      </c>
      <c r="C832" s="108" t="s">
        <v>1268</v>
      </c>
      <c r="D832" s="192" t="s">
        <v>797</v>
      </c>
      <c r="E832" s="192" t="s">
        <v>1028</v>
      </c>
      <c r="F832" s="108">
        <v>2.5000000000000001E-2</v>
      </c>
      <c r="G832" s="108">
        <v>5.0000000000000001E-4</v>
      </c>
      <c r="H832" s="108">
        <v>2.58</v>
      </c>
      <c r="I832" s="4" t="s">
        <v>1215</v>
      </c>
      <c r="J832" s="231"/>
    </row>
    <row r="833" spans="1:10">
      <c r="A833" s="298" t="str">
        <f t="shared" si="9"/>
        <v>貨5軽MRG</v>
      </c>
      <c r="B833" s="108" t="s">
        <v>1269</v>
      </c>
      <c r="C833" s="108" t="s">
        <v>1268</v>
      </c>
      <c r="D833" s="108" t="s">
        <v>797</v>
      </c>
      <c r="E833" s="192" t="s">
        <v>1030</v>
      </c>
      <c r="F833" s="108">
        <v>2.5000000000000001E-2</v>
      </c>
      <c r="G833" s="108">
        <v>5.0000000000000001E-4</v>
      </c>
      <c r="H833" s="108">
        <v>2.58</v>
      </c>
      <c r="I833" s="4" t="s">
        <v>1215</v>
      </c>
      <c r="J833" s="231"/>
    </row>
    <row r="834" spans="1:10">
      <c r="A834" s="298" t="str">
        <f t="shared" si="9"/>
        <v>貨5軽MCG</v>
      </c>
      <c r="B834" s="108" t="s">
        <v>1269</v>
      </c>
      <c r="C834" s="108" t="s">
        <v>1268</v>
      </c>
      <c r="D834" s="108" t="s">
        <v>797</v>
      </c>
      <c r="E834" s="192" t="s">
        <v>838</v>
      </c>
      <c r="F834" s="108">
        <v>2.5000000000000001E-2</v>
      </c>
      <c r="G834" s="108">
        <v>5.0000000000000001E-4</v>
      </c>
      <c r="H834" s="108">
        <v>2.58</v>
      </c>
      <c r="I834" s="4" t="s">
        <v>1147</v>
      </c>
      <c r="J834" s="231"/>
    </row>
    <row r="835" spans="1:10">
      <c r="A835" s="298" t="str">
        <f t="shared" si="9"/>
        <v>貨5軽MJG</v>
      </c>
      <c r="B835" s="108" t="s">
        <v>1269</v>
      </c>
      <c r="C835" s="108" t="s">
        <v>1268</v>
      </c>
      <c r="D835" s="108" t="s">
        <v>797</v>
      </c>
      <c r="E835" s="192" t="s">
        <v>839</v>
      </c>
      <c r="F835" s="108">
        <v>2.5000000000000001E-2</v>
      </c>
      <c r="G835" s="108">
        <v>5.0000000000000001E-4</v>
      </c>
      <c r="H835" s="108">
        <v>2.58</v>
      </c>
      <c r="I835" s="4" t="s">
        <v>1147</v>
      </c>
      <c r="J835" s="231"/>
    </row>
    <row r="836" spans="1:10">
      <c r="A836" s="298" t="str">
        <f t="shared" si="9"/>
        <v>貨5軽MNG</v>
      </c>
      <c r="B836" s="108" t="s">
        <v>1269</v>
      </c>
      <c r="C836" s="108" t="s">
        <v>1268</v>
      </c>
      <c r="D836" s="108" t="s">
        <v>797</v>
      </c>
      <c r="E836" s="192" t="s">
        <v>1027</v>
      </c>
      <c r="F836" s="108">
        <v>2.5000000000000001E-2</v>
      </c>
      <c r="G836" s="108">
        <v>5.0000000000000001E-4</v>
      </c>
      <c r="H836" s="108">
        <v>2.58</v>
      </c>
      <c r="I836" s="4" t="s">
        <v>1147</v>
      </c>
      <c r="J836" s="231"/>
    </row>
    <row r="837" spans="1:10">
      <c r="A837" s="298" t="str">
        <f t="shared" si="9"/>
        <v>貨5軽MQG</v>
      </c>
      <c r="B837" s="108" t="s">
        <v>1269</v>
      </c>
      <c r="C837" s="108" t="s">
        <v>1268</v>
      </c>
      <c r="D837" s="108" t="s">
        <v>797</v>
      </c>
      <c r="E837" s="192" t="s">
        <v>1029</v>
      </c>
      <c r="F837" s="108">
        <v>2.5000000000000001E-2</v>
      </c>
      <c r="G837" s="108">
        <v>5.0000000000000001E-4</v>
      </c>
      <c r="H837" s="108">
        <v>2.58</v>
      </c>
      <c r="I837" s="4" t="s">
        <v>1147</v>
      </c>
      <c r="J837" s="231"/>
    </row>
    <row r="838" spans="1:10">
      <c r="A838" s="298" t="str">
        <f t="shared" ref="A838:A925" si="10">CONCATENATE(C838,E838)</f>
        <v>貨5軽MMG</v>
      </c>
      <c r="B838" s="108" t="s">
        <v>1269</v>
      </c>
      <c r="C838" s="108" t="s">
        <v>1268</v>
      </c>
      <c r="D838" s="108" t="s">
        <v>797</v>
      </c>
      <c r="E838" s="192" t="s">
        <v>1273</v>
      </c>
      <c r="F838" s="108">
        <v>2.5000000000000001E-2</v>
      </c>
      <c r="G838" s="108">
        <v>5.0000000000000001E-4</v>
      </c>
      <c r="H838" s="108">
        <v>2.58</v>
      </c>
      <c r="I838" s="4" t="s">
        <v>1149</v>
      </c>
      <c r="J838" s="231"/>
    </row>
    <row r="839" spans="1:10">
      <c r="A839" s="298" t="str">
        <f t="shared" si="10"/>
        <v>貨5軽RDG</v>
      </c>
      <c r="B839" s="108" t="s">
        <v>1269</v>
      </c>
      <c r="C839" s="108" t="s">
        <v>1268</v>
      </c>
      <c r="D839" s="108" t="s">
        <v>797</v>
      </c>
      <c r="E839" s="192" t="s">
        <v>840</v>
      </c>
      <c r="F839" s="108">
        <v>1.2500000000000001E-2</v>
      </c>
      <c r="G839" s="108">
        <v>2.5000000000000001E-4</v>
      </c>
      <c r="H839" s="108">
        <v>2.58</v>
      </c>
      <c r="I839" s="4" t="s">
        <v>1215</v>
      </c>
      <c r="J839" s="231"/>
    </row>
    <row r="840" spans="1:10">
      <c r="A840" s="298" t="str">
        <f t="shared" si="10"/>
        <v>貨5軽RKG</v>
      </c>
      <c r="B840" s="108" t="s">
        <v>1269</v>
      </c>
      <c r="C840" s="108" t="s">
        <v>1268</v>
      </c>
      <c r="D840" s="108" t="s">
        <v>797</v>
      </c>
      <c r="E840" s="192" t="s">
        <v>841</v>
      </c>
      <c r="F840" s="108">
        <v>1.2500000000000001E-2</v>
      </c>
      <c r="G840" s="108">
        <v>2.5000000000000001E-4</v>
      </c>
      <c r="H840" s="108">
        <v>2.58</v>
      </c>
      <c r="I840" s="4" t="s">
        <v>1215</v>
      </c>
      <c r="J840" s="231"/>
    </row>
    <row r="841" spans="1:10">
      <c r="A841" s="298" t="str">
        <f t="shared" si="10"/>
        <v>貨5軽RPG</v>
      </c>
      <c r="B841" s="108" t="s">
        <v>1269</v>
      </c>
      <c r="C841" s="108" t="s">
        <v>1268</v>
      </c>
      <c r="D841" s="108" t="s">
        <v>797</v>
      </c>
      <c r="E841" s="108" t="s">
        <v>1075</v>
      </c>
      <c r="F841" s="108">
        <v>1.2500000000000001E-2</v>
      </c>
      <c r="G841" s="108">
        <v>2.5000000000000001E-4</v>
      </c>
      <c r="H841" s="108">
        <v>2.58</v>
      </c>
      <c r="I841" s="4" t="s">
        <v>1215</v>
      </c>
      <c r="J841" s="231"/>
    </row>
    <row r="842" spans="1:10">
      <c r="A842" s="298" t="str">
        <f t="shared" si="10"/>
        <v>貨5軽RRG</v>
      </c>
      <c r="B842" s="108" t="s">
        <v>1269</v>
      </c>
      <c r="C842" s="108" t="s">
        <v>1268</v>
      </c>
      <c r="D842" s="108" t="s">
        <v>797</v>
      </c>
      <c r="E842" s="108" t="s">
        <v>1077</v>
      </c>
      <c r="F842" s="108">
        <v>1.2500000000000001E-2</v>
      </c>
      <c r="G842" s="108">
        <v>2.5000000000000001E-4</v>
      </c>
      <c r="H842" s="108">
        <v>2.58</v>
      </c>
      <c r="I842" s="4" t="s">
        <v>1215</v>
      </c>
      <c r="J842" s="231"/>
    </row>
    <row r="843" spans="1:10">
      <c r="A843" s="298" t="str">
        <f t="shared" si="10"/>
        <v>貨5軽RCG</v>
      </c>
      <c r="B843" s="108" t="s">
        <v>1269</v>
      </c>
      <c r="C843" s="108" t="s">
        <v>1268</v>
      </c>
      <c r="D843" s="108" t="s">
        <v>797</v>
      </c>
      <c r="E843" s="108" t="s">
        <v>842</v>
      </c>
      <c r="F843" s="108">
        <v>1.2500000000000001E-2</v>
      </c>
      <c r="G843" s="108">
        <v>2.5000000000000001E-4</v>
      </c>
      <c r="H843" s="108">
        <v>2.58</v>
      </c>
      <c r="I843" s="4" t="s">
        <v>1147</v>
      </c>
      <c r="J843" s="231"/>
    </row>
    <row r="844" spans="1:10">
      <c r="A844" s="298" t="str">
        <f t="shared" si="10"/>
        <v>貨5軽RJG</v>
      </c>
      <c r="B844" s="108" t="s">
        <v>1269</v>
      </c>
      <c r="C844" s="108" t="s">
        <v>1268</v>
      </c>
      <c r="D844" s="108" t="s">
        <v>797</v>
      </c>
      <c r="E844" s="108" t="s">
        <v>843</v>
      </c>
      <c r="F844" s="108">
        <v>1.2500000000000001E-2</v>
      </c>
      <c r="G844" s="108">
        <v>2.5000000000000001E-4</v>
      </c>
      <c r="H844" s="108">
        <v>2.58</v>
      </c>
      <c r="I844" s="4" t="s">
        <v>1147</v>
      </c>
      <c r="J844" s="231"/>
    </row>
    <row r="845" spans="1:10">
      <c r="A845" s="298" t="str">
        <f t="shared" si="10"/>
        <v>貨5軽RNG</v>
      </c>
      <c r="B845" s="108" t="s">
        <v>1269</v>
      </c>
      <c r="C845" s="108" t="s">
        <v>1268</v>
      </c>
      <c r="D845" s="108" t="s">
        <v>797</v>
      </c>
      <c r="E845" s="108" t="s">
        <v>1074</v>
      </c>
      <c r="F845" s="108">
        <v>1.2500000000000001E-2</v>
      </c>
      <c r="G845" s="108">
        <v>2.5000000000000001E-4</v>
      </c>
      <c r="H845" s="108">
        <v>2.58</v>
      </c>
      <c r="I845" s="4" t="s">
        <v>1147</v>
      </c>
      <c r="J845" s="231"/>
    </row>
    <row r="846" spans="1:10">
      <c r="A846" s="298" t="str">
        <f t="shared" si="10"/>
        <v>貨5軽RQG</v>
      </c>
      <c r="B846" s="108" t="s">
        <v>1269</v>
      </c>
      <c r="C846" s="108" t="s">
        <v>1268</v>
      </c>
      <c r="D846" s="108" t="s">
        <v>797</v>
      </c>
      <c r="E846" s="108" t="s">
        <v>1076</v>
      </c>
      <c r="F846" s="108">
        <v>1.2500000000000001E-2</v>
      </c>
      <c r="G846" s="108">
        <v>2.5000000000000001E-4</v>
      </c>
      <c r="H846" s="108">
        <v>2.58</v>
      </c>
      <c r="I846" s="4" t="s">
        <v>1147</v>
      </c>
      <c r="J846" s="231"/>
    </row>
    <row r="847" spans="1:10">
      <c r="A847" s="298" t="str">
        <f t="shared" si="10"/>
        <v>貨5軽RMG</v>
      </c>
      <c r="B847" s="108" t="s">
        <v>1269</v>
      </c>
      <c r="C847" s="108" t="s">
        <v>1268</v>
      </c>
      <c r="D847" s="108" t="s">
        <v>797</v>
      </c>
      <c r="E847" s="108" t="s">
        <v>1274</v>
      </c>
      <c r="F847" s="108">
        <v>1.2500000000000001E-2</v>
      </c>
      <c r="G847" s="108">
        <v>2.5000000000000001E-4</v>
      </c>
      <c r="H847" s="108">
        <v>2.58</v>
      </c>
      <c r="I847" s="4" t="s">
        <v>1149</v>
      </c>
      <c r="J847" s="231"/>
    </row>
    <row r="848" spans="1:10">
      <c r="A848" s="298" t="str">
        <f t="shared" si="10"/>
        <v>貨5軽QDG</v>
      </c>
      <c r="B848" s="108" t="s">
        <v>1269</v>
      </c>
      <c r="C848" s="108" t="s">
        <v>1268</v>
      </c>
      <c r="D848" s="108" t="s">
        <v>797</v>
      </c>
      <c r="E848" s="108" t="s">
        <v>1046</v>
      </c>
      <c r="F848" s="108">
        <v>4.5000000000000005E-2</v>
      </c>
      <c r="G848" s="108">
        <v>9.0000000000000008E-4</v>
      </c>
      <c r="H848" s="108">
        <v>2.58</v>
      </c>
      <c r="I848" s="4" t="s">
        <v>1215</v>
      </c>
      <c r="J848" s="231"/>
    </row>
    <row r="849" spans="1:10">
      <c r="A849" s="298" t="str">
        <f t="shared" si="10"/>
        <v>貨5軽QKG</v>
      </c>
      <c r="B849" s="108" t="s">
        <v>1269</v>
      </c>
      <c r="C849" s="108" t="s">
        <v>1268</v>
      </c>
      <c r="D849" s="108" t="s">
        <v>797</v>
      </c>
      <c r="E849" s="108" t="s">
        <v>1064</v>
      </c>
      <c r="F849" s="108">
        <v>4.5000000000000005E-2</v>
      </c>
      <c r="G849" s="108">
        <v>9.0000000000000008E-4</v>
      </c>
      <c r="H849" s="108">
        <v>2.58</v>
      </c>
      <c r="I849" s="4" t="s">
        <v>1215</v>
      </c>
      <c r="J849" s="231"/>
    </row>
    <row r="850" spans="1:10">
      <c r="A850" s="298" t="str">
        <f t="shared" si="10"/>
        <v>貨5軽QPG</v>
      </c>
      <c r="B850" s="108" t="s">
        <v>1269</v>
      </c>
      <c r="C850" s="108" t="s">
        <v>1268</v>
      </c>
      <c r="D850" s="108" t="s">
        <v>797</v>
      </c>
      <c r="E850" s="108" t="s">
        <v>1068</v>
      </c>
      <c r="F850" s="108">
        <v>4.5000000000000005E-2</v>
      </c>
      <c r="G850" s="108">
        <v>9.0000000000000008E-4</v>
      </c>
      <c r="H850" s="108">
        <v>2.58</v>
      </c>
      <c r="I850" s="4" t="s">
        <v>1215</v>
      </c>
      <c r="J850" s="231"/>
    </row>
    <row r="851" spans="1:10">
      <c r="A851" s="298" t="str">
        <f t="shared" si="10"/>
        <v>貨5軽QRG</v>
      </c>
      <c r="B851" s="108" t="s">
        <v>1269</v>
      </c>
      <c r="C851" s="108" t="s">
        <v>1268</v>
      </c>
      <c r="D851" s="108" t="s">
        <v>797</v>
      </c>
      <c r="E851" s="108" t="s">
        <v>1070</v>
      </c>
      <c r="F851" s="108">
        <v>4.5000000000000005E-2</v>
      </c>
      <c r="G851" s="108">
        <v>9.0000000000000008E-4</v>
      </c>
      <c r="H851" s="108">
        <v>2.58</v>
      </c>
      <c r="I851" s="4" t="s">
        <v>1215</v>
      </c>
      <c r="J851" s="231"/>
    </row>
    <row r="852" spans="1:10">
      <c r="A852" s="298" t="str">
        <f t="shared" si="10"/>
        <v>貨5軽QTG</v>
      </c>
      <c r="B852" s="108" t="s">
        <v>1269</v>
      </c>
      <c r="C852" s="108" t="s">
        <v>1268</v>
      </c>
      <c r="D852" s="108" t="s">
        <v>797</v>
      </c>
      <c r="E852" s="108" t="s">
        <v>1275</v>
      </c>
      <c r="F852" s="108">
        <v>4.5000000000000005E-2</v>
      </c>
      <c r="G852" s="108">
        <v>9.0000000000000008E-4</v>
      </c>
      <c r="H852" s="108">
        <v>2.58</v>
      </c>
      <c r="I852" s="4" t="s">
        <v>1215</v>
      </c>
      <c r="J852" s="231"/>
    </row>
    <row r="853" spans="1:10">
      <c r="A853" s="298" t="str">
        <f t="shared" si="10"/>
        <v>貨5軽QCG</v>
      </c>
      <c r="B853" s="108" t="s">
        <v>1269</v>
      </c>
      <c r="C853" s="108" t="s">
        <v>1268</v>
      </c>
      <c r="D853" s="108" t="s">
        <v>797</v>
      </c>
      <c r="E853" s="108" t="s">
        <v>1042</v>
      </c>
      <c r="F853" s="108">
        <v>4.5000000000000005E-2</v>
      </c>
      <c r="G853" s="108">
        <v>9.0000000000000008E-4</v>
      </c>
      <c r="H853" s="108">
        <v>2.58</v>
      </c>
      <c r="I853" s="4" t="s">
        <v>1147</v>
      </c>
      <c r="J853" s="231"/>
    </row>
    <row r="854" spans="1:10">
      <c r="A854" s="298" t="str">
        <f t="shared" si="10"/>
        <v>貨5軽QJG</v>
      </c>
      <c r="B854" s="108" t="s">
        <v>1269</v>
      </c>
      <c r="C854" s="108" t="s">
        <v>1268</v>
      </c>
      <c r="D854" s="108" t="s">
        <v>797</v>
      </c>
      <c r="E854" s="108" t="s">
        <v>1063</v>
      </c>
      <c r="F854" s="108">
        <v>4.5000000000000005E-2</v>
      </c>
      <c r="G854" s="108">
        <v>9.0000000000000008E-4</v>
      </c>
      <c r="H854" s="108">
        <v>2.58</v>
      </c>
      <c r="I854" s="4" t="s">
        <v>1147</v>
      </c>
      <c r="J854" s="231"/>
    </row>
    <row r="855" spans="1:10">
      <c r="A855" s="298" t="str">
        <f t="shared" si="10"/>
        <v>貨5軽QNG</v>
      </c>
      <c r="B855" s="108" t="s">
        <v>1269</v>
      </c>
      <c r="C855" s="108" t="s">
        <v>1268</v>
      </c>
      <c r="D855" s="108" t="s">
        <v>797</v>
      </c>
      <c r="E855" s="108" t="s">
        <v>1067</v>
      </c>
      <c r="F855" s="108">
        <v>4.5000000000000005E-2</v>
      </c>
      <c r="G855" s="108">
        <v>9.0000000000000008E-4</v>
      </c>
      <c r="H855" s="108">
        <v>2.58</v>
      </c>
      <c r="I855" s="4" t="s">
        <v>1147</v>
      </c>
      <c r="J855" s="231"/>
    </row>
    <row r="856" spans="1:10">
      <c r="A856" s="298" t="str">
        <f t="shared" si="10"/>
        <v>貨5軽QQG</v>
      </c>
      <c r="B856" s="108" t="s">
        <v>1269</v>
      </c>
      <c r="C856" s="108" t="s">
        <v>1268</v>
      </c>
      <c r="D856" s="108" t="s">
        <v>797</v>
      </c>
      <c r="E856" s="108" t="s">
        <v>1069</v>
      </c>
      <c r="F856" s="108">
        <v>4.5000000000000005E-2</v>
      </c>
      <c r="G856" s="108">
        <v>9.0000000000000008E-4</v>
      </c>
      <c r="H856" s="108">
        <v>2.58</v>
      </c>
      <c r="I856" s="4" t="s">
        <v>1147</v>
      </c>
      <c r="J856" s="231"/>
    </row>
    <row r="857" spans="1:10">
      <c r="A857" s="298" t="str">
        <f t="shared" si="10"/>
        <v>貨5軽QSG</v>
      </c>
      <c r="B857" s="108" t="s">
        <v>1269</v>
      </c>
      <c r="C857" s="108" t="s">
        <v>1268</v>
      </c>
      <c r="D857" s="108" t="s">
        <v>797</v>
      </c>
      <c r="E857" s="108" t="s">
        <v>1276</v>
      </c>
      <c r="F857" s="108">
        <v>4.5000000000000005E-2</v>
      </c>
      <c r="G857" s="108">
        <v>9.0000000000000008E-4</v>
      </c>
      <c r="H857" s="108">
        <v>2.58</v>
      </c>
      <c r="I857" s="4" t="s">
        <v>1147</v>
      </c>
      <c r="J857" s="231"/>
    </row>
    <row r="858" spans="1:10">
      <c r="A858" s="298" t="str">
        <f t="shared" si="10"/>
        <v>貨5軽QMG</v>
      </c>
      <c r="B858" s="108" t="s">
        <v>1269</v>
      </c>
      <c r="C858" s="108" t="s">
        <v>1268</v>
      </c>
      <c r="D858" s="108" t="s">
        <v>797</v>
      </c>
      <c r="E858" s="108" t="s">
        <v>1277</v>
      </c>
      <c r="F858" s="108">
        <v>4.4999999999999998E-2</v>
      </c>
      <c r="G858" s="108">
        <v>8.9999999999999998E-4</v>
      </c>
      <c r="H858" s="108">
        <v>2.58</v>
      </c>
      <c r="I858" s="4" t="s">
        <v>1149</v>
      </c>
      <c r="J858" s="231"/>
    </row>
    <row r="859" spans="1:10">
      <c r="A859" s="298" t="str">
        <f t="shared" si="10"/>
        <v>貨4軽SDG</v>
      </c>
      <c r="B859" s="108" t="s">
        <v>1278</v>
      </c>
      <c r="C859" s="108" t="s">
        <v>1259</v>
      </c>
      <c r="D859" s="108" t="s">
        <v>823</v>
      </c>
      <c r="E859" s="108" t="s">
        <v>844</v>
      </c>
      <c r="F859" s="108">
        <v>0.05</v>
      </c>
      <c r="G859" s="108">
        <v>1E-3</v>
      </c>
      <c r="H859" s="108">
        <v>2.58</v>
      </c>
      <c r="I859" s="4" t="s">
        <v>1215</v>
      </c>
      <c r="J859" s="231"/>
    </row>
    <row r="860" spans="1:10">
      <c r="A860" s="298" t="str">
        <f t="shared" si="10"/>
        <v>貨4軽SKG</v>
      </c>
      <c r="B860" s="108" t="s">
        <v>1278</v>
      </c>
      <c r="C860" s="108" t="s">
        <v>1259</v>
      </c>
      <c r="D860" s="108" t="s">
        <v>823</v>
      </c>
      <c r="E860" s="108" t="s">
        <v>845</v>
      </c>
      <c r="F860" s="108">
        <v>0.05</v>
      </c>
      <c r="G860" s="108">
        <v>1E-3</v>
      </c>
      <c r="H860" s="108">
        <v>2.58</v>
      </c>
      <c r="I860" s="4" t="s">
        <v>1215</v>
      </c>
      <c r="J860" s="231"/>
    </row>
    <row r="861" spans="1:10">
      <c r="A861" s="298" t="str">
        <f t="shared" si="10"/>
        <v>貨4軽SPG</v>
      </c>
      <c r="B861" s="108" t="s">
        <v>1279</v>
      </c>
      <c r="C861" s="108" t="s">
        <v>1259</v>
      </c>
      <c r="D861" s="108" t="s">
        <v>823</v>
      </c>
      <c r="E861" s="108" t="s">
        <v>1079</v>
      </c>
      <c r="F861" s="108">
        <v>0.05</v>
      </c>
      <c r="G861" s="108">
        <v>1E-3</v>
      </c>
      <c r="H861" s="108">
        <v>2.58</v>
      </c>
      <c r="I861" s="4" t="s">
        <v>1215</v>
      </c>
      <c r="J861" s="231"/>
    </row>
    <row r="862" spans="1:10">
      <c r="A862" s="298" t="str">
        <f t="shared" si="10"/>
        <v>貨4軽SRG</v>
      </c>
      <c r="B862" s="108" t="s">
        <v>1279</v>
      </c>
      <c r="C862" s="108" t="s">
        <v>1259</v>
      </c>
      <c r="D862" s="108" t="s">
        <v>823</v>
      </c>
      <c r="E862" s="192" t="s">
        <v>1081</v>
      </c>
      <c r="F862" s="108">
        <v>0.05</v>
      </c>
      <c r="G862" s="108">
        <v>1E-3</v>
      </c>
      <c r="H862" s="108">
        <v>2.58</v>
      </c>
      <c r="I862" s="4" t="s">
        <v>1215</v>
      </c>
      <c r="J862" s="231"/>
    </row>
    <row r="863" spans="1:10">
      <c r="A863" s="298" t="str">
        <f t="shared" si="10"/>
        <v>貨4軽STG</v>
      </c>
      <c r="B863" s="108" t="s">
        <v>1279</v>
      </c>
      <c r="C863" s="108" t="s">
        <v>1259</v>
      </c>
      <c r="D863" s="108" t="s">
        <v>823</v>
      </c>
      <c r="E863" s="192" t="s">
        <v>1280</v>
      </c>
      <c r="F863" s="108">
        <v>0.05</v>
      </c>
      <c r="G863" s="108">
        <v>1E-3</v>
      </c>
      <c r="H863" s="108">
        <v>2.58</v>
      </c>
      <c r="I863" s="4" t="s">
        <v>1215</v>
      </c>
      <c r="J863" s="231"/>
    </row>
    <row r="864" spans="1:10">
      <c r="A864" s="298" t="str">
        <f t="shared" si="10"/>
        <v>貨4軽SCG</v>
      </c>
      <c r="B864" s="108" t="s">
        <v>1279</v>
      </c>
      <c r="C864" s="108" t="s">
        <v>1259</v>
      </c>
      <c r="D864" s="108" t="s">
        <v>823</v>
      </c>
      <c r="E864" s="108" t="s">
        <v>846</v>
      </c>
      <c r="F864" s="108">
        <v>2.5000000000000001E-2</v>
      </c>
      <c r="G864" s="108">
        <v>5.0000000000000001E-4</v>
      </c>
      <c r="H864" s="108">
        <v>2.58</v>
      </c>
      <c r="I864" s="4" t="s">
        <v>1147</v>
      </c>
      <c r="J864" s="231"/>
    </row>
    <row r="865" spans="1:10">
      <c r="A865" s="298" t="str">
        <f t="shared" si="10"/>
        <v>貨4軽SJG</v>
      </c>
      <c r="B865" s="108" t="s">
        <v>1279</v>
      </c>
      <c r="C865" s="108" t="s">
        <v>1259</v>
      </c>
      <c r="D865" s="108" t="s">
        <v>823</v>
      </c>
      <c r="E865" s="108" t="s">
        <v>847</v>
      </c>
      <c r="F865" s="108">
        <v>2.5000000000000001E-2</v>
      </c>
      <c r="G865" s="108">
        <v>5.0000000000000001E-4</v>
      </c>
      <c r="H865" s="108">
        <v>2.58</v>
      </c>
      <c r="I865" s="4" t="s">
        <v>1147</v>
      </c>
      <c r="J865" s="231"/>
    </row>
    <row r="866" spans="1:10">
      <c r="A866" s="298" t="str">
        <f t="shared" si="10"/>
        <v>貨4軽SNG</v>
      </c>
      <c r="B866" s="108" t="s">
        <v>1279</v>
      </c>
      <c r="C866" s="108" t="s">
        <v>1259</v>
      </c>
      <c r="D866" s="108" t="s">
        <v>823</v>
      </c>
      <c r="E866" s="108" t="s">
        <v>1078</v>
      </c>
      <c r="F866" s="108">
        <v>2.5000000000000001E-2</v>
      </c>
      <c r="G866" s="108">
        <v>5.0000000000000001E-4</v>
      </c>
      <c r="H866" s="108">
        <v>2.58</v>
      </c>
      <c r="I866" s="4" t="s">
        <v>1147</v>
      </c>
      <c r="J866" s="231"/>
    </row>
    <row r="867" spans="1:10">
      <c r="A867" s="298" t="str">
        <f t="shared" si="10"/>
        <v>貨4軽SQG</v>
      </c>
      <c r="B867" s="108" t="s">
        <v>1279</v>
      </c>
      <c r="C867" s="108" t="s">
        <v>1259</v>
      </c>
      <c r="D867" s="108" t="s">
        <v>823</v>
      </c>
      <c r="E867" s="108" t="s">
        <v>1080</v>
      </c>
      <c r="F867" s="108">
        <v>2.5000000000000001E-2</v>
      </c>
      <c r="G867" s="108">
        <v>5.0000000000000001E-4</v>
      </c>
      <c r="H867" s="108">
        <v>2.58</v>
      </c>
      <c r="I867" s="4" t="s">
        <v>1147</v>
      </c>
      <c r="J867" s="231"/>
    </row>
    <row r="868" spans="1:10">
      <c r="A868" s="298" t="str">
        <f t="shared" si="10"/>
        <v>貨4軽SSG</v>
      </c>
      <c r="B868" s="108" t="s">
        <v>1279</v>
      </c>
      <c r="C868" s="108" t="s">
        <v>1259</v>
      </c>
      <c r="D868" s="108" t="s">
        <v>823</v>
      </c>
      <c r="E868" s="108" t="s">
        <v>1281</v>
      </c>
      <c r="F868" s="108">
        <v>2.5000000000000001E-2</v>
      </c>
      <c r="G868" s="108">
        <v>5.0000000000000001E-4</v>
      </c>
      <c r="H868" s="108">
        <v>2.58</v>
      </c>
      <c r="I868" s="4" t="s">
        <v>1147</v>
      </c>
      <c r="J868" s="231"/>
    </row>
    <row r="869" spans="1:10">
      <c r="A869" s="298" t="str">
        <f t="shared" si="10"/>
        <v>貨4軽SMG</v>
      </c>
      <c r="B869" s="108" t="s">
        <v>1279</v>
      </c>
      <c r="C869" s="108" t="s">
        <v>1259</v>
      </c>
      <c r="D869" s="108" t="s">
        <v>823</v>
      </c>
      <c r="E869" s="108" t="s">
        <v>1282</v>
      </c>
      <c r="F869" s="108">
        <v>1.2500000000000001E-2</v>
      </c>
      <c r="G869" s="108">
        <v>2.5000000000000001E-4</v>
      </c>
      <c r="H869" s="108">
        <v>2.58</v>
      </c>
      <c r="I869" s="4" t="s">
        <v>1149</v>
      </c>
      <c r="J869" s="231"/>
    </row>
    <row r="870" spans="1:10">
      <c r="A870" s="298" t="str">
        <f t="shared" si="10"/>
        <v>貨4軽TDG</v>
      </c>
      <c r="B870" s="108" t="s">
        <v>1279</v>
      </c>
      <c r="C870" s="108" t="s">
        <v>1259</v>
      </c>
      <c r="D870" s="108" t="s">
        <v>823</v>
      </c>
      <c r="E870" s="108" t="s">
        <v>1085</v>
      </c>
      <c r="F870" s="108">
        <v>4.4999999999999998E-2</v>
      </c>
      <c r="G870" s="108">
        <v>9.0000000000000008E-4</v>
      </c>
      <c r="H870" s="108">
        <v>2.58</v>
      </c>
      <c r="I870" s="4" t="s">
        <v>1215</v>
      </c>
      <c r="J870" s="231"/>
    </row>
    <row r="871" spans="1:10">
      <c r="A871" s="298" t="str">
        <f t="shared" si="10"/>
        <v>貨4軽TKG</v>
      </c>
      <c r="B871" s="108" t="s">
        <v>1279</v>
      </c>
      <c r="C871" s="108" t="s">
        <v>1259</v>
      </c>
      <c r="D871" s="108" t="s">
        <v>823</v>
      </c>
      <c r="E871" s="108" t="s">
        <v>1091</v>
      </c>
      <c r="F871" s="108">
        <v>4.4999999999999998E-2</v>
      </c>
      <c r="G871" s="108">
        <v>9.0000000000000008E-4</v>
      </c>
      <c r="H871" s="108">
        <v>2.58</v>
      </c>
      <c r="I871" s="4" t="s">
        <v>1215</v>
      </c>
      <c r="J871" s="231"/>
    </row>
    <row r="872" spans="1:10">
      <c r="A872" s="298" t="str">
        <f t="shared" si="10"/>
        <v>貨4軽TPG</v>
      </c>
      <c r="B872" s="108" t="s">
        <v>1279</v>
      </c>
      <c r="C872" s="108" t="s">
        <v>1259</v>
      </c>
      <c r="D872" s="108" t="s">
        <v>823</v>
      </c>
      <c r="E872" s="108" t="s">
        <v>1093</v>
      </c>
      <c r="F872" s="108">
        <v>4.4999999999999998E-2</v>
      </c>
      <c r="G872" s="108">
        <v>9.0000000000000008E-4</v>
      </c>
      <c r="H872" s="108">
        <v>2.58</v>
      </c>
      <c r="I872" s="4" t="s">
        <v>1215</v>
      </c>
      <c r="J872" s="231"/>
    </row>
    <row r="873" spans="1:10">
      <c r="A873" s="298" t="str">
        <f t="shared" si="10"/>
        <v>貨4軽TRG</v>
      </c>
      <c r="B873" s="108" t="s">
        <v>1279</v>
      </c>
      <c r="C873" s="108" t="s">
        <v>1259</v>
      </c>
      <c r="D873" s="108" t="s">
        <v>823</v>
      </c>
      <c r="E873" s="108" t="s">
        <v>1095</v>
      </c>
      <c r="F873" s="108">
        <v>4.4999999999999998E-2</v>
      </c>
      <c r="G873" s="108">
        <v>9.0000000000000008E-4</v>
      </c>
      <c r="H873" s="108">
        <v>2.58</v>
      </c>
      <c r="I873" s="4" t="s">
        <v>1215</v>
      </c>
      <c r="J873" s="231"/>
    </row>
    <row r="874" spans="1:10">
      <c r="A874" s="298" t="str">
        <f t="shared" si="10"/>
        <v>貨4軽TTG</v>
      </c>
      <c r="B874" s="108" t="s">
        <v>1279</v>
      </c>
      <c r="C874" s="108" t="s">
        <v>1259</v>
      </c>
      <c r="D874" s="108" t="s">
        <v>823</v>
      </c>
      <c r="E874" s="108" t="s">
        <v>1283</v>
      </c>
      <c r="F874" s="108">
        <v>4.4999999999999998E-2</v>
      </c>
      <c r="G874" s="108">
        <v>9.0000000000000008E-4</v>
      </c>
      <c r="H874" s="108">
        <v>2.58</v>
      </c>
      <c r="I874" s="4" t="s">
        <v>1215</v>
      </c>
      <c r="J874" s="231"/>
    </row>
    <row r="875" spans="1:10">
      <c r="A875" s="298" t="str">
        <f t="shared" si="10"/>
        <v>貨4軽TCG</v>
      </c>
      <c r="B875" s="108" t="s">
        <v>1279</v>
      </c>
      <c r="C875" s="108" t="s">
        <v>1259</v>
      </c>
      <c r="D875" s="108" t="s">
        <v>823</v>
      </c>
      <c r="E875" s="108" t="s">
        <v>1083</v>
      </c>
      <c r="F875" s="108">
        <v>4.4999999999999998E-2</v>
      </c>
      <c r="G875" s="108">
        <v>9.0000000000000008E-4</v>
      </c>
      <c r="H875" s="108">
        <v>2.58</v>
      </c>
      <c r="I875" s="4" t="s">
        <v>1147</v>
      </c>
      <c r="J875" s="231"/>
    </row>
    <row r="876" spans="1:10">
      <c r="A876" s="298" t="str">
        <f t="shared" si="10"/>
        <v>貨4軽TJG</v>
      </c>
      <c r="B876" s="108" t="s">
        <v>1279</v>
      </c>
      <c r="C876" s="108" t="s">
        <v>1259</v>
      </c>
      <c r="D876" s="108" t="s">
        <v>823</v>
      </c>
      <c r="E876" s="108" t="s">
        <v>1090</v>
      </c>
      <c r="F876" s="108">
        <v>4.4999999999999998E-2</v>
      </c>
      <c r="G876" s="108">
        <v>9.0000000000000008E-4</v>
      </c>
      <c r="H876" s="108">
        <v>2.58</v>
      </c>
      <c r="I876" s="4" t="s">
        <v>1147</v>
      </c>
      <c r="J876" s="231"/>
    </row>
    <row r="877" spans="1:10">
      <c r="A877" s="298" t="str">
        <f t="shared" si="10"/>
        <v>貨4軽TNG</v>
      </c>
      <c r="B877" s="108" t="s">
        <v>1279</v>
      </c>
      <c r="C877" s="108" t="s">
        <v>1259</v>
      </c>
      <c r="D877" s="108" t="s">
        <v>823</v>
      </c>
      <c r="E877" s="108" t="s">
        <v>1092</v>
      </c>
      <c r="F877" s="108">
        <v>4.4999999999999998E-2</v>
      </c>
      <c r="G877" s="108">
        <v>9.0000000000000008E-4</v>
      </c>
      <c r="H877" s="108">
        <v>2.58</v>
      </c>
      <c r="I877" s="4" t="s">
        <v>1147</v>
      </c>
      <c r="J877" s="231"/>
    </row>
    <row r="878" spans="1:10">
      <c r="A878" s="298" t="str">
        <f t="shared" si="10"/>
        <v>貨4軽TQG</v>
      </c>
      <c r="B878" s="108" t="s">
        <v>1279</v>
      </c>
      <c r="C878" s="108" t="s">
        <v>1259</v>
      </c>
      <c r="D878" s="108" t="s">
        <v>823</v>
      </c>
      <c r="E878" s="108" t="s">
        <v>1094</v>
      </c>
      <c r="F878" s="108">
        <v>4.4999999999999998E-2</v>
      </c>
      <c r="G878" s="108">
        <v>9.0000000000000008E-4</v>
      </c>
      <c r="H878" s="108">
        <v>2.58</v>
      </c>
      <c r="I878" s="4" t="s">
        <v>1147</v>
      </c>
      <c r="J878" s="231"/>
    </row>
    <row r="879" spans="1:10">
      <c r="A879" s="298" t="str">
        <f t="shared" si="10"/>
        <v>貨4軽TSG</v>
      </c>
      <c r="B879" s="108" t="s">
        <v>1279</v>
      </c>
      <c r="C879" s="108" t="s">
        <v>1259</v>
      </c>
      <c r="D879" s="108" t="s">
        <v>823</v>
      </c>
      <c r="E879" s="108" t="s">
        <v>1284</v>
      </c>
      <c r="F879" s="108">
        <v>4.4999999999999998E-2</v>
      </c>
      <c r="G879" s="108">
        <v>9.0000000000000008E-4</v>
      </c>
      <c r="H879" s="108">
        <v>2.58</v>
      </c>
      <c r="I879" s="4" t="s">
        <v>1147</v>
      </c>
      <c r="J879" s="231"/>
    </row>
    <row r="880" spans="1:10">
      <c r="A880" s="298" t="str">
        <f t="shared" si="10"/>
        <v>貨4軽TMG</v>
      </c>
      <c r="B880" s="108" t="s">
        <v>1279</v>
      </c>
      <c r="C880" s="108" t="s">
        <v>1259</v>
      </c>
      <c r="D880" s="108" t="s">
        <v>823</v>
      </c>
      <c r="E880" s="108" t="s">
        <v>1285</v>
      </c>
      <c r="F880" s="108">
        <v>4.4999999999999998E-2</v>
      </c>
      <c r="G880" s="108">
        <v>9.0000000000000008E-4</v>
      </c>
      <c r="H880" s="108">
        <v>2.58</v>
      </c>
      <c r="I880" s="4" t="s">
        <v>1149</v>
      </c>
      <c r="J880" s="231"/>
    </row>
    <row r="881" spans="1:10">
      <c r="A881" s="366" t="str">
        <f t="shared" ref="A881:A902" si="11">CONCATENATE(C881,E881)</f>
        <v>貨5軽SDG</v>
      </c>
      <c r="B881" s="108" t="s">
        <v>1278</v>
      </c>
      <c r="C881" s="192" t="s">
        <v>1268</v>
      </c>
      <c r="D881" s="108" t="s">
        <v>823</v>
      </c>
      <c r="E881" s="108" t="s">
        <v>844</v>
      </c>
      <c r="F881" s="108">
        <v>0.05</v>
      </c>
      <c r="G881" s="108">
        <v>1E-3</v>
      </c>
      <c r="H881" s="108">
        <v>2.58</v>
      </c>
      <c r="I881" s="4" t="s">
        <v>1215</v>
      </c>
      <c r="J881" s="231"/>
    </row>
    <row r="882" spans="1:10">
      <c r="A882" s="366" t="str">
        <f t="shared" si="11"/>
        <v>貨5軽SKG</v>
      </c>
      <c r="B882" s="108" t="s">
        <v>1278</v>
      </c>
      <c r="C882" s="192" t="s">
        <v>1268</v>
      </c>
      <c r="D882" s="108" t="s">
        <v>823</v>
      </c>
      <c r="E882" s="108" t="s">
        <v>845</v>
      </c>
      <c r="F882" s="108">
        <v>0.05</v>
      </c>
      <c r="G882" s="108">
        <v>1E-3</v>
      </c>
      <c r="H882" s="108">
        <v>2.58</v>
      </c>
      <c r="I882" s="4" t="s">
        <v>1215</v>
      </c>
      <c r="J882" s="231"/>
    </row>
    <row r="883" spans="1:10">
      <c r="A883" s="366" t="str">
        <f t="shared" si="11"/>
        <v>貨5軽SPG</v>
      </c>
      <c r="B883" s="108" t="s">
        <v>1279</v>
      </c>
      <c r="C883" s="192" t="s">
        <v>1268</v>
      </c>
      <c r="D883" s="108" t="s">
        <v>823</v>
      </c>
      <c r="E883" s="108" t="s">
        <v>1079</v>
      </c>
      <c r="F883" s="108">
        <v>0.05</v>
      </c>
      <c r="G883" s="108">
        <v>1E-3</v>
      </c>
      <c r="H883" s="108">
        <v>2.58</v>
      </c>
      <c r="I883" s="4" t="s">
        <v>1215</v>
      </c>
      <c r="J883" s="231"/>
    </row>
    <row r="884" spans="1:10">
      <c r="A884" s="366" t="str">
        <f t="shared" si="11"/>
        <v>貨5軽SRG</v>
      </c>
      <c r="B884" s="108" t="s">
        <v>1279</v>
      </c>
      <c r="C884" s="192" t="s">
        <v>1268</v>
      </c>
      <c r="D884" s="108" t="s">
        <v>823</v>
      </c>
      <c r="E884" s="192" t="s">
        <v>1081</v>
      </c>
      <c r="F884" s="108">
        <v>0.05</v>
      </c>
      <c r="G884" s="108">
        <v>1E-3</v>
      </c>
      <c r="H884" s="108">
        <v>2.58</v>
      </c>
      <c r="I884" s="4" t="s">
        <v>1215</v>
      </c>
      <c r="J884" s="231"/>
    </row>
    <row r="885" spans="1:10">
      <c r="A885" s="366" t="str">
        <f t="shared" si="11"/>
        <v>貨5軽STG</v>
      </c>
      <c r="B885" s="108" t="s">
        <v>1279</v>
      </c>
      <c r="C885" s="192" t="s">
        <v>1268</v>
      </c>
      <c r="D885" s="108" t="s">
        <v>823</v>
      </c>
      <c r="E885" s="192" t="s">
        <v>1280</v>
      </c>
      <c r="F885" s="108">
        <v>0.05</v>
      </c>
      <c r="G885" s="108">
        <v>1E-3</v>
      </c>
      <c r="H885" s="108">
        <v>2.58</v>
      </c>
      <c r="I885" s="4" t="s">
        <v>1215</v>
      </c>
      <c r="J885" s="231"/>
    </row>
    <row r="886" spans="1:10">
      <c r="A886" s="366" t="str">
        <f t="shared" si="11"/>
        <v>貨5軽SCG</v>
      </c>
      <c r="B886" s="108" t="s">
        <v>1279</v>
      </c>
      <c r="C886" s="192" t="s">
        <v>1268</v>
      </c>
      <c r="D886" s="108" t="s">
        <v>823</v>
      </c>
      <c r="E886" s="108" t="s">
        <v>846</v>
      </c>
      <c r="F886" s="108">
        <v>2.5000000000000001E-2</v>
      </c>
      <c r="G886" s="108">
        <v>5.0000000000000001E-4</v>
      </c>
      <c r="H886" s="108">
        <v>2.58</v>
      </c>
      <c r="I886" s="4" t="s">
        <v>1147</v>
      </c>
      <c r="J886" s="231"/>
    </row>
    <row r="887" spans="1:10">
      <c r="A887" s="366" t="str">
        <f t="shared" si="11"/>
        <v>貨5軽SJG</v>
      </c>
      <c r="B887" s="108" t="s">
        <v>1279</v>
      </c>
      <c r="C887" s="192" t="s">
        <v>1268</v>
      </c>
      <c r="D887" s="108" t="s">
        <v>823</v>
      </c>
      <c r="E887" s="108" t="s">
        <v>847</v>
      </c>
      <c r="F887" s="108">
        <v>2.5000000000000001E-2</v>
      </c>
      <c r="G887" s="108">
        <v>5.0000000000000001E-4</v>
      </c>
      <c r="H887" s="108">
        <v>2.58</v>
      </c>
      <c r="I887" s="4" t="s">
        <v>1147</v>
      </c>
      <c r="J887" s="231"/>
    </row>
    <row r="888" spans="1:10">
      <c r="A888" s="366" t="str">
        <f t="shared" si="11"/>
        <v>貨5軽SNG</v>
      </c>
      <c r="B888" s="108" t="s">
        <v>1279</v>
      </c>
      <c r="C888" s="192" t="s">
        <v>1268</v>
      </c>
      <c r="D888" s="108" t="s">
        <v>823</v>
      </c>
      <c r="E888" s="108" t="s">
        <v>1078</v>
      </c>
      <c r="F888" s="108">
        <v>2.5000000000000001E-2</v>
      </c>
      <c r="G888" s="108">
        <v>5.0000000000000001E-4</v>
      </c>
      <c r="H888" s="108">
        <v>2.58</v>
      </c>
      <c r="I888" s="4" t="s">
        <v>1147</v>
      </c>
      <c r="J888" s="231"/>
    </row>
    <row r="889" spans="1:10">
      <c r="A889" s="366" t="str">
        <f t="shared" si="11"/>
        <v>貨5軽SQG</v>
      </c>
      <c r="B889" s="108" t="s">
        <v>1279</v>
      </c>
      <c r="C889" s="192" t="s">
        <v>1268</v>
      </c>
      <c r="D889" s="108" t="s">
        <v>823</v>
      </c>
      <c r="E889" s="108" t="s">
        <v>1080</v>
      </c>
      <c r="F889" s="108">
        <v>2.5000000000000001E-2</v>
      </c>
      <c r="G889" s="108">
        <v>5.0000000000000001E-4</v>
      </c>
      <c r="H889" s="108">
        <v>2.58</v>
      </c>
      <c r="I889" s="4" t="s">
        <v>1147</v>
      </c>
      <c r="J889" s="231"/>
    </row>
    <row r="890" spans="1:10">
      <c r="A890" s="366" t="str">
        <f t="shared" si="11"/>
        <v>貨5軽SSG</v>
      </c>
      <c r="B890" s="108" t="s">
        <v>1279</v>
      </c>
      <c r="C890" s="192" t="s">
        <v>1268</v>
      </c>
      <c r="D890" s="108" t="s">
        <v>823</v>
      </c>
      <c r="E890" s="108" t="s">
        <v>1281</v>
      </c>
      <c r="F890" s="108">
        <v>2.5000000000000001E-2</v>
      </c>
      <c r="G890" s="108">
        <v>5.0000000000000001E-4</v>
      </c>
      <c r="H890" s="108">
        <v>2.58</v>
      </c>
      <c r="I890" s="4" t="s">
        <v>1147</v>
      </c>
      <c r="J890" s="231"/>
    </row>
    <row r="891" spans="1:10">
      <c r="A891" s="366" t="str">
        <f t="shared" si="11"/>
        <v>貨5軽SMG</v>
      </c>
      <c r="B891" s="108" t="s">
        <v>1279</v>
      </c>
      <c r="C891" s="192" t="s">
        <v>1268</v>
      </c>
      <c r="D891" s="108" t="s">
        <v>823</v>
      </c>
      <c r="E891" s="108" t="s">
        <v>1282</v>
      </c>
      <c r="F891" s="108">
        <v>1.2500000000000001E-2</v>
      </c>
      <c r="G891" s="108">
        <v>2.5000000000000001E-4</v>
      </c>
      <c r="H891" s="108">
        <v>2.58</v>
      </c>
      <c r="I891" s="4" t="s">
        <v>1149</v>
      </c>
      <c r="J891" s="231"/>
    </row>
    <row r="892" spans="1:10">
      <c r="A892" s="366" t="str">
        <f t="shared" si="11"/>
        <v>貨5軽TDG</v>
      </c>
      <c r="B892" s="108" t="s">
        <v>1279</v>
      </c>
      <c r="C892" s="192" t="s">
        <v>1268</v>
      </c>
      <c r="D892" s="108" t="s">
        <v>823</v>
      </c>
      <c r="E892" s="108" t="s">
        <v>1085</v>
      </c>
      <c r="F892" s="108">
        <v>4.4999999999999998E-2</v>
      </c>
      <c r="G892" s="108">
        <v>9.0000000000000008E-4</v>
      </c>
      <c r="H892" s="108">
        <v>2.58</v>
      </c>
      <c r="I892" s="4" t="s">
        <v>1215</v>
      </c>
      <c r="J892" s="231"/>
    </row>
    <row r="893" spans="1:10">
      <c r="A893" s="366" t="str">
        <f t="shared" si="11"/>
        <v>貨5軽TKG</v>
      </c>
      <c r="B893" s="108" t="s">
        <v>1279</v>
      </c>
      <c r="C893" s="192" t="s">
        <v>1268</v>
      </c>
      <c r="D893" s="108" t="s">
        <v>823</v>
      </c>
      <c r="E893" s="108" t="s">
        <v>1091</v>
      </c>
      <c r="F893" s="108">
        <v>4.4999999999999998E-2</v>
      </c>
      <c r="G893" s="108">
        <v>9.0000000000000008E-4</v>
      </c>
      <c r="H893" s="108">
        <v>2.58</v>
      </c>
      <c r="I893" s="4" t="s">
        <v>1215</v>
      </c>
      <c r="J893" s="231"/>
    </row>
    <row r="894" spans="1:10">
      <c r="A894" s="366" t="str">
        <f t="shared" si="11"/>
        <v>貨5軽TPG</v>
      </c>
      <c r="B894" s="108" t="s">
        <v>1279</v>
      </c>
      <c r="C894" s="192" t="s">
        <v>1268</v>
      </c>
      <c r="D894" s="108" t="s">
        <v>823</v>
      </c>
      <c r="E894" s="108" t="s">
        <v>1093</v>
      </c>
      <c r="F894" s="108">
        <v>4.4999999999999998E-2</v>
      </c>
      <c r="G894" s="108">
        <v>9.0000000000000008E-4</v>
      </c>
      <c r="H894" s="108">
        <v>2.58</v>
      </c>
      <c r="I894" s="4" t="s">
        <v>1215</v>
      </c>
      <c r="J894" s="231"/>
    </row>
    <row r="895" spans="1:10">
      <c r="A895" s="366" t="str">
        <f t="shared" si="11"/>
        <v>貨5軽TRG</v>
      </c>
      <c r="B895" s="108" t="s">
        <v>1279</v>
      </c>
      <c r="C895" s="192" t="s">
        <v>1268</v>
      </c>
      <c r="D895" s="108" t="s">
        <v>823</v>
      </c>
      <c r="E895" s="108" t="s">
        <v>1095</v>
      </c>
      <c r="F895" s="108">
        <v>4.4999999999999998E-2</v>
      </c>
      <c r="G895" s="108">
        <v>9.0000000000000008E-4</v>
      </c>
      <c r="H895" s="108">
        <v>2.58</v>
      </c>
      <c r="I895" s="4" t="s">
        <v>1215</v>
      </c>
      <c r="J895" s="231"/>
    </row>
    <row r="896" spans="1:10">
      <c r="A896" s="366" t="str">
        <f t="shared" si="11"/>
        <v>貨5軽TTG</v>
      </c>
      <c r="B896" s="108" t="s">
        <v>1279</v>
      </c>
      <c r="C896" s="192" t="s">
        <v>1268</v>
      </c>
      <c r="D896" s="108" t="s">
        <v>823</v>
      </c>
      <c r="E896" s="108" t="s">
        <v>1283</v>
      </c>
      <c r="F896" s="108">
        <v>4.4999999999999998E-2</v>
      </c>
      <c r="G896" s="108">
        <v>9.0000000000000008E-4</v>
      </c>
      <c r="H896" s="108">
        <v>2.58</v>
      </c>
      <c r="I896" s="4" t="s">
        <v>1215</v>
      </c>
      <c r="J896" s="231"/>
    </row>
    <row r="897" spans="1:10">
      <c r="A897" s="366" t="str">
        <f t="shared" si="11"/>
        <v>貨5軽TCG</v>
      </c>
      <c r="B897" s="108" t="s">
        <v>1279</v>
      </c>
      <c r="C897" s="192" t="s">
        <v>1268</v>
      </c>
      <c r="D897" s="108" t="s">
        <v>823</v>
      </c>
      <c r="E897" s="108" t="s">
        <v>1083</v>
      </c>
      <c r="F897" s="108">
        <v>4.4999999999999998E-2</v>
      </c>
      <c r="G897" s="108">
        <v>9.0000000000000008E-4</v>
      </c>
      <c r="H897" s="108">
        <v>2.58</v>
      </c>
      <c r="I897" s="4" t="s">
        <v>1147</v>
      </c>
      <c r="J897" s="231"/>
    </row>
    <row r="898" spans="1:10">
      <c r="A898" s="366" t="str">
        <f t="shared" si="11"/>
        <v>貨5軽TJG</v>
      </c>
      <c r="B898" s="108" t="s">
        <v>1279</v>
      </c>
      <c r="C898" s="192" t="s">
        <v>1268</v>
      </c>
      <c r="D898" s="108" t="s">
        <v>823</v>
      </c>
      <c r="E898" s="108" t="s">
        <v>1090</v>
      </c>
      <c r="F898" s="108">
        <v>4.4999999999999998E-2</v>
      </c>
      <c r="G898" s="108">
        <v>9.0000000000000008E-4</v>
      </c>
      <c r="H898" s="108">
        <v>2.58</v>
      </c>
      <c r="I898" s="4" t="s">
        <v>1147</v>
      </c>
      <c r="J898" s="231"/>
    </row>
    <row r="899" spans="1:10">
      <c r="A899" s="366" t="str">
        <f t="shared" si="11"/>
        <v>貨5軽TNG</v>
      </c>
      <c r="B899" s="108" t="s">
        <v>1279</v>
      </c>
      <c r="C899" s="192" t="s">
        <v>1268</v>
      </c>
      <c r="D899" s="108" t="s">
        <v>823</v>
      </c>
      <c r="E899" s="108" t="s">
        <v>1092</v>
      </c>
      <c r="F899" s="108">
        <v>4.4999999999999998E-2</v>
      </c>
      <c r="G899" s="108">
        <v>9.0000000000000008E-4</v>
      </c>
      <c r="H899" s="108">
        <v>2.58</v>
      </c>
      <c r="I899" s="4" t="s">
        <v>1147</v>
      </c>
      <c r="J899" s="231"/>
    </row>
    <row r="900" spans="1:10">
      <c r="A900" s="366" t="str">
        <f t="shared" si="11"/>
        <v>貨5軽TQG</v>
      </c>
      <c r="B900" s="108" t="s">
        <v>1279</v>
      </c>
      <c r="C900" s="192" t="s">
        <v>1268</v>
      </c>
      <c r="D900" s="108" t="s">
        <v>823</v>
      </c>
      <c r="E900" s="108" t="s">
        <v>1094</v>
      </c>
      <c r="F900" s="108">
        <v>4.4999999999999998E-2</v>
      </c>
      <c r="G900" s="108">
        <v>9.0000000000000008E-4</v>
      </c>
      <c r="H900" s="108">
        <v>2.58</v>
      </c>
      <c r="I900" s="4" t="s">
        <v>1147</v>
      </c>
      <c r="J900" s="231"/>
    </row>
    <row r="901" spans="1:10">
      <c r="A901" s="366" t="str">
        <f t="shared" si="11"/>
        <v>貨5軽TSG</v>
      </c>
      <c r="B901" s="108" t="s">
        <v>1279</v>
      </c>
      <c r="C901" s="192" t="s">
        <v>1268</v>
      </c>
      <c r="D901" s="108" t="s">
        <v>823</v>
      </c>
      <c r="E901" s="108" t="s">
        <v>1284</v>
      </c>
      <c r="F901" s="108">
        <v>4.4999999999999998E-2</v>
      </c>
      <c r="G901" s="108">
        <v>9.0000000000000008E-4</v>
      </c>
      <c r="H901" s="108">
        <v>2.58</v>
      </c>
      <c r="I901" s="4" t="s">
        <v>1147</v>
      </c>
      <c r="J901" s="231"/>
    </row>
    <row r="902" spans="1:10">
      <c r="A902" s="366" t="str">
        <f t="shared" si="11"/>
        <v>貨5軽TMG</v>
      </c>
      <c r="B902" s="108" t="s">
        <v>1279</v>
      </c>
      <c r="C902" s="192" t="s">
        <v>1268</v>
      </c>
      <c r="D902" s="108" t="s">
        <v>823</v>
      </c>
      <c r="E902" s="108" t="s">
        <v>1285</v>
      </c>
      <c r="F902" s="108">
        <v>4.4999999999999998E-2</v>
      </c>
      <c r="G902" s="108">
        <v>9.0000000000000008E-4</v>
      </c>
      <c r="H902" s="108">
        <v>2.58</v>
      </c>
      <c r="I902" s="4" t="s">
        <v>1149</v>
      </c>
      <c r="J902" s="231"/>
    </row>
    <row r="903" spans="1:10">
      <c r="A903" s="298" t="str">
        <f t="shared" si="10"/>
        <v>貨4軽2DG</v>
      </c>
      <c r="B903" s="108" t="s">
        <v>1286</v>
      </c>
      <c r="C903" s="108" t="s">
        <v>1259</v>
      </c>
      <c r="D903" s="108" t="s">
        <v>1287</v>
      </c>
      <c r="E903" s="108" t="s">
        <v>1288</v>
      </c>
      <c r="F903" s="108">
        <v>0.03</v>
      </c>
      <c r="G903" s="108">
        <v>1E-3</v>
      </c>
      <c r="H903" s="108">
        <v>2.58</v>
      </c>
      <c r="I903" s="4" t="s">
        <v>1221</v>
      </c>
      <c r="J903" s="231"/>
    </row>
    <row r="904" spans="1:10">
      <c r="A904" s="298" t="str">
        <f t="shared" si="10"/>
        <v>貨4軽2KG</v>
      </c>
      <c r="B904" s="108" t="s">
        <v>1286</v>
      </c>
      <c r="C904" s="108" t="s">
        <v>1259</v>
      </c>
      <c r="D904" s="108" t="s">
        <v>1287</v>
      </c>
      <c r="E904" s="108" t="s">
        <v>1289</v>
      </c>
      <c r="F904" s="108">
        <v>0.03</v>
      </c>
      <c r="G904" s="108">
        <v>1E-3</v>
      </c>
      <c r="H904" s="108">
        <v>2.58</v>
      </c>
      <c r="I904" s="4" t="s">
        <v>1221</v>
      </c>
      <c r="J904" s="231"/>
    </row>
    <row r="905" spans="1:10">
      <c r="A905" s="298" t="str">
        <f t="shared" si="10"/>
        <v>貨4軽2PG</v>
      </c>
      <c r="B905" s="108" t="s">
        <v>1290</v>
      </c>
      <c r="C905" s="108" t="s">
        <v>1259</v>
      </c>
      <c r="D905" s="108" t="s">
        <v>1287</v>
      </c>
      <c r="E905" s="192" t="s">
        <v>1291</v>
      </c>
      <c r="F905" s="108">
        <v>0.03</v>
      </c>
      <c r="G905" s="108">
        <v>1E-3</v>
      </c>
      <c r="H905" s="108">
        <v>2.58</v>
      </c>
      <c r="I905" s="4" t="s">
        <v>1221</v>
      </c>
      <c r="J905" s="231"/>
    </row>
    <row r="906" spans="1:10">
      <c r="A906" s="298" t="str">
        <f t="shared" si="10"/>
        <v>貨4軽2RG</v>
      </c>
      <c r="B906" s="108" t="s">
        <v>1290</v>
      </c>
      <c r="C906" s="108" t="s">
        <v>1259</v>
      </c>
      <c r="D906" s="108" t="s">
        <v>1287</v>
      </c>
      <c r="E906" s="192" t="s">
        <v>1292</v>
      </c>
      <c r="F906" s="108">
        <v>0.03</v>
      </c>
      <c r="G906" s="108">
        <v>1E-3</v>
      </c>
      <c r="H906" s="108">
        <v>2.58</v>
      </c>
      <c r="I906" s="4" t="s">
        <v>1221</v>
      </c>
      <c r="J906" s="231"/>
    </row>
    <row r="907" spans="1:10">
      <c r="A907" s="298" t="str">
        <f t="shared" si="10"/>
        <v>貨4軽2TG</v>
      </c>
      <c r="B907" s="108" t="s">
        <v>1290</v>
      </c>
      <c r="C907" s="108" t="s">
        <v>1259</v>
      </c>
      <c r="D907" s="108" t="s">
        <v>1287</v>
      </c>
      <c r="E907" s="108" t="s">
        <v>1293</v>
      </c>
      <c r="F907" s="108">
        <v>0.03</v>
      </c>
      <c r="G907" s="108">
        <v>1E-3</v>
      </c>
      <c r="H907" s="108">
        <v>2.58</v>
      </c>
      <c r="I907" s="4" t="s">
        <v>1221</v>
      </c>
      <c r="J907" s="231"/>
    </row>
    <row r="908" spans="1:10">
      <c r="A908" s="298" t="str">
        <f t="shared" ref="A908" si="12">CONCATENATE(C908,E908)</f>
        <v>貨4軽2WG</v>
      </c>
      <c r="B908" s="108" t="s">
        <v>1290</v>
      </c>
      <c r="C908" s="108" t="s">
        <v>1259</v>
      </c>
      <c r="D908" s="108" t="s">
        <v>1287</v>
      </c>
      <c r="E908" s="108" t="s">
        <v>1849</v>
      </c>
      <c r="F908" s="108">
        <v>0.03</v>
      </c>
      <c r="G908" s="108">
        <v>1E-3</v>
      </c>
      <c r="H908" s="108">
        <v>2.58</v>
      </c>
      <c r="I908" s="4" t="s">
        <v>1221</v>
      </c>
      <c r="J908" s="840">
        <v>2026.06</v>
      </c>
    </row>
    <row r="909" spans="1:10">
      <c r="A909" s="298" t="str">
        <f t="shared" si="10"/>
        <v>貨4軽2CG</v>
      </c>
      <c r="B909" s="108" t="s">
        <v>1290</v>
      </c>
      <c r="C909" s="108" t="s">
        <v>1259</v>
      </c>
      <c r="D909" s="108" t="s">
        <v>1287</v>
      </c>
      <c r="E909" s="108" t="s">
        <v>1294</v>
      </c>
      <c r="F909" s="108">
        <v>1.4999999999999999E-2</v>
      </c>
      <c r="G909" s="108">
        <v>5.0000000000000001E-4</v>
      </c>
      <c r="H909" s="108">
        <v>2.58</v>
      </c>
      <c r="I909" s="4" t="s">
        <v>1147</v>
      </c>
      <c r="J909" s="231"/>
    </row>
    <row r="910" spans="1:10">
      <c r="A910" s="298" t="str">
        <f t="shared" si="10"/>
        <v>貨4軽2JG</v>
      </c>
      <c r="B910" s="108" t="s">
        <v>1290</v>
      </c>
      <c r="C910" s="108" t="s">
        <v>1259</v>
      </c>
      <c r="D910" s="108" t="s">
        <v>1287</v>
      </c>
      <c r="E910" s="108" t="s">
        <v>1295</v>
      </c>
      <c r="F910" s="108">
        <v>1.4999999999999999E-2</v>
      </c>
      <c r="G910" s="108">
        <v>5.0000000000000001E-4</v>
      </c>
      <c r="H910" s="108">
        <v>2.58</v>
      </c>
      <c r="I910" s="4" t="s">
        <v>1147</v>
      </c>
      <c r="J910" s="231"/>
    </row>
    <row r="911" spans="1:10">
      <c r="A911" s="298" t="str">
        <f t="shared" si="10"/>
        <v>貨4軽2NG</v>
      </c>
      <c r="B911" s="108" t="s">
        <v>1290</v>
      </c>
      <c r="C911" s="108" t="s">
        <v>1259</v>
      </c>
      <c r="D911" s="108" t="s">
        <v>1287</v>
      </c>
      <c r="E911" s="108" t="s">
        <v>1296</v>
      </c>
      <c r="F911" s="108">
        <v>1.4999999999999999E-2</v>
      </c>
      <c r="G911" s="108">
        <v>5.0000000000000001E-4</v>
      </c>
      <c r="H911" s="108">
        <v>2.58</v>
      </c>
      <c r="I911" s="4" t="s">
        <v>1147</v>
      </c>
      <c r="J911" s="231"/>
    </row>
    <row r="912" spans="1:10">
      <c r="A912" s="298" t="str">
        <f t="shared" si="10"/>
        <v>貨4軽2QG</v>
      </c>
      <c r="B912" s="108" t="s">
        <v>1290</v>
      </c>
      <c r="C912" s="108" t="s">
        <v>1259</v>
      </c>
      <c r="D912" s="108" t="s">
        <v>1287</v>
      </c>
      <c r="E912" s="108" t="s">
        <v>1297</v>
      </c>
      <c r="F912" s="108">
        <v>1.4999999999999999E-2</v>
      </c>
      <c r="G912" s="108">
        <v>5.0000000000000001E-4</v>
      </c>
      <c r="H912" s="108">
        <v>2.58</v>
      </c>
      <c r="I912" s="4" t="s">
        <v>1147</v>
      </c>
      <c r="J912" s="231"/>
    </row>
    <row r="913" spans="1:10">
      <c r="A913" s="298" t="str">
        <f t="shared" si="10"/>
        <v>貨4軽2SG</v>
      </c>
      <c r="B913" s="108" t="s">
        <v>1290</v>
      </c>
      <c r="C913" s="108" t="s">
        <v>1259</v>
      </c>
      <c r="D913" s="108" t="s">
        <v>1287</v>
      </c>
      <c r="E913" s="108" t="s">
        <v>1298</v>
      </c>
      <c r="F913" s="108">
        <v>1.4999999999999999E-2</v>
      </c>
      <c r="G913" s="108">
        <v>5.0000000000000001E-4</v>
      </c>
      <c r="H913" s="108">
        <v>2.58</v>
      </c>
      <c r="I913" s="4" t="s">
        <v>1147</v>
      </c>
      <c r="J913" s="231"/>
    </row>
    <row r="914" spans="1:10">
      <c r="A914" s="298" t="str">
        <f t="shared" ref="A914" si="13">CONCATENATE(C914,E914)</f>
        <v>貨4軽2VG</v>
      </c>
      <c r="B914" s="108" t="s">
        <v>1290</v>
      </c>
      <c r="C914" s="108" t="s">
        <v>1259</v>
      </c>
      <c r="D914" s="108" t="s">
        <v>1287</v>
      </c>
      <c r="E914" s="108" t="s">
        <v>1850</v>
      </c>
      <c r="F914" s="108">
        <v>1.4999999999999999E-2</v>
      </c>
      <c r="G914" s="108">
        <v>5.0000000000000001E-4</v>
      </c>
      <c r="H914" s="108">
        <v>2.58</v>
      </c>
      <c r="I914" s="4" t="s">
        <v>1147</v>
      </c>
      <c r="J914" s="840">
        <v>2026.06</v>
      </c>
    </row>
    <row r="915" spans="1:10">
      <c r="A915" s="298" t="str">
        <f t="shared" si="10"/>
        <v>貨4軽2MG</v>
      </c>
      <c r="B915" s="108" t="s">
        <v>1290</v>
      </c>
      <c r="C915" s="108" t="s">
        <v>1259</v>
      </c>
      <c r="D915" s="108" t="s">
        <v>1287</v>
      </c>
      <c r="E915" s="108" t="s">
        <v>1299</v>
      </c>
      <c r="F915" s="108">
        <v>7.4999999999999997E-3</v>
      </c>
      <c r="G915" s="108">
        <v>2.5000000000000001E-4</v>
      </c>
      <c r="H915" s="108">
        <v>2.58</v>
      </c>
      <c r="I915" s="4" t="s">
        <v>1149</v>
      </c>
      <c r="J915" s="231"/>
    </row>
    <row r="916" spans="1:10">
      <c r="A916" s="298" t="str">
        <f t="shared" si="10"/>
        <v>貨1CTP</v>
      </c>
      <c r="B916" s="108" t="s">
        <v>1300</v>
      </c>
      <c r="C916" s="108" t="s">
        <v>1301</v>
      </c>
      <c r="D916" s="108" t="s">
        <v>493</v>
      </c>
      <c r="E916" s="108" t="s">
        <v>563</v>
      </c>
      <c r="F916" s="108">
        <v>0.03</v>
      </c>
      <c r="G916" s="108">
        <v>0</v>
      </c>
      <c r="H916" s="108">
        <v>2.23</v>
      </c>
      <c r="I916" s="4" t="s">
        <v>528</v>
      </c>
      <c r="J916" s="231"/>
    </row>
    <row r="917" spans="1:10">
      <c r="A917" s="298" t="str">
        <f t="shared" si="10"/>
        <v>貨1CLP</v>
      </c>
      <c r="B917" s="108" t="s">
        <v>1300</v>
      </c>
      <c r="C917" s="108" t="s">
        <v>1301</v>
      </c>
      <c r="D917" s="108" t="s">
        <v>493</v>
      </c>
      <c r="E917" s="108" t="s">
        <v>555</v>
      </c>
      <c r="F917" s="108">
        <v>0.02</v>
      </c>
      <c r="G917" s="108">
        <v>0</v>
      </c>
      <c r="H917" s="108">
        <v>2.23</v>
      </c>
      <c r="I917" s="4" t="s">
        <v>528</v>
      </c>
      <c r="J917" s="231"/>
    </row>
    <row r="918" spans="1:10">
      <c r="A918" s="298" t="str">
        <f t="shared" si="10"/>
        <v>貨1CUP</v>
      </c>
      <c r="B918" s="108" t="s">
        <v>1300</v>
      </c>
      <c r="C918" s="108" t="s">
        <v>1301</v>
      </c>
      <c r="D918" s="108" t="s">
        <v>493</v>
      </c>
      <c r="E918" s="108" t="s">
        <v>570</v>
      </c>
      <c r="F918" s="108">
        <v>0.01</v>
      </c>
      <c r="G918" s="108">
        <v>0</v>
      </c>
      <c r="H918" s="108">
        <v>2.23</v>
      </c>
      <c r="I918" s="4" t="s">
        <v>528</v>
      </c>
      <c r="J918" s="231"/>
    </row>
    <row r="919" spans="1:10">
      <c r="A919" s="298" t="str">
        <f t="shared" si="10"/>
        <v>貨1CAFE</v>
      </c>
      <c r="B919" s="108" t="s">
        <v>1300</v>
      </c>
      <c r="C919" s="108" t="s">
        <v>1301</v>
      </c>
      <c r="D919" s="108" t="s">
        <v>364</v>
      </c>
      <c r="E919" s="108" t="s">
        <v>251</v>
      </c>
      <c r="F919" s="108">
        <v>2.5000000000000001E-2</v>
      </c>
      <c r="G919" s="108">
        <v>0</v>
      </c>
      <c r="H919" s="108">
        <v>2.23</v>
      </c>
      <c r="I919" s="4" t="s">
        <v>528</v>
      </c>
      <c r="J919" s="231"/>
    </row>
    <row r="920" spans="1:10">
      <c r="A920" s="298" t="str">
        <f t="shared" si="10"/>
        <v>貨1CAEE</v>
      </c>
      <c r="B920" s="108" t="s">
        <v>1300</v>
      </c>
      <c r="C920" s="108" t="s">
        <v>1301</v>
      </c>
      <c r="D920" s="108" t="s">
        <v>364</v>
      </c>
      <c r="E920" s="108" t="s">
        <v>252</v>
      </c>
      <c r="F920" s="108">
        <v>1.2500000000000001E-2</v>
      </c>
      <c r="G920" s="108">
        <v>0</v>
      </c>
      <c r="H920" s="108">
        <v>2.23</v>
      </c>
      <c r="I920" s="4" t="s">
        <v>528</v>
      </c>
      <c r="J920" s="231"/>
    </row>
    <row r="921" spans="1:10">
      <c r="A921" s="298" t="str">
        <f t="shared" si="10"/>
        <v>貨1CCEE</v>
      </c>
      <c r="B921" s="108" t="s">
        <v>1300</v>
      </c>
      <c r="C921" s="108" t="s">
        <v>1301</v>
      </c>
      <c r="D921" s="108" t="s">
        <v>364</v>
      </c>
      <c r="E921" s="108" t="s">
        <v>382</v>
      </c>
      <c r="F921" s="108">
        <v>1.2500000000000001E-2</v>
      </c>
      <c r="G921" s="108">
        <v>0</v>
      </c>
      <c r="H921" s="108">
        <v>2.23</v>
      </c>
      <c r="I921" s="4" t="s">
        <v>528</v>
      </c>
      <c r="J921" s="231"/>
    </row>
    <row r="922" spans="1:10">
      <c r="A922" s="298" t="str">
        <f t="shared" si="10"/>
        <v>貨1CCFE</v>
      </c>
      <c r="B922" s="108" t="s">
        <v>1300</v>
      </c>
      <c r="C922" s="108" t="s">
        <v>1301</v>
      </c>
      <c r="D922" s="108" t="s">
        <v>364</v>
      </c>
      <c r="E922" s="108" t="s">
        <v>383</v>
      </c>
      <c r="F922" s="108">
        <v>1.2500000000000001E-2</v>
      </c>
      <c r="G922" s="108">
        <v>0</v>
      </c>
      <c r="H922" s="108">
        <v>2.23</v>
      </c>
      <c r="I922" s="4" t="s">
        <v>528</v>
      </c>
      <c r="J922" s="231"/>
    </row>
    <row r="923" spans="1:10">
      <c r="A923" s="298" t="str">
        <f t="shared" si="10"/>
        <v>貨1CDEE</v>
      </c>
      <c r="B923" s="108" t="s">
        <v>1300</v>
      </c>
      <c r="C923" s="108" t="s">
        <v>1301</v>
      </c>
      <c r="D923" s="108" t="s">
        <v>364</v>
      </c>
      <c r="E923" s="108" t="s">
        <v>384</v>
      </c>
      <c r="F923" s="108">
        <v>6.2500000000000003E-3</v>
      </c>
      <c r="G923" s="108">
        <v>0</v>
      </c>
      <c r="H923" s="108">
        <v>2.23</v>
      </c>
      <c r="I923" s="4" t="s">
        <v>528</v>
      </c>
      <c r="J923" s="231"/>
    </row>
    <row r="924" spans="1:10">
      <c r="A924" s="298" t="str">
        <f t="shared" si="10"/>
        <v>貨1CDFE</v>
      </c>
      <c r="B924" s="108" t="s">
        <v>1300</v>
      </c>
      <c r="C924" s="108" t="s">
        <v>1301</v>
      </c>
      <c r="D924" s="108" t="s">
        <v>364</v>
      </c>
      <c r="E924" s="108" t="s">
        <v>385</v>
      </c>
      <c r="F924" s="108">
        <v>6.2500000000000003E-3</v>
      </c>
      <c r="G924" s="108">
        <v>0</v>
      </c>
      <c r="H924" s="108">
        <v>2.23</v>
      </c>
      <c r="I924" s="4" t="s">
        <v>528</v>
      </c>
      <c r="J924" s="231"/>
    </row>
    <row r="925" spans="1:10">
      <c r="A925" s="298" t="str">
        <f t="shared" si="10"/>
        <v>貨1CLFE</v>
      </c>
      <c r="B925" s="108" t="s">
        <v>1300</v>
      </c>
      <c r="C925" s="108" t="s">
        <v>1301</v>
      </c>
      <c r="D925" s="108" t="s">
        <v>797</v>
      </c>
      <c r="E925" s="108" t="s">
        <v>848</v>
      </c>
      <c r="F925" s="108">
        <v>2.5000000000000001E-2</v>
      </c>
      <c r="G925" s="108">
        <v>0</v>
      </c>
      <c r="H925" s="108">
        <v>2.23</v>
      </c>
      <c r="I925" s="4" t="s">
        <v>528</v>
      </c>
      <c r="J925" s="231"/>
    </row>
    <row r="926" spans="1:10">
      <c r="A926" s="298" t="str">
        <f t="shared" ref="A926:A999" si="14">CONCATENATE(C926,E926)</f>
        <v>貨1CLEE</v>
      </c>
      <c r="B926" s="108" t="s">
        <v>1300</v>
      </c>
      <c r="C926" s="108" t="s">
        <v>1301</v>
      </c>
      <c r="D926" s="108" t="s">
        <v>797</v>
      </c>
      <c r="E926" s="108" t="s">
        <v>849</v>
      </c>
      <c r="F926" s="108">
        <v>1.2500000000000001E-2</v>
      </c>
      <c r="G926" s="108">
        <v>0</v>
      </c>
      <c r="H926" s="108">
        <v>2.23</v>
      </c>
      <c r="I926" s="4" t="s">
        <v>528</v>
      </c>
      <c r="J926" s="231"/>
    </row>
    <row r="927" spans="1:10">
      <c r="A927" s="298" t="str">
        <f t="shared" si="14"/>
        <v>貨1CMFE</v>
      </c>
      <c r="B927" s="108" t="s">
        <v>1300</v>
      </c>
      <c r="C927" s="108" t="s">
        <v>1301</v>
      </c>
      <c r="D927" s="108" t="s">
        <v>797</v>
      </c>
      <c r="E927" s="108" t="s">
        <v>850</v>
      </c>
      <c r="F927" s="108">
        <v>1.2500000000000001E-2</v>
      </c>
      <c r="G927" s="108">
        <v>0</v>
      </c>
      <c r="H927" s="108">
        <v>2.23</v>
      </c>
      <c r="I927" s="4" t="s">
        <v>528</v>
      </c>
      <c r="J927" s="231"/>
    </row>
    <row r="928" spans="1:10">
      <c r="A928" s="298" t="str">
        <f t="shared" si="14"/>
        <v>貨1CMEE</v>
      </c>
      <c r="B928" s="108" t="s">
        <v>1300</v>
      </c>
      <c r="C928" s="108" t="s">
        <v>1301</v>
      </c>
      <c r="D928" s="108" t="s">
        <v>797</v>
      </c>
      <c r="E928" s="192" t="s">
        <v>851</v>
      </c>
      <c r="F928" s="108">
        <v>1.2500000000000001E-2</v>
      </c>
      <c r="G928" s="108">
        <v>0</v>
      </c>
      <c r="H928" s="108">
        <v>2.23</v>
      </c>
      <c r="I928" s="4" t="s">
        <v>528</v>
      </c>
      <c r="J928" s="231"/>
    </row>
    <row r="929" spans="1:10">
      <c r="A929" s="298" t="str">
        <f t="shared" si="14"/>
        <v>貨1CRFE</v>
      </c>
      <c r="B929" s="108" t="s">
        <v>1300</v>
      </c>
      <c r="C929" s="108" t="s">
        <v>1301</v>
      </c>
      <c r="D929" s="108" t="s">
        <v>797</v>
      </c>
      <c r="E929" s="192" t="s">
        <v>852</v>
      </c>
      <c r="F929" s="108">
        <v>6.2500000000000003E-3</v>
      </c>
      <c r="G929" s="108">
        <v>0</v>
      </c>
      <c r="H929" s="108">
        <v>2.23</v>
      </c>
      <c r="I929" s="4" t="s">
        <v>528</v>
      </c>
      <c r="J929" s="231"/>
    </row>
    <row r="930" spans="1:10">
      <c r="A930" s="298" t="str">
        <f t="shared" si="14"/>
        <v>貨1CREE</v>
      </c>
      <c r="B930" s="108" t="s">
        <v>1300</v>
      </c>
      <c r="C930" s="108" t="s">
        <v>1301</v>
      </c>
      <c r="D930" s="108" t="s">
        <v>797</v>
      </c>
      <c r="E930" s="108" t="s">
        <v>853</v>
      </c>
      <c r="F930" s="108">
        <v>6.2500000000000003E-3</v>
      </c>
      <c r="G930" s="108">
        <v>0</v>
      </c>
      <c r="H930" s="108">
        <v>2.23</v>
      </c>
      <c r="I930" s="4" t="s">
        <v>528</v>
      </c>
      <c r="J930" s="231"/>
    </row>
    <row r="931" spans="1:10">
      <c r="A931" s="298" t="str">
        <f t="shared" si="14"/>
        <v>貨1CQFE</v>
      </c>
      <c r="B931" s="108" t="s">
        <v>1300</v>
      </c>
      <c r="C931" s="108" t="s">
        <v>1301</v>
      </c>
      <c r="D931" s="108" t="s">
        <v>797</v>
      </c>
      <c r="E931" s="108" t="s">
        <v>1052</v>
      </c>
      <c r="F931" s="108">
        <v>2.2499999999999999E-2</v>
      </c>
      <c r="G931" s="108">
        <v>0</v>
      </c>
      <c r="H931" s="108">
        <v>2.23</v>
      </c>
      <c r="I931" s="4" t="s">
        <v>528</v>
      </c>
      <c r="J931" s="231"/>
    </row>
    <row r="932" spans="1:10">
      <c r="A932" s="298" t="str">
        <f t="shared" si="14"/>
        <v>貨1CQEE</v>
      </c>
      <c r="B932" s="108" t="s">
        <v>1300</v>
      </c>
      <c r="C932" s="108" t="s">
        <v>1301</v>
      </c>
      <c r="D932" s="108" t="s">
        <v>797</v>
      </c>
      <c r="E932" s="108" t="s">
        <v>1048</v>
      </c>
      <c r="F932" s="108">
        <v>2.2499999999999999E-2</v>
      </c>
      <c r="G932" s="108">
        <v>0</v>
      </c>
      <c r="H932" s="108">
        <v>2.23</v>
      </c>
      <c r="I932" s="4" t="s">
        <v>528</v>
      </c>
      <c r="J932" s="231"/>
    </row>
    <row r="933" spans="1:10">
      <c r="A933" s="298" t="str">
        <f t="shared" si="14"/>
        <v>貨1C3FE</v>
      </c>
      <c r="B933" s="108" t="s">
        <v>1300</v>
      </c>
      <c r="C933" s="108" t="s">
        <v>1301</v>
      </c>
      <c r="D933" s="108" t="s">
        <v>1157</v>
      </c>
      <c r="E933" s="108" t="s">
        <v>1302</v>
      </c>
      <c r="F933" s="108">
        <v>2.5000000000000001E-2</v>
      </c>
      <c r="G933" s="108">
        <v>0</v>
      </c>
      <c r="H933" s="108">
        <v>2.23</v>
      </c>
      <c r="I933" s="4" t="s">
        <v>528</v>
      </c>
      <c r="J933" s="231"/>
    </row>
    <row r="934" spans="1:10">
      <c r="A934" s="298" t="str">
        <f t="shared" si="14"/>
        <v>貨1C3EE</v>
      </c>
      <c r="B934" s="108" t="s">
        <v>1300</v>
      </c>
      <c r="C934" s="108" t="s">
        <v>1301</v>
      </c>
      <c r="D934" s="108" t="s">
        <v>1157</v>
      </c>
      <c r="E934" s="108" t="s">
        <v>1303</v>
      </c>
      <c r="F934" s="108">
        <v>1.2500000000000001E-2</v>
      </c>
      <c r="G934" s="108">
        <v>0</v>
      </c>
      <c r="H934" s="108">
        <v>2.23</v>
      </c>
      <c r="I934" s="4" t="s">
        <v>528</v>
      </c>
      <c r="J934" s="231"/>
    </row>
    <row r="935" spans="1:10">
      <c r="A935" s="298" t="str">
        <f t="shared" si="14"/>
        <v>貨1C4FE</v>
      </c>
      <c r="B935" s="108" t="s">
        <v>1300</v>
      </c>
      <c r="C935" s="108" t="s">
        <v>1301</v>
      </c>
      <c r="D935" s="108" t="s">
        <v>1157</v>
      </c>
      <c r="E935" s="108" t="s">
        <v>1304</v>
      </c>
      <c r="F935" s="108">
        <v>1.8749999999999999E-2</v>
      </c>
      <c r="G935" s="108">
        <v>0</v>
      </c>
      <c r="H935" s="108">
        <v>2.23</v>
      </c>
      <c r="I935" s="4" t="s">
        <v>528</v>
      </c>
      <c r="J935" s="231"/>
    </row>
    <row r="936" spans="1:10">
      <c r="A936" s="298" t="str">
        <f t="shared" si="14"/>
        <v>貨1C4EE</v>
      </c>
      <c r="B936" s="108" t="s">
        <v>1300</v>
      </c>
      <c r="C936" s="108" t="s">
        <v>1301</v>
      </c>
      <c r="D936" s="108" t="s">
        <v>1157</v>
      </c>
      <c r="E936" s="108" t="s">
        <v>1305</v>
      </c>
      <c r="F936" s="108">
        <v>1.8749999999999999E-2</v>
      </c>
      <c r="G936" s="108">
        <v>0</v>
      </c>
      <c r="H936" s="108">
        <v>2.23</v>
      </c>
      <c r="I936" s="4" t="s">
        <v>528</v>
      </c>
      <c r="J936" s="231"/>
    </row>
    <row r="937" spans="1:10">
      <c r="A937" s="298" t="str">
        <f t="shared" si="14"/>
        <v>貨1C5FE</v>
      </c>
      <c r="B937" s="108" t="s">
        <v>1300</v>
      </c>
      <c r="C937" s="108" t="s">
        <v>1301</v>
      </c>
      <c r="D937" s="108" t="s">
        <v>1157</v>
      </c>
      <c r="E937" s="108" t="s">
        <v>1306</v>
      </c>
      <c r="F937" s="108">
        <v>1.2500000000000001E-2</v>
      </c>
      <c r="G937" s="108">
        <v>0</v>
      </c>
      <c r="H937" s="108">
        <v>2.23</v>
      </c>
      <c r="I937" s="4" t="s">
        <v>528</v>
      </c>
      <c r="J937" s="231"/>
    </row>
    <row r="938" spans="1:10">
      <c r="A938" s="298" t="str">
        <f t="shared" si="14"/>
        <v>貨1C5EE</v>
      </c>
      <c r="B938" s="108" t="s">
        <v>1300</v>
      </c>
      <c r="C938" s="108" t="s">
        <v>1301</v>
      </c>
      <c r="D938" s="108" t="s">
        <v>1157</v>
      </c>
      <c r="E938" s="108" t="s">
        <v>1307</v>
      </c>
      <c r="F938" s="108">
        <v>1.2500000000000001E-2</v>
      </c>
      <c r="G938" s="108">
        <v>0</v>
      </c>
      <c r="H938" s="108">
        <v>2.23</v>
      </c>
      <c r="I938" s="4" t="s">
        <v>528</v>
      </c>
      <c r="J938" s="231"/>
    </row>
    <row r="939" spans="1:10">
      <c r="A939" s="298" t="str">
        <f t="shared" si="14"/>
        <v>貨1C6FE</v>
      </c>
      <c r="B939" s="108" t="s">
        <v>1300</v>
      </c>
      <c r="C939" s="108" t="s">
        <v>1301</v>
      </c>
      <c r="D939" s="108" t="s">
        <v>1157</v>
      </c>
      <c r="E939" s="108" t="s">
        <v>1308</v>
      </c>
      <c r="F939" s="108">
        <v>6.2500000000000003E-3</v>
      </c>
      <c r="G939" s="108">
        <v>0</v>
      </c>
      <c r="H939" s="108">
        <v>2.23</v>
      </c>
      <c r="I939" s="4" t="s">
        <v>528</v>
      </c>
      <c r="J939" s="231"/>
    </row>
    <row r="940" spans="1:10">
      <c r="A940" s="298" t="str">
        <f t="shared" si="14"/>
        <v>貨1C6EE</v>
      </c>
      <c r="B940" s="108" t="s">
        <v>1300</v>
      </c>
      <c r="C940" s="108" t="s">
        <v>1301</v>
      </c>
      <c r="D940" s="108" t="s">
        <v>1157</v>
      </c>
      <c r="E940" s="108" t="s">
        <v>1309</v>
      </c>
      <c r="F940" s="108">
        <v>6.2500000000000003E-3</v>
      </c>
      <c r="G940" s="108">
        <v>0</v>
      </c>
      <c r="H940" s="108">
        <v>2.23</v>
      </c>
      <c r="I940" s="4" t="s">
        <v>528</v>
      </c>
      <c r="J940" s="231"/>
    </row>
    <row r="941" spans="1:10">
      <c r="A941" s="362" t="str">
        <f t="shared" si="14"/>
        <v>貨1CR</v>
      </c>
      <c r="B941" s="108" t="s">
        <v>1599</v>
      </c>
      <c r="C941" s="108" t="s">
        <v>1600</v>
      </c>
      <c r="D941" s="108" t="s">
        <v>493</v>
      </c>
      <c r="E941" s="108" t="s">
        <v>557</v>
      </c>
      <c r="F941" s="108">
        <v>0.125</v>
      </c>
      <c r="G941" s="108">
        <v>0</v>
      </c>
      <c r="H941" s="108">
        <v>2.23</v>
      </c>
      <c r="I941" s="4" t="s">
        <v>528</v>
      </c>
      <c r="J941" s="231"/>
    </row>
    <row r="942" spans="1:10">
      <c r="A942" s="362" t="str">
        <f t="shared" si="14"/>
        <v>貨1CGG</v>
      </c>
      <c r="B942" s="108" t="s">
        <v>1599</v>
      </c>
      <c r="C942" s="108" t="s">
        <v>1600</v>
      </c>
      <c r="D942" s="108" t="s">
        <v>493</v>
      </c>
      <c r="E942" s="108" t="s">
        <v>535</v>
      </c>
      <c r="F942" s="108">
        <v>0.125</v>
      </c>
      <c r="G942" s="108">
        <v>0</v>
      </c>
      <c r="H942" s="108">
        <v>2.23</v>
      </c>
      <c r="I942" s="4" t="s">
        <v>528</v>
      </c>
      <c r="J942" s="231"/>
    </row>
    <row r="943" spans="1:10">
      <c r="A943" s="362" t="str">
        <f t="shared" si="14"/>
        <v>貨1CBEE</v>
      </c>
      <c r="B943" s="108" t="s">
        <v>1599</v>
      </c>
      <c r="C943" s="108" t="s">
        <v>1600</v>
      </c>
      <c r="D943" s="108" t="s">
        <v>364</v>
      </c>
      <c r="E943" s="108" t="s">
        <v>1601</v>
      </c>
      <c r="F943" s="108">
        <v>2.2499999999999999E-2</v>
      </c>
      <c r="G943" s="108">
        <v>0</v>
      </c>
      <c r="H943" s="108">
        <v>2.23</v>
      </c>
      <c r="I943" s="4" t="s">
        <v>528</v>
      </c>
      <c r="J943" s="231"/>
    </row>
    <row r="944" spans="1:10">
      <c r="A944" s="362" t="str">
        <f t="shared" si="14"/>
        <v>貨1CBFE</v>
      </c>
      <c r="B944" s="108" t="s">
        <v>1599</v>
      </c>
      <c r="C944" s="108" t="s">
        <v>1600</v>
      </c>
      <c r="D944" s="108" t="s">
        <v>364</v>
      </c>
      <c r="E944" s="108" t="s">
        <v>1602</v>
      </c>
      <c r="F944" s="108">
        <v>2.2499999999999999E-2</v>
      </c>
      <c r="G944" s="108">
        <v>0</v>
      </c>
      <c r="H944" s="108">
        <v>2.23</v>
      </c>
      <c r="I944" s="4" t="s">
        <v>528</v>
      </c>
      <c r="J944" s="231"/>
    </row>
    <row r="945" spans="1:10">
      <c r="A945" s="362" t="str">
        <f t="shared" si="14"/>
        <v>貨1CNEE</v>
      </c>
      <c r="B945" s="108" t="s">
        <v>1599</v>
      </c>
      <c r="C945" s="108" t="s">
        <v>1600</v>
      </c>
      <c r="D945" s="108" t="s">
        <v>364</v>
      </c>
      <c r="E945" s="108" t="s">
        <v>1603</v>
      </c>
      <c r="F945" s="108">
        <v>2.2499999999999999E-2</v>
      </c>
      <c r="G945" s="108">
        <v>0</v>
      </c>
      <c r="H945" s="108">
        <v>2.23</v>
      </c>
      <c r="I945" s="4" t="s">
        <v>528</v>
      </c>
      <c r="J945" s="231"/>
    </row>
    <row r="946" spans="1:10">
      <c r="A946" s="362" t="str">
        <f t="shared" si="14"/>
        <v>貨1CNFE</v>
      </c>
      <c r="B946" s="108" t="s">
        <v>1599</v>
      </c>
      <c r="C946" s="108" t="s">
        <v>1600</v>
      </c>
      <c r="D946" s="108" t="s">
        <v>364</v>
      </c>
      <c r="E946" s="108" t="s">
        <v>1604</v>
      </c>
      <c r="F946" s="108">
        <v>2.2499999999999999E-2</v>
      </c>
      <c r="G946" s="108">
        <v>0</v>
      </c>
      <c r="H946" s="108">
        <v>2.23</v>
      </c>
      <c r="I946" s="4" t="s">
        <v>528</v>
      </c>
      <c r="J946" s="231"/>
    </row>
    <row r="947" spans="1:10">
      <c r="A947" s="298" t="str">
        <f t="shared" si="14"/>
        <v>貨2CTQ</v>
      </c>
      <c r="B947" s="108" t="s">
        <v>1310</v>
      </c>
      <c r="C947" s="108" t="s">
        <v>1311</v>
      </c>
      <c r="D947" s="108" t="s">
        <v>499</v>
      </c>
      <c r="E947" s="108" t="s">
        <v>564</v>
      </c>
      <c r="F947" s="108">
        <v>4.8750000000000002E-2</v>
      </c>
      <c r="G947" s="108">
        <v>0</v>
      </c>
      <c r="H947" s="108">
        <v>2.23</v>
      </c>
      <c r="I947" s="4" t="s">
        <v>528</v>
      </c>
      <c r="J947" s="231"/>
    </row>
    <row r="948" spans="1:10">
      <c r="A948" s="298" t="str">
        <f t="shared" si="14"/>
        <v>貨2CLQ</v>
      </c>
      <c r="B948" s="108" t="s">
        <v>1310</v>
      </c>
      <c r="C948" s="108" t="s">
        <v>1311</v>
      </c>
      <c r="D948" s="108" t="s">
        <v>499</v>
      </c>
      <c r="E948" s="108" t="s">
        <v>556</v>
      </c>
      <c r="F948" s="108">
        <v>3.2500000000000001E-2</v>
      </c>
      <c r="G948" s="108">
        <v>0</v>
      </c>
      <c r="H948" s="108">
        <v>2.23</v>
      </c>
      <c r="I948" s="4" t="s">
        <v>528</v>
      </c>
      <c r="J948" s="231"/>
    </row>
    <row r="949" spans="1:10">
      <c r="A949" s="298" t="str">
        <f t="shared" si="14"/>
        <v>貨2CUQ</v>
      </c>
      <c r="B949" s="108" t="s">
        <v>1310</v>
      </c>
      <c r="C949" s="108" t="s">
        <v>1311</v>
      </c>
      <c r="D949" s="108" t="s">
        <v>499</v>
      </c>
      <c r="E949" s="108" t="s">
        <v>571</v>
      </c>
      <c r="F949" s="108">
        <v>1.6250000000000001E-2</v>
      </c>
      <c r="G949" s="108">
        <v>0</v>
      </c>
      <c r="H949" s="108">
        <v>2.23</v>
      </c>
      <c r="I949" s="4" t="s">
        <v>528</v>
      </c>
      <c r="J949" s="231"/>
    </row>
    <row r="950" spans="1:10">
      <c r="A950" s="298" t="str">
        <f t="shared" si="14"/>
        <v>貨2CAFF</v>
      </c>
      <c r="B950" s="108" t="s">
        <v>1310</v>
      </c>
      <c r="C950" s="108" t="s">
        <v>1311</v>
      </c>
      <c r="D950" s="108" t="s">
        <v>364</v>
      </c>
      <c r="E950" s="108" t="s">
        <v>253</v>
      </c>
      <c r="F950" s="108">
        <v>3.5000000000000003E-2</v>
      </c>
      <c r="G950" s="108">
        <v>0</v>
      </c>
      <c r="H950" s="108">
        <v>2.23</v>
      </c>
      <c r="I950" s="4" t="s">
        <v>528</v>
      </c>
      <c r="J950" s="231"/>
    </row>
    <row r="951" spans="1:10">
      <c r="A951" s="298" t="str">
        <f t="shared" si="14"/>
        <v>貨2CAEF</v>
      </c>
      <c r="B951" s="108" t="s">
        <v>1310</v>
      </c>
      <c r="C951" s="108" t="s">
        <v>1311</v>
      </c>
      <c r="D951" s="108" t="s">
        <v>364</v>
      </c>
      <c r="E951" s="108" t="s">
        <v>254</v>
      </c>
      <c r="F951" s="108">
        <v>1.7500000000000002E-2</v>
      </c>
      <c r="G951" s="108">
        <v>0</v>
      </c>
      <c r="H951" s="108">
        <v>2.23</v>
      </c>
      <c r="I951" s="4" t="s">
        <v>528</v>
      </c>
      <c r="J951" s="231"/>
    </row>
    <row r="952" spans="1:10">
      <c r="A952" s="298" t="str">
        <f t="shared" si="14"/>
        <v>貨2CCEF</v>
      </c>
      <c r="B952" s="108" t="s">
        <v>1310</v>
      </c>
      <c r="C952" s="108" t="s">
        <v>1311</v>
      </c>
      <c r="D952" s="108" t="s">
        <v>364</v>
      </c>
      <c r="E952" s="108" t="s">
        <v>386</v>
      </c>
      <c r="F952" s="108">
        <v>1.7500000000000002E-2</v>
      </c>
      <c r="G952" s="108">
        <v>0</v>
      </c>
      <c r="H952" s="108">
        <v>2.23</v>
      </c>
      <c r="I952" s="4" t="s">
        <v>528</v>
      </c>
      <c r="J952" s="231"/>
    </row>
    <row r="953" spans="1:10">
      <c r="A953" s="298" t="str">
        <f t="shared" si="14"/>
        <v>貨2CCFF</v>
      </c>
      <c r="B953" s="108" t="s">
        <v>1310</v>
      </c>
      <c r="C953" s="108" t="s">
        <v>1311</v>
      </c>
      <c r="D953" s="108" t="s">
        <v>364</v>
      </c>
      <c r="E953" s="108" t="s">
        <v>387</v>
      </c>
      <c r="F953" s="108">
        <v>1.7500000000000002E-2</v>
      </c>
      <c r="G953" s="108">
        <v>0</v>
      </c>
      <c r="H953" s="108">
        <v>2.23</v>
      </c>
      <c r="I953" s="4" t="s">
        <v>528</v>
      </c>
      <c r="J953" s="231"/>
    </row>
    <row r="954" spans="1:10">
      <c r="A954" s="298" t="str">
        <f t="shared" si="14"/>
        <v>貨2CDEF</v>
      </c>
      <c r="B954" s="108" t="s">
        <v>1310</v>
      </c>
      <c r="C954" s="108" t="s">
        <v>1311</v>
      </c>
      <c r="D954" s="108" t="s">
        <v>364</v>
      </c>
      <c r="E954" s="108" t="s">
        <v>388</v>
      </c>
      <c r="F954" s="108">
        <v>8.7500000000000008E-3</v>
      </c>
      <c r="G954" s="108">
        <v>0</v>
      </c>
      <c r="H954" s="108">
        <v>2.23</v>
      </c>
      <c r="I954" s="4" t="s">
        <v>528</v>
      </c>
      <c r="J954" s="231"/>
    </row>
    <row r="955" spans="1:10">
      <c r="A955" s="298" t="str">
        <f t="shared" si="14"/>
        <v>貨2CDFF</v>
      </c>
      <c r="B955" s="108" t="s">
        <v>1310</v>
      </c>
      <c r="C955" s="108" t="s">
        <v>1311</v>
      </c>
      <c r="D955" s="108" t="s">
        <v>364</v>
      </c>
      <c r="E955" s="108" t="s">
        <v>389</v>
      </c>
      <c r="F955" s="108">
        <v>8.7500000000000008E-3</v>
      </c>
      <c r="G955" s="108">
        <v>0</v>
      </c>
      <c r="H955" s="108">
        <v>2.23</v>
      </c>
      <c r="I955" s="4" t="s">
        <v>528</v>
      </c>
      <c r="J955" s="231"/>
    </row>
    <row r="956" spans="1:10">
      <c r="A956" s="298" t="str">
        <f t="shared" si="14"/>
        <v>貨2CLFF</v>
      </c>
      <c r="B956" s="108" t="s">
        <v>1310</v>
      </c>
      <c r="C956" s="108" t="s">
        <v>1311</v>
      </c>
      <c r="D956" s="108" t="s">
        <v>797</v>
      </c>
      <c r="E956" s="108" t="s">
        <v>854</v>
      </c>
      <c r="F956" s="108">
        <v>3.5000000000000003E-2</v>
      </c>
      <c r="G956" s="108">
        <v>0</v>
      </c>
      <c r="H956" s="108">
        <v>2.23</v>
      </c>
      <c r="I956" s="4" t="s">
        <v>528</v>
      </c>
      <c r="J956" s="231"/>
    </row>
    <row r="957" spans="1:10">
      <c r="A957" s="298" t="str">
        <f t="shared" si="14"/>
        <v>貨2CLEF</v>
      </c>
      <c r="B957" s="108" t="s">
        <v>1310</v>
      </c>
      <c r="C957" s="108" t="s">
        <v>1311</v>
      </c>
      <c r="D957" s="108" t="s">
        <v>797</v>
      </c>
      <c r="E957" s="108" t="s">
        <v>855</v>
      </c>
      <c r="F957" s="108">
        <v>1.7500000000000002E-2</v>
      </c>
      <c r="G957" s="108">
        <v>0</v>
      </c>
      <c r="H957" s="108">
        <v>2.23</v>
      </c>
      <c r="I957" s="4" t="s">
        <v>528</v>
      </c>
      <c r="J957" s="231"/>
    </row>
    <row r="958" spans="1:10">
      <c r="A958" s="298" t="str">
        <f t="shared" si="14"/>
        <v>貨2CMFF</v>
      </c>
      <c r="B958" s="108" t="s">
        <v>1310</v>
      </c>
      <c r="C958" s="108" t="s">
        <v>1311</v>
      </c>
      <c r="D958" s="108" t="s">
        <v>797</v>
      </c>
      <c r="E958" s="108" t="s">
        <v>856</v>
      </c>
      <c r="F958" s="108">
        <v>1.7500000000000002E-2</v>
      </c>
      <c r="G958" s="108">
        <v>0</v>
      </c>
      <c r="H958" s="108">
        <v>2.23</v>
      </c>
      <c r="I958" s="4" t="s">
        <v>528</v>
      </c>
      <c r="J958" s="231"/>
    </row>
    <row r="959" spans="1:10">
      <c r="A959" s="298" t="str">
        <f t="shared" si="14"/>
        <v>貨2CMEF</v>
      </c>
      <c r="B959" s="108" t="s">
        <v>1310</v>
      </c>
      <c r="C959" s="108" t="s">
        <v>1311</v>
      </c>
      <c r="D959" s="108" t="s">
        <v>797</v>
      </c>
      <c r="E959" s="108" t="s">
        <v>857</v>
      </c>
      <c r="F959" s="108">
        <v>1.7500000000000002E-2</v>
      </c>
      <c r="G959" s="108">
        <v>0</v>
      </c>
      <c r="H959" s="108">
        <v>2.23</v>
      </c>
      <c r="I959" s="4" t="s">
        <v>528</v>
      </c>
      <c r="J959" s="231"/>
    </row>
    <row r="960" spans="1:10">
      <c r="A960" s="298" t="str">
        <f t="shared" si="14"/>
        <v>貨2CRFF</v>
      </c>
      <c r="B960" s="108" t="s">
        <v>1310</v>
      </c>
      <c r="C960" s="108" t="s">
        <v>1311</v>
      </c>
      <c r="D960" s="108" t="s">
        <v>797</v>
      </c>
      <c r="E960" s="108" t="s">
        <v>858</v>
      </c>
      <c r="F960" s="108">
        <v>8.7500000000000008E-3</v>
      </c>
      <c r="G960" s="108">
        <v>0</v>
      </c>
      <c r="H960" s="108">
        <v>2.23</v>
      </c>
      <c r="I960" s="4" t="s">
        <v>528</v>
      </c>
      <c r="J960" s="231"/>
    </row>
    <row r="961" spans="1:10">
      <c r="A961" s="298" t="str">
        <f t="shared" si="14"/>
        <v>貨2CREF</v>
      </c>
      <c r="B961" s="108" t="s">
        <v>1310</v>
      </c>
      <c r="C961" s="108" t="s">
        <v>1311</v>
      </c>
      <c r="D961" s="108" t="s">
        <v>797</v>
      </c>
      <c r="E961" s="108" t="s">
        <v>859</v>
      </c>
      <c r="F961" s="108">
        <v>8.7500000000000008E-3</v>
      </c>
      <c r="G961" s="108">
        <v>0</v>
      </c>
      <c r="H961" s="108">
        <v>2.23</v>
      </c>
      <c r="I961" s="4" t="s">
        <v>528</v>
      </c>
      <c r="J961" s="231"/>
    </row>
    <row r="962" spans="1:10">
      <c r="A962" s="298" t="str">
        <f t="shared" si="14"/>
        <v>貨2CQFF</v>
      </c>
      <c r="B962" s="108" t="s">
        <v>1310</v>
      </c>
      <c r="C962" s="108" t="s">
        <v>1311</v>
      </c>
      <c r="D962" s="192" t="s">
        <v>797</v>
      </c>
      <c r="E962" s="108" t="s">
        <v>1053</v>
      </c>
      <c r="F962" s="108">
        <v>3.15E-2</v>
      </c>
      <c r="G962" s="108">
        <v>0</v>
      </c>
      <c r="H962" s="108">
        <v>2.23</v>
      </c>
      <c r="I962" s="4" t="s">
        <v>528</v>
      </c>
      <c r="J962" s="231"/>
    </row>
    <row r="963" spans="1:10">
      <c r="A963" s="298" t="str">
        <f t="shared" si="14"/>
        <v>貨2CQEF</v>
      </c>
      <c r="B963" s="108" t="s">
        <v>1310</v>
      </c>
      <c r="C963" s="108" t="s">
        <v>1311</v>
      </c>
      <c r="D963" s="108" t="s">
        <v>797</v>
      </c>
      <c r="E963" s="192" t="s">
        <v>1049</v>
      </c>
      <c r="F963" s="108">
        <v>3.15E-2</v>
      </c>
      <c r="G963" s="108">
        <v>0</v>
      </c>
      <c r="H963" s="108">
        <v>2.23</v>
      </c>
      <c r="I963" s="4" t="s">
        <v>528</v>
      </c>
      <c r="J963" s="231"/>
    </row>
    <row r="964" spans="1:10">
      <c r="A964" s="298" t="str">
        <f t="shared" si="14"/>
        <v>貨2C3FF</v>
      </c>
      <c r="B964" s="108" t="s">
        <v>1310</v>
      </c>
      <c r="C964" s="108" t="s">
        <v>1311</v>
      </c>
      <c r="D964" s="192" t="s">
        <v>1157</v>
      </c>
      <c r="E964" s="192" t="s">
        <v>1312</v>
      </c>
      <c r="F964" s="108">
        <v>3.5000000000000003E-2</v>
      </c>
      <c r="G964" s="108">
        <v>0</v>
      </c>
      <c r="H964" s="108">
        <v>2.23</v>
      </c>
      <c r="I964" s="4" t="s">
        <v>528</v>
      </c>
      <c r="J964" s="231"/>
    </row>
    <row r="965" spans="1:10">
      <c r="A965" s="298" t="str">
        <f t="shared" si="14"/>
        <v>貨2C3EF</v>
      </c>
      <c r="B965" s="108" t="s">
        <v>1310</v>
      </c>
      <c r="C965" s="108" t="s">
        <v>1311</v>
      </c>
      <c r="D965" s="192" t="s">
        <v>1157</v>
      </c>
      <c r="E965" s="192" t="s">
        <v>1313</v>
      </c>
      <c r="F965" s="108">
        <v>1.7500000000000002E-2</v>
      </c>
      <c r="G965" s="108">
        <v>0</v>
      </c>
      <c r="H965" s="108">
        <v>2.23</v>
      </c>
      <c r="I965" s="4" t="s">
        <v>528</v>
      </c>
      <c r="J965" s="231"/>
    </row>
    <row r="966" spans="1:10">
      <c r="A966" s="298" t="str">
        <f t="shared" si="14"/>
        <v>貨2C4FF</v>
      </c>
      <c r="B966" s="108" t="s">
        <v>1310</v>
      </c>
      <c r="C966" s="108" t="s">
        <v>1311</v>
      </c>
      <c r="D966" s="192" t="s">
        <v>1157</v>
      </c>
      <c r="E966" s="192" t="s">
        <v>1314</v>
      </c>
      <c r="F966" s="108">
        <v>2.6250000000000002E-2</v>
      </c>
      <c r="G966" s="108">
        <v>0</v>
      </c>
      <c r="H966" s="108">
        <v>2.23</v>
      </c>
      <c r="I966" s="4" t="s">
        <v>528</v>
      </c>
      <c r="J966" s="231"/>
    </row>
    <row r="967" spans="1:10">
      <c r="A967" s="298" t="str">
        <f t="shared" si="14"/>
        <v>貨2C4EF</v>
      </c>
      <c r="B967" s="108" t="s">
        <v>1310</v>
      </c>
      <c r="C967" s="108" t="s">
        <v>1311</v>
      </c>
      <c r="D967" s="108" t="s">
        <v>1157</v>
      </c>
      <c r="E967" s="108" t="s">
        <v>1315</v>
      </c>
      <c r="F967" s="108">
        <v>2.6249999999999999E-2</v>
      </c>
      <c r="G967" s="108">
        <v>0</v>
      </c>
      <c r="H967" s="108">
        <v>2.23</v>
      </c>
      <c r="I967" s="4" t="s">
        <v>528</v>
      </c>
      <c r="J967" s="231"/>
    </row>
    <row r="968" spans="1:10">
      <c r="A968" s="298" t="str">
        <f t="shared" si="14"/>
        <v>貨2C5FF</v>
      </c>
      <c r="B968" s="108" t="s">
        <v>1310</v>
      </c>
      <c r="C968" s="108" t="s">
        <v>1311</v>
      </c>
      <c r="D968" s="108" t="s">
        <v>1157</v>
      </c>
      <c r="E968" s="108" t="s">
        <v>1316</v>
      </c>
      <c r="F968" s="108">
        <v>1.7500000000000002E-2</v>
      </c>
      <c r="G968" s="108">
        <v>0</v>
      </c>
      <c r="H968" s="108">
        <v>2.23</v>
      </c>
      <c r="I968" s="4" t="s">
        <v>528</v>
      </c>
      <c r="J968" s="231"/>
    </row>
    <row r="969" spans="1:10">
      <c r="A969" s="298" t="str">
        <f t="shared" si="14"/>
        <v>貨2C5EF</v>
      </c>
      <c r="B969" s="108" t="s">
        <v>1310</v>
      </c>
      <c r="C969" s="108" t="s">
        <v>1311</v>
      </c>
      <c r="D969" s="108" t="s">
        <v>1157</v>
      </c>
      <c r="E969" s="108" t="s">
        <v>1317</v>
      </c>
      <c r="F969" s="108">
        <v>1.7500000000000002E-2</v>
      </c>
      <c r="G969" s="108">
        <v>0</v>
      </c>
      <c r="H969" s="108">
        <v>2.23</v>
      </c>
      <c r="I969" s="4" t="s">
        <v>528</v>
      </c>
      <c r="J969" s="231"/>
    </row>
    <row r="970" spans="1:10">
      <c r="A970" s="298" t="str">
        <f t="shared" si="14"/>
        <v>貨2C6FF</v>
      </c>
      <c r="B970" s="108" t="s">
        <v>1310</v>
      </c>
      <c r="C970" s="108" t="s">
        <v>1311</v>
      </c>
      <c r="D970" s="108" t="s">
        <v>1157</v>
      </c>
      <c r="E970" s="108" t="s">
        <v>1318</v>
      </c>
      <c r="F970" s="108">
        <v>8.7500000000000008E-3</v>
      </c>
      <c r="G970" s="108">
        <v>0</v>
      </c>
      <c r="H970" s="108">
        <v>2.23</v>
      </c>
      <c r="I970" s="4" t="s">
        <v>528</v>
      </c>
      <c r="J970" s="231"/>
    </row>
    <row r="971" spans="1:10">
      <c r="A971" s="298" t="str">
        <f t="shared" si="14"/>
        <v>貨2C6EF</v>
      </c>
      <c r="B971" s="108" t="s">
        <v>1310</v>
      </c>
      <c r="C971" s="108" t="s">
        <v>1311</v>
      </c>
      <c r="D971" s="108" t="s">
        <v>1157</v>
      </c>
      <c r="E971" s="108" t="s">
        <v>1319</v>
      </c>
      <c r="F971" s="108">
        <v>8.7500000000000008E-3</v>
      </c>
      <c r="G971" s="108">
        <v>0</v>
      </c>
      <c r="H971" s="108">
        <v>2.23</v>
      </c>
      <c r="I971" s="4" t="s">
        <v>528</v>
      </c>
      <c r="J971" s="231"/>
    </row>
    <row r="972" spans="1:10">
      <c r="A972" s="362" t="str">
        <f t="shared" si="14"/>
        <v>貨2CBEF</v>
      </c>
      <c r="B972" s="108" t="s">
        <v>1605</v>
      </c>
      <c r="C972" s="108" t="s">
        <v>1606</v>
      </c>
      <c r="D972" s="108" t="s">
        <v>364</v>
      </c>
      <c r="E972" s="108" t="s">
        <v>1607</v>
      </c>
      <c r="F972" s="108">
        <v>3.15E-2</v>
      </c>
      <c r="G972" s="108">
        <v>0</v>
      </c>
      <c r="H972" s="108">
        <v>2.23</v>
      </c>
      <c r="I972" s="4" t="s">
        <v>528</v>
      </c>
      <c r="J972" s="231"/>
    </row>
    <row r="973" spans="1:10">
      <c r="A973" s="362" t="str">
        <f t="shared" si="14"/>
        <v>貨2CBFF</v>
      </c>
      <c r="B973" s="108" t="s">
        <v>1605</v>
      </c>
      <c r="C973" s="108" t="s">
        <v>1606</v>
      </c>
      <c r="D973" s="108" t="s">
        <v>364</v>
      </c>
      <c r="E973" s="108" t="s">
        <v>1608</v>
      </c>
      <c r="F973" s="108">
        <v>3.15E-2</v>
      </c>
      <c r="G973" s="108">
        <v>0</v>
      </c>
      <c r="H973" s="108">
        <v>2.23</v>
      </c>
      <c r="I973" s="4" t="s">
        <v>528</v>
      </c>
      <c r="J973" s="231"/>
    </row>
    <row r="974" spans="1:10">
      <c r="A974" s="362" t="str">
        <f t="shared" si="14"/>
        <v>貨2CNEF</v>
      </c>
      <c r="B974" s="108" t="s">
        <v>1605</v>
      </c>
      <c r="C974" s="108" t="s">
        <v>1606</v>
      </c>
      <c r="D974" s="108" t="s">
        <v>364</v>
      </c>
      <c r="E974" s="108" t="s">
        <v>1609</v>
      </c>
      <c r="F974" s="108">
        <v>3.15E-2</v>
      </c>
      <c r="G974" s="108">
        <v>0</v>
      </c>
      <c r="H974" s="108">
        <v>2.23</v>
      </c>
      <c r="I974" s="4" t="s">
        <v>528</v>
      </c>
      <c r="J974" s="231"/>
    </row>
    <row r="975" spans="1:10">
      <c r="A975" s="362" t="str">
        <f t="shared" si="14"/>
        <v>貨2CNFF</v>
      </c>
      <c r="B975" s="108" t="s">
        <v>1605</v>
      </c>
      <c r="C975" s="108" t="s">
        <v>1606</v>
      </c>
      <c r="D975" s="108" t="s">
        <v>364</v>
      </c>
      <c r="E975" s="108" t="s">
        <v>1610</v>
      </c>
      <c r="F975" s="108">
        <v>3.15E-2</v>
      </c>
      <c r="G975" s="108">
        <v>0</v>
      </c>
      <c r="H975" s="108">
        <v>2.23</v>
      </c>
      <c r="I975" s="4" t="s">
        <v>528</v>
      </c>
      <c r="J975" s="231"/>
    </row>
    <row r="976" spans="1:10">
      <c r="A976" s="298" t="str">
        <f t="shared" si="14"/>
        <v>貨3CTQ</v>
      </c>
      <c r="B976" s="108" t="s">
        <v>1320</v>
      </c>
      <c r="C976" s="108" t="s">
        <v>1321</v>
      </c>
      <c r="D976" s="108" t="s">
        <v>499</v>
      </c>
      <c r="E976" s="108" t="s">
        <v>564</v>
      </c>
      <c r="F976" s="108">
        <v>4.8750000000000002E-2</v>
      </c>
      <c r="G976" s="108">
        <v>0</v>
      </c>
      <c r="H976" s="108">
        <v>2.23</v>
      </c>
      <c r="I976" s="4" t="s">
        <v>528</v>
      </c>
      <c r="J976" s="231"/>
    </row>
    <row r="977" spans="1:10">
      <c r="A977" s="298" t="str">
        <f t="shared" si="14"/>
        <v>貨3CLQ</v>
      </c>
      <c r="B977" s="108" t="s">
        <v>1320</v>
      </c>
      <c r="C977" s="108" t="s">
        <v>1321</v>
      </c>
      <c r="D977" s="108" t="s">
        <v>499</v>
      </c>
      <c r="E977" s="108" t="s">
        <v>556</v>
      </c>
      <c r="F977" s="108">
        <v>3.2500000000000001E-2</v>
      </c>
      <c r="G977" s="108">
        <v>0</v>
      </c>
      <c r="H977" s="108">
        <v>2.23</v>
      </c>
      <c r="I977" s="4" t="s">
        <v>528</v>
      </c>
      <c r="J977" s="231"/>
    </row>
    <row r="978" spans="1:10">
      <c r="A978" s="298" t="str">
        <f t="shared" si="14"/>
        <v>貨3CUQ</v>
      </c>
      <c r="B978" s="108" t="s">
        <v>1320</v>
      </c>
      <c r="C978" s="108" t="s">
        <v>1321</v>
      </c>
      <c r="D978" s="108" t="s">
        <v>499</v>
      </c>
      <c r="E978" s="108" t="s">
        <v>571</v>
      </c>
      <c r="F978" s="108">
        <v>1.6250000000000001E-2</v>
      </c>
      <c r="G978" s="108">
        <v>0</v>
      </c>
      <c r="H978" s="108">
        <v>2.23</v>
      </c>
      <c r="I978" s="4" t="s">
        <v>528</v>
      </c>
      <c r="J978" s="231"/>
    </row>
    <row r="979" spans="1:10">
      <c r="A979" s="298" t="str">
        <f t="shared" si="14"/>
        <v>貨3CAFF</v>
      </c>
      <c r="B979" s="108" t="s">
        <v>1320</v>
      </c>
      <c r="C979" s="108" t="s">
        <v>1321</v>
      </c>
      <c r="D979" s="108" t="s">
        <v>364</v>
      </c>
      <c r="E979" s="108" t="s">
        <v>253</v>
      </c>
      <c r="F979" s="108">
        <v>3.5000000000000003E-2</v>
      </c>
      <c r="G979" s="108">
        <v>0</v>
      </c>
      <c r="H979" s="108">
        <v>2.23</v>
      </c>
      <c r="I979" s="4" t="s">
        <v>528</v>
      </c>
      <c r="J979" s="231"/>
    </row>
    <row r="980" spans="1:10">
      <c r="A980" s="298" t="str">
        <f t="shared" si="14"/>
        <v>貨3CAEF</v>
      </c>
      <c r="B980" s="108" t="s">
        <v>1320</v>
      </c>
      <c r="C980" s="108" t="s">
        <v>1321</v>
      </c>
      <c r="D980" s="108" t="s">
        <v>364</v>
      </c>
      <c r="E980" s="108" t="s">
        <v>254</v>
      </c>
      <c r="F980" s="108">
        <v>1.7500000000000002E-2</v>
      </c>
      <c r="G980" s="108">
        <v>0</v>
      </c>
      <c r="H980" s="108">
        <v>2.23</v>
      </c>
      <c r="I980" s="4" t="s">
        <v>528</v>
      </c>
      <c r="J980" s="231"/>
    </row>
    <row r="981" spans="1:10">
      <c r="A981" s="298" t="str">
        <f t="shared" si="14"/>
        <v>貨3CCEF</v>
      </c>
      <c r="B981" s="108" t="s">
        <v>1320</v>
      </c>
      <c r="C981" s="108" t="s">
        <v>1321</v>
      </c>
      <c r="D981" s="108" t="s">
        <v>364</v>
      </c>
      <c r="E981" s="108" t="s">
        <v>386</v>
      </c>
      <c r="F981" s="108">
        <v>1.7500000000000002E-2</v>
      </c>
      <c r="G981" s="108">
        <v>0</v>
      </c>
      <c r="H981" s="108">
        <v>2.23</v>
      </c>
      <c r="I981" s="4" t="s">
        <v>528</v>
      </c>
      <c r="J981" s="231"/>
    </row>
    <row r="982" spans="1:10">
      <c r="A982" s="298" t="str">
        <f t="shared" si="14"/>
        <v>貨3CCFF</v>
      </c>
      <c r="B982" s="108" t="s">
        <v>1320</v>
      </c>
      <c r="C982" s="108" t="s">
        <v>1321</v>
      </c>
      <c r="D982" s="108" t="s">
        <v>364</v>
      </c>
      <c r="E982" s="108" t="s">
        <v>387</v>
      </c>
      <c r="F982" s="108">
        <v>1.7500000000000002E-2</v>
      </c>
      <c r="G982" s="108">
        <v>0</v>
      </c>
      <c r="H982" s="108">
        <v>2.23</v>
      </c>
      <c r="I982" s="4" t="s">
        <v>528</v>
      </c>
      <c r="J982" s="231"/>
    </row>
    <row r="983" spans="1:10">
      <c r="A983" s="298" t="str">
        <f t="shared" si="14"/>
        <v>貨3CDEF</v>
      </c>
      <c r="B983" s="108" t="s">
        <v>1320</v>
      </c>
      <c r="C983" s="108" t="s">
        <v>1321</v>
      </c>
      <c r="D983" s="108" t="s">
        <v>364</v>
      </c>
      <c r="E983" s="108" t="s">
        <v>388</v>
      </c>
      <c r="F983" s="108">
        <v>8.7500000000000008E-3</v>
      </c>
      <c r="G983" s="108">
        <v>0</v>
      </c>
      <c r="H983" s="108">
        <v>2.23</v>
      </c>
      <c r="I983" s="4" t="s">
        <v>528</v>
      </c>
      <c r="J983" s="231"/>
    </row>
    <row r="984" spans="1:10">
      <c r="A984" s="298" t="str">
        <f t="shared" si="14"/>
        <v>貨3CDFF</v>
      </c>
      <c r="B984" s="108" t="s">
        <v>1320</v>
      </c>
      <c r="C984" s="108" t="s">
        <v>1321</v>
      </c>
      <c r="D984" s="108" t="s">
        <v>364</v>
      </c>
      <c r="E984" s="108" t="s">
        <v>389</v>
      </c>
      <c r="F984" s="108">
        <v>8.7500000000000008E-3</v>
      </c>
      <c r="G984" s="108">
        <v>0</v>
      </c>
      <c r="H984" s="108">
        <v>2.23</v>
      </c>
      <c r="I984" s="4" t="s">
        <v>528</v>
      </c>
      <c r="J984" s="231"/>
    </row>
    <row r="985" spans="1:10">
      <c r="A985" s="298" t="str">
        <f t="shared" si="14"/>
        <v>貨3CLFF</v>
      </c>
      <c r="B985" s="108" t="s">
        <v>1320</v>
      </c>
      <c r="C985" s="108" t="s">
        <v>1321</v>
      </c>
      <c r="D985" s="108" t="s">
        <v>797</v>
      </c>
      <c r="E985" s="108" t="s">
        <v>854</v>
      </c>
      <c r="F985" s="108">
        <v>3.5000000000000003E-2</v>
      </c>
      <c r="G985" s="108">
        <v>0</v>
      </c>
      <c r="H985" s="108">
        <v>2.23</v>
      </c>
      <c r="I985" s="4" t="s">
        <v>528</v>
      </c>
      <c r="J985" s="231"/>
    </row>
    <row r="986" spans="1:10">
      <c r="A986" s="298" t="str">
        <f t="shared" si="14"/>
        <v>貨3CLEF</v>
      </c>
      <c r="B986" s="108" t="s">
        <v>1320</v>
      </c>
      <c r="C986" s="108" t="s">
        <v>1321</v>
      </c>
      <c r="D986" s="108" t="s">
        <v>797</v>
      </c>
      <c r="E986" s="108" t="s">
        <v>855</v>
      </c>
      <c r="F986" s="108">
        <v>1.7500000000000002E-2</v>
      </c>
      <c r="G986" s="108">
        <v>0</v>
      </c>
      <c r="H986" s="108">
        <v>2.23</v>
      </c>
      <c r="I986" s="4" t="s">
        <v>528</v>
      </c>
      <c r="J986" s="231"/>
    </row>
    <row r="987" spans="1:10">
      <c r="A987" s="298" t="str">
        <f t="shared" si="14"/>
        <v>貨3CMFF</v>
      </c>
      <c r="B987" s="108" t="s">
        <v>1320</v>
      </c>
      <c r="C987" s="108" t="s">
        <v>1321</v>
      </c>
      <c r="D987" s="108" t="s">
        <v>797</v>
      </c>
      <c r="E987" s="108" t="s">
        <v>856</v>
      </c>
      <c r="F987" s="108">
        <v>1.7500000000000002E-2</v>
      </c>
      <c r="G987" s="108">
        <v>0</v>
      </c>
      <c r="H987" s="108">
        <v>2.23</v>
      </c>
      <c r="I987" s="4" t="s">
        <v>528</v>
      </c>
      <c r="J987" s="231"/>
    </row>
    <row r="988" spans="1:10">
      <c r="A988" s="298" t="str">
        <f t="shared" si="14"/>
        <v>貨3CMEF</v>
      </c>
      <c r="B988" s="108" t="s">
        <v>1320</v>
      </c>
      <c r="C988" s="108" t="s">
        <v>1321</v>
      </c>
      <c r="D988" s="108" t="s">
        <v>797</v>
      </c>
      <c r="E988" s="192" t="s">
        <v>857</v>
      </c>
      <c r="F988" s="108">
        <v>1.7500000000000002E-2</v>
      </c>
      <c r="G988" s="108">
        <v>0</v>
      </c>
      <c r="H988" s="108">
        <v>2.23</v>
      </c>
      <c r="I988" s="4" t="s">
        <v>528</v>
      </c>
      <c r="J988" s="231"/>
    </row>
    <row r="989" spans="1:10">
      <c r="A989" s="298" t="str">
        <f t="shared" si="14"/>
        <v>貨3CRFF</v>
      </c>
      <c r="B989" s="108" t="s">
        <v>1320</v>
      </c>
      <c r="C989" s="108" t="s">
        <v>1321</v>
      </c>
      <c r="D989" s="108" t="s">
        <v>797</v>
      </c>
      <c r="E989" s="192" t="s">
        <v>858</v>
      </c>
      <c r="F989" s="108">
        <v>8.7500000000000008E-3</v>
      </c>
      <c r="G989" s="108">
        <v>0</v>
      </c>
      <c r="H989" s="108">
        <v>2.23</v>
      </c>
      <c r="I989" s="4" t="s">
        <v>528</v>
      </c>
      <c r="J989" s="231"/>
    </row>
    <row r="990" spans="1:10">
      <c r="A990" s="298" t="str">
        <f t="shared" si="14"/>
        <v>貨3CREF</v>
      </c>
      <c r="B990" s="108" t="s">
        <v>1320</v>
      </c>
      <c r="C990" s="108" t="s">
        <v>1321</v>
      </c>
      <c r="D990" s="108" t="s">
        <v>797</v>
      </c>
      <c r="E990" s="108" t="s">
        <v>859</v>
      </c>
      <c r="F990" s="108">
        <v>8.7500000000000008E-3</v>
      </c>
      <c r="G990" s="108">
        <v>0</v>
      </c>
      <c r="H990" s="108">
        <v>2.23</v>
      </c>
      <c r="I990" s="4" t="s">
        <v>528</v>
      </c>
      <c r="J990" s="231"/>
    </row>
    <row r="991" spans="1:10">
      <c r="A991" s="298" t="str">
        <f t="shared" si="14"/>
        <v>貨3CQFF</v>
      </c>
      <c r="B991" s="108" t="s">
        <v>1320</v>
      </c>
      <c r="C991" s="108" t="s">
        <v>1321</v>
      </c>
      <c r="D991" s="108" t="s">
        <v>797</v>
      </c>
      <c r="E991" s="108" t="s">
        <v>1053</v>
      </c>
      <c r="F991" s="108">
        <v>3.15E-2</v>
      </c>
      <c r="G991" s="108">
        <v>0</v>
      </c>
      <c r="H991" s="108">
        <v>2.23</v>
      </c>
      <c r="I991" s="4" t="s">
        <v>528</v>
      </c>
      <c r="J991" s="231"/>
    </row>
    <row r="992" spans="1:10">
      <c r="A992" s="298" t="str">
        <f t="shared" si="14"/>
        <v>貨3CQEF</v>
      </c>
      <c r="B992" s="108" t="s">
        <v>1320</v>
      </c>
      <c r="C992" s="108" t="s">
        <v>1321</v>
      </c>
      <c r="D992" s="108" t="s">
        <v>797</v>
      </c>
      <c r="E992" s="108" t="s">
        <v>1049</v>
      </c>
      <c r="F992" s="108">
        <v>3.15E-2</v>
      </c>
      <c r="G992" s="108">
        <v>0</v>
      </c>
      <c r="H992" s="108">
        <v>2.23</v>
      </c>
      <c r="I992" s="4" t="s">
        <v>528</v>
      </c>
      <c r="J992" s="231"/>
    </row>
    <row r="993" spans="1:10">
      <c r="A993" s="298" t="str">
        <f t="shared" si="14"/>
        <v>貨3C3FF</v>
      </c>
      <c r="B993" s="108" t="s">
        <v>1320</v>
      </c>
      <c r="C993" s="108" t="s">
        <v>1321</v>
      </c>
      <c r="D993" s="108" t="s">
        <v>1157</v>
      </c>
      <c r="E993" s="108" t="s">
        <v>1312</v>
      </c>
      <c r="F993" s="108">
        <v>3.5000000000000003E-2</v>
      </c>
      <c r="G993" s="108">
        <v>0</v>
      </c>
      <c r="H993" s="108">
        <v>2.23</v>
      </c>
      <c r="I993" s="4" t="s">
        <v>528</v>
      </c>
      <c r="J993" s="231"/>
    </row>
    <row r="994" spans="1:10">
      <c r="A994" s="298" t="str">
        <f t="shared" si="14"/>
        <v>貨3C3EF</v>
      </c>
      <c r="B994" s="108" t="s">
        <v>1320</v>
      </c>
      <c r="C994" s="108" t="s">
        <v>1321</v>
      </c>
      <c r="D994" s="108" t="s">
        <v>1157</v>
      </c>
      <c r="E994" s="108" t="s">
        <v>1313</v>
      </c>
      <c r="F994" s="108">
        <v>1.7500000000000002E-2</v>
      </c>
      <c r="G994" s="108">
        <v>0</v>
      </c>
      <c r="H994" s="108">
        <v>2.23</v>
      </c>
      <c r="I994" s="4" t="s">
        <v>528</v>
      </c>
      <c r="J994" s="231"/>
    </row>
    <row r="995" spans="1:10">
      <c r="A995" s="298" t="str">
        <f t="shared" si="14"/>
        <v>貨3C4FF</v>
      </c>
      <c r="B995" s="108" t="s">
        <v>1320</v>
      </c>
      <c r="C995" s="108" t="s">
        <v>1321</v>
      </c>
      <c r="D995" s="108" t="s">
        <v>1157</v>
      </c>
      <c r="E995" s="108" t="s">
        <v>1314</v>
      </c>
      <c r="F995" s="108">
        <v>2.6250000000000002E-2</v>
      </c>
      <c r="G995" s="108">
        <v>0</v>
      </c>
      <c r="H995" s="108">
        <v>2.23</v>
      </c>
      <c r="I995" s="4" t="s">
        <v>528</v>
      </c>
      <c r="J995" s="231"/>
    </row>
    <row r="996" spans="1:10">
      <c r="A996" s="298" t="str">
        <f t="shared" si="14"/>
        <v>貨3C4EF</v>
      </c>
      <c r="B996" s="108" t="s">
        <v>1320</v>
      </c>
      <c r="C996" s="108" t="s">
        <v>1321</v>
      </c>
      <c r="D996" s="108" t="s">
        <v>1157</v>
      </c>
      <c r="E996" s="108" t="s">
        <v>1315</v>
      </c>
      <c r="F996" s="108">
        <v>2.6249999999999999E-2</v>
      </c>
      <c r="G996" s="108">
        <v>0</v>
      </c>
      <c r="H996" s="108">
        <v>2.23</v>
      </c>
      <c r="I996" s="4" t="s">
        <v>528</v>
      </c>
      <c r="J996" s="231"/>
    </row>
    <row r="997" spans="1:10">
      <c r="A997" s="298" t="str">
        <f t="shared" si="14"/>
        <v>貨3C5FF</v>
      </c>
      <c r="B997" s="108" t="s">
        <v>1320</v>
      </c>
      <c r="C997" s="108" t="s">
        <v>1321</v>
      </c>
      <c r="D997" s="108" t="s">
        <v>1157</v>
      </c>
      <c r="E997" s="108" t="s">
        <v>1316</v>
      </c>
      <c r="F997" s="108">
        <v>1.7500000000000002E-2</v>
      </c>
      <c r="G997" s="108">
        <v>0</v>
      </c>
      <c r="H997" s="108">
        <v>2.23</v>
      </c>
      <c r="I997" s="4" t="s">
        <v>528</v>
      </c>
      <c r="J997" s="231"/>
    </row>
    <row r="998" spans="1:10">
      <c r="A998" s="298" t="str">
        <f t="shared" si="14"/>
        <v>貨3C5EF</v>
      </c>
      <c r="B998" s="108" t="s">
        <v>1320</v>
      </c>
      <c r="C998" s="108" t="s">
        <v>1321</v>
      </c>
      <c r="D998" s="108" t="s">
        <v>1157</v>
      </c>
      <c r="E998" s="108" t="s">
        <v>1317</v>
      </c>
      <c r="F998" s="108">
        <v>1.7500000000000002E-2</v>
      </c>
      <c r="G998" s="108">
        <v>0</v>
      </c>
      <c r="H998" s="108">
        <v>2.23</v>
      </c>
      <c r="I998" s="4" t="s">
        <v>528</v>
      </c>
      <c r="J998" s="231"/>
    </row>
    <row r="999" spans="1:10">
      <c r="A999" s="298" t="str">
        <f t="shared" si="14"/>
        <v>貨3C6FF</v>
      </c>
      <c r="B999" s="108" t="s">
        <v>1320</v>
      </c>
      <c r="C999" s="108" t="s">
        <v>1321</v>
      </c>
      <c r="D999" s="108" t="s">
        <v>1157</v>
      </c>
      <c r="E999" s="108" t="s">
        <v>1318</v>
      </c>
      <c r="F999" s="108">
        <v>8.7500000000000008E-3</v>
      </c>
      <c r="G999" s="108">
        <v>0</v>
      </c>
      <c r="H999" s="108">
        <v>2.23</v>
      </c>
      <c r="I999" s="4" t="s">
        <v>528</v>
      </c>
      <c r="J999" s="231"/>
    </row>
    <row r="1000" spans="1:10">
      <c r="A1000" s="298" t="str">
        <f t="shared" ref="A1000:A1091" si="15">CONCATENATE(C1000,E1000)</f>
        <v>貨3C6EF</v>
      </c>
      <c r="B1000" s="108" t="s">
        <v>1320</v>
      </c>
      <c r="C1000" s="108" t="s">
        <v>1321</v>
      </c>
      <c r="D1000" s="108" t="s">
        <v>1157</v>
      </c>
      <c r="E1000" s="108" t="s">
        <v>1319</v>
      </c>
      <c r="F1000" s="108">
        <v>8.7500000000000008E-3</v>
      </c>
      <c r="G1000" s="108">
        <v>0</v>
      </c>
      <c r="H1000" s="108">
        <v>2.23</v>
      </c>
      <c r="I1000" s="4" t="s">
        <v>528</v>
      </c>
      <c r="J1000" s="231"/>
    </row>
    <row r="1001" spans="1:10">
      <c r="A1001" s="362" t="str">
        <f t="shared" si="15"/>
        <v>貨3CBEF</v>
      </c>
      <c r="B1001" s="108" t="s">
        <v>1611</v>
      </c>
      <c r="C1001" s="108" t="s">
        <v>1612</v>
      </c>
      <c r="D1001" s="108" t="s">
        <v>364</v>
      </c>
      <c r="E1001" s="108" t="s">
        <v>1607</v>
      </c>
      <c r="F1001" s="108">
        <v>3.15E-2</v>
      </c>
      <c r="G1001" s="108">
        <v>0</v>
      </c>
      <c r="H1001" s="108">
        <v>2.23</v>
      </c>
      <c r="I1001" s="4" t="s">
        <v>528</v>
      </c>
      <c r="J1001" s="231"/>
    </row>
    <row r="1002" spans="1:10">
      <c r="A1002" s="362" t="str">
        <f t="shared" si="15"/>
        <v>貨3CBFF</v>
      </c>
      <c r="B1002" s="108" t="s">
        <v>1611</v>
      </c>
      <c r="C1002" s="108" t="s">
        <v>1612</v>
      </c>
      <c r="D1002" s="108" t="s">
        <v>364</v>
      </c>
      <c r="E1002" s="108" t="s">
        <v>1608</v>
      </c>
      <c r="F1002" s="108">
        <v>3.15E-2</v>
      </c>
      <c r="G1002" s="108">
        <v>0</v>
      </c>
      <c r="H1002" s="108">
        <v>2.23</v>
      </c>
      <c r="I1002" s="4" t="s">
        <v>528</v>
      </c>
      <c r="J1002" s="231"/>
    </row>
    <row r="1003" spans="1:10">
      <c r="A1003" s="362" t="str">
        <f t="shared" si="15"/>
        <v>貨3CNEF</v>
      </c>
      <c r="B1003" s="108" t="s">
        <v>1611</v>
      </c>
      <c r="C1003" s="108" t="s">
        <v>1612</v>
      </c>
      <c r="D1003" s="108" t="s">
        <v>364</v>
      </c>
      <c r="E1003" s="108" t="s">
        <v>1609</v>
      </c>
      <c r="F1003" s="108">
        <v>3.15E-2</v>
      </c>
      <c r="G1003" s="108">
        <v>0</v>
      </c>
      <c r="H1003" s="108">
        <v>2.23</v>
      </c>
      <c r="I1003" s="4" t="s">
        <v>528</v>
      </c>
      <c r="J1003" s="231"/>
    </row>
    <row r="1004" spans="1:10">
      <c r="A1004" s="362" t="str">
        <f t="shared" si="15"/>
        <v>貨3CNFF</v>
      </c>
      <c r="B1004" s="108" t="s">
        <v>1611</v>
      </c>
      <c r="C1004" s="108" t="s">
        <v>1612</v>
      </c>
      <c r="D1004" s="108" t="s">
        <v>364</v>
      </c>
      <c r="E1004" s="108" t="s">
        <v>1610</v>
      </c>
      <c r="F1004" s="108">
        <v>3.15E-2</v>
      </c>
      <c r="G1004" s="108">
        <v>0</v>
      </c>
      <c r="H1004" s="108">
        <v>2.23</v>
      </c>
      <c r="I1004" s="4" t="s">
        <v>528</v>
      </c>
      <c r="J1004" s="231"/>
    </row>
    <row r="1005" spans="1:10">
      <c r="A1005" s="298" t="str">
        <f t="shared" si="15"/>
        <v>貨4CTR</v>
      </c>
      <c r="B1005" s="108" t="s">
        <v>1322</v>
      </c>
      <c r="C1005" s="108" t="s">
        <v>1323</v>
      </c>
      <c r="D1005" s="108" t="s">
        <v>507</v>
      </c>
      <c r="E1005" s="108" t="s">
        <v>255</v>
      </c>
      <c r="F1005" s="108">
        <v>9.7500000000000003E-2</v>
      </c>
      <c r="G1005" s="108">
        <v>0</v>
      </c>
      <c r="H1005" s="108">
        <v>2.23</v>
      </c>
      <c r="I1005" s="4" t="s">
        <v>528</v>
      </c>
      <c r="J1005" s="231"/>
    </row>
    <row r="1006" spans="1:10">
      <c r="A1006" s="298" t="str">
        <f t="shared" si="15"/>
        <v>貨4CLR</v>
      </c>
      <c r="B1006" s="108" t="s">
        <v>1322</v>
      </c>
      <c r="C1006" s="108" t="s">
        <v>1323</v>
      </c>
      <c r="D1006" s="108" t="s">
        <v>507</v>
      </c>
      <c r="E1006" s="108" t="s">
        <v>256</v>
      </c>
      <c r="F1006" s="108">
        <v>6.5000000000000002E-2</v>
      </c>
      <c r="G1006" s="108">
        <v>0</v>
      </c>
      <c r="H1006" s="108">
        <v>2.23</v>
      </c>
      <c r="I1006" s="4" t="s">
        <v>528</v>
      </c>
      <c r="J1006" s="231"/>
    </row>
    <row r="1007" spans="1:10">
      <c r="A1007" s="298" t="str">
        <f t="shared" si="15"/>
        <v>貨4CUR</v>
      </c>
      <c r="B1007" s="108" t="s">
        <v>1322</v>
      </c>
      <c r="C1007" s="108" t="s">
        <v>1323</v>
      </c>
      <c r="D1007" s="108" t="s">
        <v>507</v>
      </c>
      <c r="E1007" s="108" t="s">
        <v>257</v>
      </c>
      <c r="F1007" s="108">
        <v>3.2500000000000001E-2</v>
      </c>
      <c r="G1007" s="108">
        <v>0</v>
      </c>
      <c r="H1007" s="108">
        <v>2.23</v>
      </c>
      <c r="I1007" s="4" t="s">
        <v>528</v>
      </c>
      <c r="J1007" s="231"/>
    </row>
    <row r="1008" spans="1:10">
      <c r="A1008" s="298" t="str">
        <f t="shared" si="15"/>
        <v>貨4CAFG</v>
      </c>
      <c r="B1008" s="108" t="s">
        <v>1322</v>
      </c>
      <c r="C1008" s="108" t="s">
        <v>1323</v>
      </c>
      <c r="D1008" s="108" t="s">
        <v>364</v>
      </c>
      <c r="E1008" s="108" t="s">
        <v>258</v>
      </c>
      <c r="F1008" s="108">
        <v>7.4999999999999997E-2</v>
      </c>
      <c r="G1008" s="108">
        <v>0</v>
      </c>
      <c r="H1008" s="108">
        <v>2.23</v>
      </c>
      <c r="I1008" s="4" t="s">
        <v>528</v>
      </c>
      <c r="J1008" s="231"/>
    </row>
    <row r="1009" spans="1:10">
      <c r="A1009" s="298" t="str">
        <f t="shared" si="15"/>
        <v>貨4CAEG</v>
      </c>
      <c r="B1009" s="108" t="s">
        <v>1322</v>
      </c>
      <c r="C1009" s="108" t="s">
        <v>1323</v>
      </c>
      <c r="D1009" s="108" t="s">
        <v>364</v>
      </c>
      <c r="E1009" s="108" t="s">
        <v>259</v>
      </c>
      <c r="F1009" s="108">
        <v>3.7499999999999999E-2</v>
      </c>
      <c r="G1009" s="108">
        <v>0</v>
      </c>
      <c r="H1009" s="108">
        <v>2.23</v>
      </c>
      <c r="I1009" s="4" t="s">
        <v>528</v>
      </c>
      <c r="J1009" s="231"/>
    </row>
    <row r="1010" spans="1:10">
      <c r="A1010" s="298" t="str">
        <f t="shared" si="15"/>
        <v>貨4CBEG</v>
      </c>
      <c r="B1010" s="108" t="s">
        <v>1322</v>
      </c>
      <c r="C1010" s="108" t="s">
        <v>1323</v>
      </c>
      <c r="D1010" s="108" t="s">
        <v>364</v>
      </c>
      <c r="E1010" s="108" t="s">
        <v>390</v>
      </c>
      <c r="F1010" s="108">
        <v>6.7500000000000004E-2</v>
      </c>
      <c r="G1010" s="108">
        <v>0</v>
      </c>
      <c r="H1010" s="108">
        <v>2.23</v>
      </c>
      <c r="I1010" s="4" t="s">
        <v>528</v>
      </c>
      <c r="J1010" s="231"/>
    </row>
    <row r="1011" spans="1:10">
      <c r="A1011" s="298" t="str">
        <f t="shared" si="15"/>
        <v>貨4CBFG</v>
      </c>
      <c r="B1011" s="108" t="s">
        <v>1322</v>
      </c>
      <c r="C1011" s="108" t="s">
        <v>1323</v>
      </c>
      <c r="D1011" s="108" t="s">
        <v>364</v>
      </c>
      <c r="E1011" s="192" t="s">
        <v>391</v>
      </c>
      <c r="F1011" s="108">
        <v>6.7500000000000004E-2</v>
      </c>
      <c r="G1011" s="108">
        <v>0</v>
      </c>
      <c r="H1011" s="108">
        <v>2.23</v>
      </c>
      <c r="I1011" s="4" t="s">
        <v>528</v>
      </c>
      <c r="J1011" s="231"/>
    </row>
    <row r="1012" spans="1:10">
      <c r="A1012" s="298" t="str">
        <f t="shared" si="15"/>
        <v>貨4CNEG</v>
      </c>
      <c r="B1012" s="108" t="s">
        <v>1322</v>
      </c>
      <c r="C1012" s="108" t="s">
        <v>1323</v>
      </c>
      <c r="D1012" s="108" t="s">
        <v>364</v>
      </c>
      <c r="E1012" s="192" t="s">
        <v>922</v>
      </c>
      <c r="F1012" s="108">
        <v>6.7500000000000004E-2</v>
      </c>
      <c r="G1012" s="108">
        <v>0</v>
      </c>
      <c r="H1012" s="108">
        <v>2.23</v>
      </c>
      <c r="I1012" s="4" t="s">
        <v>528</v>
      </c>
      <c r="J1012" s="231"/>
    </row>
    <row r="1013" spans="1:10">
      <c r="A1013" s="298" t="str">
        <f t="shared" si="15"/>
        <v>貨4CNFG</v>
      </c>
      <c r="B1013" s="108" t="s">
        <v>1322</v>
      </c>
      <c r="C1013" s="108" t="s">
        <v>1323</v>
      </c>
      <c r="D1013" s="108" t="s">
        <v>364</v>
      </c>
      <c r="E1013" s="108" t="s">
        <v>923</v>
      </c>
      <c r="F1013" s="108">
        <v>6.7500000000000004E-2</v>
      </c>
      <c r="G1013" s="108">
        <v>0</v>
      </c>
      <c r="H1013" s="108">
        <v>2.23</v>
      </c>
      <c r="I1013" s="4" t="s">
        <v>528</v>
      </c>
      <c r="J1013" s="231"/>
    </row>
    <row r="1014" spans="1:10">
      <c r="A1014" s="298" t="str">
        <f t="shared" si="15"/>
        <v>貨4CPEG</v>
      </c>
      <c r="B1014" s="108" t="s">
        <v>1322</v>
      </c>
      <c r="C1014" s="108" t="s">
        <v>1323</v>
      </c>
      <c r="D1014" s="108" t="s">
        <v>364</v>
      </c>
      <c r="E1014" s="108" t="s">
        <v>928</v>
      </c>
      <c r="F1014" s="108">
        <v>7.4999999999999997E-2</v>
      </c>
      <c r="G1014" s="108">
        <v>0</v>
      </c>
      <c r="H1014" s="108">
        <v>2.23</v>
      </c>
      <c r="I1014" s="4" t="s">
        <v>528</v>
      </c>
      <c r="J1014" s="231"/>
    </row>
    <row r="1015" spans="1:10">
      <c r="A1015" s="298" t="str">
        <f t="shared" si="15"/>
        <v>貨4CPFG</v>
      </c>
      <c r="B1015" s="108" t="s">
        <v>1322</v>
      </c>
      <c r="C1015" s="108" t="s">
        <v>1323</v>
      </c>
      <c r="D1015" s="108" t="s">
        <v>364</v>
      </c>
      <c r="E1015" s="108" t="s">
        <v>929</v>
      </c>
      <c r="F1015" s="108">
        <v>7.4999999999999997E-2</v>
      </c>
      <c r="G1015" s="108">
        <v>0</v>
      </c>
      <c r="H1015" s="108">
        <v>2.23</v>
      </c>
      <c r="I1015" s="4" t="s">
        <v>528</v>
      </c>
      <c r="J1015" s="231"/>
    </row>
    <row r="1016" spans="1:10">
      <c r="A1016" s="362" t="str">
        <f t="shared" si="15"/>
        <v>貨4CGE</v>
      </c>
      <c r="B1016" s="108" t="s">
        <v>1613</v>
      </c>
      <c r="C1016" s="108" t="s">
        <v>1614</v>
      </c>
      <c r="D1016" s="108" t="s">
        <v>1615</v>
      </c>
      <c r="E1016" s="108" t="s">
        <v>533</v>
      </c>
      <c r="F1016" s="108">
        <v>0.17499999999999999</v>
      </c>
      <c r="G1016" s="108">
        <v>0</v>
      </c>
      <c r="H1016" s="108">
        <v>2.23</v>
      </c>
      <c r="I1016" s="4" t="s">
        <v>528</v>
      </c>
      <c r="J1016" s="231"/>
    </row>
    <row r="1017" spans="1:10">
      <c r="A1017" s="362" t="str">
        <f t="shared" si="15"/>
        <v>貨4CKK</v>
      </c>
      <c r="B1017" s="108" t="s">
        <v>1613</v>
      </c>
      <c r="C1017" s="108" t="s">
        <v>1614</v>
      </c>
      <c r="D1017" s="108" t="s">
        <v>1260</v>
      </c>
      <c r="E1017" s="108" t="s">
        <v>602</v>
      </c>
      <c r="F1017" s="108">
        <v>0.17499999999999999</v>
      </c>
      <c r="G1017" s="108">
        <v>0</v>
      </c>
      <c r="H1017" s="108">
        <v>2.23</v>
      </c>
      <c r="I1017" s="4" t="s">
        <v>528</v>
      </c>
      <c r="J1017" s="231"/>
    </row>
    <row r="1018" spans="1:10">
      <c r="A1018" s="362" t="str">
        <f t="shared" si="15"/>
        <v>貨4CKR</v>
      </c>
      <c r="B1018" s="108" t="s">
        <v>1613</v>
      </c>
      <c r="C1018" s="108" t="s">
        <v>1614</v>
      </c>
      <c r="D1018" s="108" t="s">
        <v>1260</v>
      </c>
      <c r="E1018" s="108" t="s">
        <v>608</v>
      </c>
      <c r="F1018" s="108">
        <v>0.13</v>
      </c>
      <c r="G1018" s="108">
        <v>0</v>
      </c>
      <c r="H1018" s="108">
        <v>2.23</v>
      </c>
      <c r="I1018" s="4" t="s">
        <v>528</v>
      </c>
      <c r="J1018" s="231"/>
    </row>
    <row r="1019" spans="1:10">
      <c r="A1019" s="362" t="str">
        <f t="shared" si="15"/>
        <v>貨4CPB</v>
      </c>
      <c r="B1019" s="108" t="s">
        <v>1613</v>
      </c>
      <c r="C1019" s="108" t="s">
        <v>1614</v>
      </c>
      <c r="D1019" s="108" t="s">
        <v>1260</v>
      </c>
      <c r="E1019" s="108" t="s">
        <v>618</v>
      </c>
      <c r="F1019" s="108">
        <v>0.13</v>
      </c>
      <c r="G1019" s="108">
        <v>0</v>
      </c>
      <c r="H1019" s="108">
        <v>2.23</v>
      </c>
      <c r="I1019" s="4" t="s">
        <v>528</v>
      </c>
      <c r="J1019" s="231"/>
    </row>
    <row r="1020" spans="1:10">
      <c r="A1020" s="362" t="str">
        <f t="shared" si="15"/>
        <v>貨4CCEG</v>
      </c>
      <c r="B1020" s="108" t="s">
        <v>1613</v>
      </c>
      <c r="C1020" s="108" t="s">
        <v>1614</v>
      </c>
      <c r="D1020" s="108" t="s">
        <v>364</v>
      </c>
      <c r="E1020" s="108" t="s">
        <v>1616</v>
      </c>
      <c r="F1020" s="108">
        <v>3.7499999999999999E-2</v>
      </c>
      <c r="G1020" s="108">
        <v>0</v>
      </c>
      <c r="H1020" s="108">
        <v>2.23</v>
      </c>
      <c r="I1020" s="4" t="s">
        <v>528</v>
      </c>
      <c r="J1020" s="231"/>
    </row>
    <row r="1021" spans="1:10">
      <c r="A1021" s="362" t="str">
        <f t="shared" si="15"/>
        <v>貨4CCFG</v>
      </c>
      <c r="B1021" s="108" t="s">
        <v>1613</v>
      </c>
      <c r="C1021" s="108" t="s">
        <v>1614</v>
      </c>
      <c r="D1021" s="108" t="s">
        <v>364</v>
      </c>
      <c r="E1021" s="108" t="s">
        <v>1617</v>
      </c>
      <c r="F1021" s="108">
        <v>3.7499999999999999E-2</v>
      </c>
      <c r="G1021" s="108">
        <v>0</v>
      </c>
      <c r="H1021" s="108">
        <v>2.23</v>
      </c>
      <c r="I1021" s="4" t="s">
        <v>528</v>
      </c>
      <c r="J1021" s="231"/>
    </row>
    <row r="1022" spans="1:10">
      <c r="A1022" s="362" t="str">
        <f t="shared" si="15"/>
        <v>貨4CDEG</v>
      </c>
      <c r="B1022" s="108" t="s">
        <v>1613</v>
      </c>
      <c r="C1022" s="108" t="s">
        <v>1614</v>
      </c>
      <c r="D1022" s="108" t="s">
        <v>364</v>
      </c>
      <c r="E1022" s="108" t="s">
        <v>1618</v>
      </c>
      <c r="F1022" s="108">
        <v>1.8749999999999999E-2</v>
      </c>
      <c r="G1022" s="108">
        <v>0</v>
      </c>
      <c r="H1022" s="108">
        <v>2.23</v>
      </c>
      <c r="I1022" s="4" t="s">
        <v>528</v>
      </c>
      <c r="J1022" s="231"/>
    </row>
    <row r="1023" spans="1:10">
      <c r="A1023" s="362" t="str">
        <f t="shared" si="15"/>
        <v>貨4CDFG</v>
      </c>
      <c r="B1023" s="108" t="s">
        <v>1613</v>
      </c>
      <c r="C1023" s="108" t="s">
        <v>1614</v>
      </c>
      <c r="D1023" s="108" t="s">
        <v>364</v>
      </c>
      <c r="E1023" s="108" t="s">
        <v>1619</v>
      </c>
      <c r="F1023" s="108">
        <v>1.8749999999999999E-2</v>
      </c>
      <c r="G1023" s="108">
        <v>0</v>
      </c>
      <c r="H1023" s="108">
        <v>2.23</v>
      </c>
      <c r="I1023" s="4" t="s">
        <v>528</v>
      </c>
      <c r="J1023" s="231"/>
    </row>
    <row r="1024" spans="1:10">
      <c r="A1024" s="362" t="str">
        <f t="shared" si="15"/>
        <v>貨4CLFG</v>
      </c>
      <c r="B1024" s="108" t="s">
        <v>1613</v>
      </c>
      <c r="C1024" s="108" t="s">
        <v>1614</v>
      </c>
      <c r="D1024" s="108" t="s">
        <v>797</v>
      </c>
      <c r="E1024" s="108" t="s">
        <v>860</v>
      </c>
      <c r="F1024" s="108">
        <v>2.5000000000000001E-2</v>
      </c>
      <c r="G1024" s="108">
        <v>0</v>
      </c>
      <c r="H1024" s="108">
        <v>2.23</v>
      </c>
      <c r="I1024" s="4" t="s">
        <v>528</v>
      </c>
      <c r="J1024" s="231"/>
    </row>
    <row r="1025" spans="1:10">
      <c r="A1025" s="362" t="str">
        <f t="shared" si="15"/>
        <v>貨4CLEG</v>
      </c>
      <c r="B1025" s="108" t="s">
        <v>1613</v>
      </c>
      <c r="C1025" s="108" t="s">
        <v>1614</v>
      </c>
      <c r="D1025" s="108" t="s">
        <v>797</v>
      </c>
      <c r="E1025" s="108" t="s">
        <v>861</v>
      </c>
      <c r="F1025" s="108">
        <v>1.2500000000000001E-2</v>
      </c>
      <c r="G1025" s="108">
        <v>0</v>
      </c>
      <c r="H1025" s="108">
        <v>2.23</v>
      </c>
      <c r="I1025" s="4" t="s">
        <v>528</v>
      </c>
      <c r="J1025" s="231"/>
    </row>
    <row r="1026" spans="1:10">
      <c r="A1026" s="362" t="str">
        <f t="shared" si="15"/>
        <v>貨4CMFG</v>
      </c>
      <c r="B1026" s="108" t="s">
        <v>1613</v>
      </c>
      <c r="C1026" s="108" t="s">
        <v>1614</v>
      </c>
      <c r="D1026" s="108" t="s">
        <v>797</v>
      </c>
      <c r="E1026" s="108" t="s">
        <v>862</v>
      </c>
      <c r="F1026" s="108">
        <v>1.2500000000000001E-2</v>
      </c>
      <c r="G1026" s="108">
        <v>0</v>
      </c>
      <c r="H1026" s="108">
        <v>2.23</v>
      </c>
      <c r="I1026" s="4" t="s">
        <v>528</v>
      </c>
      <c r="J1026" s="231"/>
    </row>
    <row r="1027" spans="1:10">
      <c r="A1027" s="362" t="str">
        <f t="shared" si="15"/>
        <v>貨4CMEG</v>
      </c>
      <c r="B1027" s="108" t="s">
        <v>1613</v>
      </c>
      <c r="C1027" s="108" t="s">
        <v>1614</v>
      </c>
      <c r="D1027" s="108" t="s">
        <v>797</v>
      </c>
      <c r="E1027" s="108" t="s">
        <v>863</v>
      </c>
      <c r="F1027" s="108">
        <v>1.2500000000000001E-2</v>
      </c>
      <c r="G1027" s="108">
        <v>0</v>
      </c>
      <c r="H1027" s="108">
        <v>2.23</v>
      </c>
      <c r="I1027" s="4" t="s">
        <v>528</v>
      </c>
      <c r="J1027" s="231"/>
    </row>
    <row r="1028" spans="1:10">
      <c r="A1028" s="362" t="str">
        <f t="shared" si="15"/>
        <v>貨4CRFG</v>
      </c>
      <c r="B1028" s="108" t="s">
        <v>1613</v>
      </c>
      <c r="C1028" s="108" t="s">
        <v>1614</v>
      </c>
      <c r="D1028" s="108" t="s">
        <v>797</v>
      </c>
      <c r="E1028" s="108" t="s">
        <v>864</v>
      </c>
      <c r="F1028" s="108">
        <v>6.2500000000000003E-3</v>
      </c>
      <c r="G1028" s="108">
        <v>0</v>
      </c>
      <c r="H1028" s="108">
        <v>2.23</v>
      </c>
      <c r="I1028" s="4" t="s">
        <v>528</v>
      </c>
      <c r="J1028" s="231"/>
    </row>
    <row r="1029" spans="1:10">
      <c r="A1029" s="362" t="str">
        <f t="shared" si="15"/>
        <v>貨4CREG</v>
      </c>
      <c r="B1029" s="108" t="s">
        <v>1613</v>
      </c>
      <c r="C1029" s="108" t="s">
        <v>1614</v>
      </c>
      <c r="D1029" s="108" t="s">
        <v>797</v>
      </c>
      <c r="E1029" s="108" t="s">
        <v>865</v>
      </c>
      <c r="F1029" s="108">
        <v>6.2500000000000003E-3</v>
      </c>
      <c r="G1029" s="108">
        <v>0</v>
      </c>
      <c r="H1029" s="108">
        <v>2.23</v>
      </c>
      <c r="I1029" s="4" t="s">
        <v>528</v>
      </c>
      <c r="J1029" s="231"/>
    </row>
    <row r="1030" spans="1:10">
      <c r="A1030" s="362" t="str">
        <f t="shared" si="15"/>
        <v>貨4CQFG</v>
      </c>
      <c r="B1030" s="108" t="s">
        <v>1613</v>
      </c>
      <c r="C1030" s="108" t="s">
        <v>1614</v>
      </c>
      <c r="D1030" s="108" t="s">
        <v>797</v>
      </c>
      <c r="E1030" s="108" t="s">
        <v>1054</v>
      </c>
      <c r="F1030" s="108">
        <v>2.2499999999999999E-2</v>
      </c>
      <c r="G1030" s="108">
        <v>0</v>
      </c>
      <c r="H1030" s="108">
        <v>2.23</v>
      </c>
      <c r="I1030" s="4" t="s">
        <v>528</v>
      </c>
      <c r="J1030" s="231"/>
    </row>
    <row r="1031" spans="1:10">
      <c r="A1031" s="362" t="str">
        <f t="shared" si="15"/>
        <v>貨4CQEG</v>
      </c>
      <c r="B1031" s="108" t="s">
        <v>1613</v>
      </c>
      <c r="C1031" s="108" t="s">
        <v>1614</v>
      </c>
      <c r="D1031" s="108" t="s">
        <v>797</v>
      </c>
      <c r="E1031" s="108" t="s">
        <v>1050</v>
      </c>
      <c r="F1031" s="108">
        <v>2.2499999999999999E-2</v>
      </c>
      <c r="G1031" s="108">
        <v>0</v>
      </c>
      <c r="H1031" s="108">
        <v>2.23</v>
      </c>
      <c r="I1031" s="4" t="s">
        <v>528</v>
      </c>
      <c r="J1031" s="231"/>
    </row>
    <row r="1032" spans="1:10">
      <c r="A1032" s="298" t="str">
        <f t="shared" si="15"/>
        <v>貨5CLFG</v>
      </c>
      <c r="B1032" s="108" t="s">
        <v>1324</v>
      </c>
      <c r="C1032" s="108" t="s">
        <v>1325</v>
      </c>
      <c r="D1032" s="108" t="s">
        <v>797</v>
      </c>
      <c r="E1032" s="108" t="s">
        <v>860</v>
      </c>
      <c r="F1032" s="108">
        <v>2.5000000000000001E-2</v>
      </c>
      <c r="G1032" s="108">
        <v>0</v>
      </c>
      <c r="H1032" s="108">
        <v>2.23</v>
      </c>
      <c r="I1032" s="4" t="s">
        <v>528</v>
      </c>
      <c r="J1032" s="231"/>
    </row>
    <row r="1033" spans="1:10">
      <c r="A1033" s="298" t="str">
        <f t="shared" si="15"/>
        <v>貨5CLEG</v>
      </c>
      <c r="B1033" s="108" t="s">
        <v>1324</v>
      </c>
      <c r="C1033" s="108" t="s">
        <v>1325</v>
      </c>
      <c r="D1033" s="108" t="s">
        <v>797</v>
      </c>
      <c r="E1033" s="108" t="s">
        <v>861</v>
      </c>
      <c r="F1033" s="108">
        <v>1.2500000000000001E-2</v>
      </c>
      <c r="G1033" s="108">
        <v>0</v>
      </c>
      <c r="H1033" s="108">
        <v>2.23</v>
      </c>
      <c r="I1033" s="4" t="s">
        <v>528</v>
      </c>
      <c r="J1033" s="231"/>
    </row>
    <row r="1034" spans="1:10">
      <c r="A1034" s="298" t="str">
        <f t="shared" si="15"/>
        <v>貨5CMFG</v>
      </c>
      <c r="B1034" s="108" t="s">
        <v>1326</v>
      </c>
      <c r="C1034" s="108" t="s">
        <v>1325</v>
      </c>
      <c r="D1034" s="108" t="s">
        <v>797</v>
      </c>
      <c r="E1034" s="108" t="s">
        <v>862</v>
      </c>
      <c r="F1034" s="108">
        <v>1.2500000000000001E-2</v>
      </c>
      <c r="G1034" s="108">
        <v>0</v>
      </c>
      <c r="H1034" s="108">
        <v>2.23</v>
      </c>
      <c r="I1034" s="4" t="s">
        <v>528</v>
      </c>
      <c r="J1034" s="231"/>
    </row>
    <row r="1035" spans="1:10">
      <c r="A1035" s="298" t="str">
        <f t="shared" si="15"/>
        <v>貨5CMEG</v>
      </c>
      <c r="B1035" s="108" t="s">
        <v>1326</v>
      </c>
      <c r="C1035" s="108" t="s">
        <v>1325</v>
      </c>
      <c r="D1035" s="108" t="s">
        <v>797</v>
      </c>
      <c r="E1035" s="108" t="s">
        <v>863</v>
      </c>
      <c r="F1035" s="108">
        <v>1.2500000000000001E-2</v>
      </c>
      <c r="G1035" s="108">
        <v>0</v>
      </c>
      <c r="H1035" s="108">
        <v>2.23</v>
      </c>
      <c r="I1035" s="4" t="s">
        <v>528</v>
      </c>
      <c r="J1035" s="231"/>
    </row>
    <row r="1036" spans="1:10">
      <c r="A1036" s="298" t="str">
        <f t="shared" si="15"/>
        <v>貨5CRFG</v>
      </c>
      <c r="B1036" s="108" t="s">
        <v>1326</v>
      </c>
      <c r="C1036" s="108" t="s">
        <v>1325</v>
      </c>
      <c r="D1036" s="108" t="s">
        <v>797</v>
      </c>
      <c r="E1036" s="108" t="s">
        <v>864</v>
      </c>
      <c r="F1036" s="108">
        <v>6.2500000000000003E-3</v>
      </c>
      <c r="G1036" s="108">
        <v>0</v>
      </c>
      <c r="H1036" s="108">
        <v>2.23</v>
      </c>
      <c r="I1036" s="4" t="s">
        <v>528</v>
      </c>
      <c r="J1036" s="231"/>
    </row>
    <row r="1037" spans="1:10">
      <c r="A1037" s="298" t="str">
        <f t="shared" si="15"/>
        <v>貨5CREG</v>
      </c>
      <c r="B1037" s="108" t="s">
        <v>1326</v>
      </c>
      <c r="C1037" s="108" t="s">
        <v>1325</v>
      </c>
      <c r="D1037" s="108" t="s">
        <v>797</v>
      </c>
      <c r="E1037" s="108" t="s">
        <v>865</v>
      </c>
      <c r="F1037" s="108">
        <v>6.2500000000000003E-3</v>
      </c>
      <c r="G1037" s="108">
        <v>0</v>
      </c>
      <c r="H1037" s="108">
        <v>2.23</v>
      </c>
      <c r="I1037" s="4" t="s">
        <v>528</v>
      </c>
      <c r="J1037" s="231"/>
    </row>
    <row r="1038" spans="1:10">
      <c r="A1038" s="298" t="str">
        <f t="shared" si="15"/>
        <v>貨5CQFG</v>
      </c>
      <c r="B1038" s="108" t="s">
        <v>1326</v>
      </c>
      <c r="C1038" s="108" t="s">
        <v>1325</v>
      </c>
      <c r="D1038" s="108" t="s">
        <v>797</v>
      </c>
      <c r="E1038" s="108" t="s">
        <v>1054</v>
      </c>
      <c r="F1038" s="108">
        <v>2.2499999999999999E-2</v>
      </c>
      <c r="G1038" s="108">
        <v>0</v>
      </c>
      <c r="H1038" s="108">
        <v>2.23</v>
      </c>
      <c r="I1038" s="4" t="s">
        <v>528</v>
      </c>
      <c r="J1038" s="231"/>
    </row>
    <row r="1039" spans="1:10">
      <c r="A1039" s="298" t="str">
        <f t="shared" si="15"/>
        <v>貨5CQEG</v>
      </c>
      <c r="B1039" s="108" t="s">
        <v>1326</v>
      </c>
      <c r="C1039" s="108" t="s">
        <v>1325</v>
      </c>
      <c r="D1039" s="108" t="s">
        <v>797</v>
      </c>
      <c r="E1039" s="108" t="s">
        <v>1050</v>
      </c>
      <c r="F1039" s="108">
        <v>2.2499999999999999E-2</v>
      </c>
      <c r="G1039" s="108">
        <v>0</v>
      </c>
      <c r="H1039" s="108">
        <v>2.23</v>
      </c>
      <c r="I1039" s="4" t="s">
        <v>528</v>
      </c>
      <c r="J1039" s="231"/>
    </row>
    <row r="1040" spans="1:10">
      <c r="A1040" s="298" t="str">
        <f t="shared" si="15"/>
        <v>貨4CSFG</v>
      </c>
      <c r="B1040" s="108" t="s">
        <v>1327</v>
      </c>
      <c r="C1040" s="108" t="s">
        <v>1323</v>
      </c>
      <c r="D1040" s="108" t="s">
        <v>823</v>
      </c>
      <c r="E1040" s="108" t="s">
        <v>866</v>
      </c>
      <c r="F1040" s="108">
        <v>2.5000000000000001E-2</v>
      </c>
      <c r="G1040" s="108">
        <v>0</v>
      </c>
      <c r="H1040" s="108">
        <v>2.23</v>
      </c>
      <c r="I1040" s="4" t="s">
        <v>528</v>
      </c>
      <c r="J1040" s="231"/>
    </row>
    <row r="1041" spans="1:10">
      <c r="A1041" s="298" t="str">
        <f t="shared" si="15"/>
        <v>貨4CSEG</v>
      </c>
      <c r="B1041" s="108" t="s">
        <v>1327</v>
      </c>
      <c r="C1041" s="108" t="s">
        <v>1323</v>
      </c>
      <c r="D1041" s="108" t="s">
        <v>823</v>
      </c>
      <c r="E1041" s="108" t="s">
        <v>867</v>
      </c>
      <c r="F1041" s="108">
        <v>1.2500000000000001E-2</v>
      </c>
      <c r="G1041" s="108">
        <v>0</v>
      </c>
      <c r="H1041" s="108">
        <v>2.23</v>
      </c>
      <c r="I1041" s="4" t="s">
        <v>528</v>
      </c>
      <c r="J1041" s="231"/>
    </row>
    <row r="1042" spans="1:10">
      <c r="A1042" s="298" t="str">
        <f t="shared" si="15"/>
        <v>貨4CTFG</v>
      </c>
      <c r="B1042" s="108" t="s">
        <v>1328</v>
      </c>
      <c r="C1042" s="108" t="s">
        <v>1323</v>
      </c>
      <c r="D1042" s="108" t="s">
        <v>823</v>
      </c>
      <c r="E1042" s="108" t="s">
        <v>1087</v>
      </c>
      <c r="F1042" s="108">
        <v>2.2499999999999999E-2</v>
      </c>
      <c r="G1042" s="108">
        <v>0</v>
      </c>
      <c r="H1042" s="108">
        <v>2.23</v>
      </c>
      <c r="I1042" s="4" t="s">
        <v>528</v>
      </c>
      <c r="J1042" s="231"/>
    </row>
    <row r="1043" spans="1:10">
      <c r="A1043" s="298" t="str">
        <f t="shared" si="15"/>
        <v>貨4CTEG</v>
      </c>
      <c r="B1043" s="108" t="s">
        <v>1328</v>
      </c>
      <c r="C1043" s="108" t="s">
        <v>1323</v>
      </c>
      <c r="D1043" s="108" t="s">
        <v>823</v>
      </c>
      <c r="E1043" s="108" t="s">
        <v>1086</v>
      </c>
      <c r="F1043" s="108">
        <v>2.2499999999999999E-2</v>
      </c>
      <c r="G1043" s="108">
        <v>0</v>
      </c>
      <c r="H1043" s="108">
        <v>2.23</v>
      </c>
      <c r="I1043" s="4" t="s">
        <v>528</v>
      </c>
      <c r="J1043" s="231"/>
    </row>
    <row r="1044" spans="1:10">
      <c r="A1044" s="298" t="str">
        <f t="shared" si="15"/>
        <v>貨4C2FG</v>
      </c>
      <c r="B1044" s="108" t="s">
        <v>1328</v>
      </c>
      <c r="C1044" s="108" t="s">
        <v>1323</v>
      </c>
      <c r="D1044" s="108" t="s">
        <v>1287</v>
      </c>
      <c r="E1044" s="108" t="s">
        <v>1329</v>
      </c>
      <c r="F1044" s="108">
        <v>1.4999999999999999E-2</v>
      </c>
      <c r="G1044" s="108">
        <v>0</v>
      </c>
      <c r="H1044" s="108">
        <v>2.23</v>
      </c>
      <c r="I1044" s="4" t="s">
        <v>528</v>
      </c>
      <c r="J1044" s="231"/>
    </row>
    <row r="1045" spans="1:10">
      <c r="A1045" s="298" t="str">
        <f t="shared" si="15"/>
        <v>貨4C2EG</v>
      </c>
      <c r="B1045" s="108" t="s">
        <v>1328</v>
      </c>
      <c r="C1045" s="108" t="s">
        <v>1323</v>
      </c>
      <c r="D1045" s="108" t="s">
        <v>1287</v>
      </c>
      <c r="E1045" s="108" t="s">
        <v>1330</v>
      </c>
      <c r="F1045" s="108">
        <v>7.4999999999999997E-3</v>
      </c>
      <c r="G1045" s="108">
        <v>0</v>
      </c>
      <c r="H1045" s="108">
        <v>2.23</v>
      </c>
      <c r="I1045" s="4" t="s">
        <v>528</v>
      </c>
      <c r="J1045" s="231"/>
    </row>
    <row r="1046" spans="1:10">
      <c r="A1046" s="366" t="str">
        <f t="shared" ref="A1046:A1051" si="16">CONCATENATE(C1046,E1046)</f>
        <v>貨5CSFG</v>
      </c>
      <c r="B1046" s="108" t="s">
        <v>1327</v>
      </c>
      <c r="C1046" s="192" t="s">
        <v>1325</v>
      </c>
      <c r="D1046" s="108" t="s">
        <v>823</v>
      </c>
      <c r="E1046" s="108" t="s">
        <v>866</v>
      </c>
      <c r="F1046" s="108">
        <v>2.5000000000000001E-2</v>
      </c>
      <c r="G1046" s="108">
        <v>0</v>
      </c>
      <c r="H1046" s="108">
        <v>2.23</v>
      </c>
      <c r="I1046" s="4" t="s">
        <v>528</v>
      </c>
      <c r="J1046" s="231"/>
    </row>
    <row r="1047" spans="1:10">
      <c r="A1047" s="366" t="str">
        <f t="shared" si="16"/>
        <v>貨5CSEG</v>
      </c>
      <c r="B1047" s="108" t="s">
        <v>1327</v>
      </c>
      <c r="C1047" s="192" t="s">
        <v>1325</v>
      </c>
      <c r="D1047" s="108" t="s">
        <v>823</v>
      </c>
      <c r="E1047" s="108" t="s">
        <v>867</v>
      </c>
      <c r="F1047" s="108">
        <v>1.2500000000000001E-2</v>
      </c>
      <c r="G1047" s="108">
        <v>0</v>
      </c>
      <c r="H1047" s="108">
        <v>2.23</v>
      </c>
      <c r="I1047" s="4" t="s">
        <v>528</v>
      </c>
      <c r="J1047" s="231"/>
    </row>
    <row r="1048" spans="1:10">
      <c r="A1048" s="366" t="str">
        <f t="shared" si="16"/>
        <v>貨5CTFG</v>
      </c>
      <c r="B1048" s="108" t="s">
        <v>1328</v>
      </c>
      <c r="C1048" s="192" t="s">
        <v>1325</v>
      </c>
      <c r="D1048" s="108" t="s">
        <v>823</v>
      </c>
      <c r="E1048" s="108" t="s">
        <v>1087</v>
      </c>
      <c r="F1048" s="108">
        <v>2.2499999999999999E-2</v>
      </c>
      <c r="G1048" s="108">
        <v>0</v>
      </c>
      <c r="H1048" s="108">
        <v>2.23</v>
      </c>
      <c r="I1048" s="4" t="s">
        <v>528</v>
      </c>
      <c r="J1048" s="231"/>
    </row>
    <row r="1049" spans="1:10">
      <c r="A1049" s="366" t="str">
        <f t="shared" si="16"/>
        <v>貨5CTEG</v>
      </c>
      <c r="B1049" s="108" t="s">
        <v>1328</v>
      </c>
      <c r="C1049" s="192" t="s">
        <v>1325</v>
      </c>
      <c r="D1049" s="108" t="s">
        <v>823</v>
      </c>
      <c r="E1049" s="108" t="s">
        <v>1086</v>
      </c>
      <c r="F1049" s="108">
        <v>2.2499999999999999E-2</v>
      </c>
      <c r="G1049" s="108">
        <v>0</v>
      </c>
      <c r="H1049" s="108">
        <v>2.23</v>
      </c>
      <c r="I1049" s="4" t="s">
        <v>528</v>
      </c>
      <c r="J1049" s="231"/>
    </row>
    <row r="1050" spans="1:10">
      <c r="A1050" s="366" t="str">
        <f t="shared" si="16"/>
        <v>貨5C2FG</v>
      </c>
      <c r="B1050" s="108" t="s">
        <v>1328</v>
      </c>
      <c r="C1050" s="192" t="s">
        <v>1325</v>
      </c>
      <c r="D1050" s="108" t="s">
        <v>1287</v>
      </c>
      <c r="E1050" s="108" t="s">
        <v>1329</v>
      </c>
      <c r="F1050" s="108">
        <v>1.4999999999999999E-2</v>
      </c>
      <c r="G1050" s="108">
        <v>0</v>
      </c>
      <c r="H1050" s="108">
        <v>2.23</v>
      </c>
      <c r="I1050" s="4" t="s">
        <v>528</v>
      </c>
      <c r="J1050" s="231"/>
    </row>
    <row r="1051" spans="1:10">
      <c r="A1051" s="366" t="str">
        <f t="shared" si="16"/>
        <v>貨5C2EG</v>
      </c>
      <c r="B1051" s="108" t="s">
        <v>1328</v>
      </c>
      <c r="C1051" s="192" t="s">
        <v>1325</v>
      </c>
      <c r="D1051" s="108" t="s">
        <v>1287</v>
      </c>
      <c r="E1051" s="108" t="s">
        <v>1330</v>
      </c>
      <c r="F1051" s="108">
        <v>7.4999999999999997E-3</v>
      </c>
      <c r="G1051" s="108">
        <v>0</v>
      </c>
      <c r="H1051" s="108">
        <v>2.23</v>
      </c>
      <c r="I1051" s="4" t="s">
        <v>528</v>
      </c>
      <c r="J1051" s="231"/>
    </row>
    <row r="1052" spans="1:10">
      <c r="A1052" s="298" t="str">
        <f t="shared" si="15"/>
        <v>貨1メTP</v>
      </c>
      <c r="B1052" s="108" t="s">
        <v>1331</v>
      </c>
      <c r="C1052" s="108" t="s">
        <v>1332</v>
      </c>
      <c r="D1052" s="108" t="s">
        <v>494</v>
      </c>
      <c r="E1052" s="192" t="s">
        <v>563</v>
      </c>
      <c r="F1052" s="108">
        <v>0.105</v>
      </c>
      <c r="G1052" s="108">
        <v>0</v>
      </c>
      <c r="H1052" s="108">
        <v>1.37</v>
      </c>
      <c r="I1052" s="4" t="s">
        <v>1333</v>
      </c>
      <c r="J1052" s="231"/>
    </row>
    <row r="1053" spans="1:10">
      <c r="A1053" s="298" t="str">
        <f t="shared" si="15"/>
        <v>貨1メLP</v>
      </c>
      <c r="B1053" s="108" t="s">
        <v>1331</v>
      </c>
      <c r="C1053" s="108" t="s">
        <v>1332</v>
      </c>
      <c r="D1053" s="108" t="s">
        <v>494</v>
      </c>
      <c r="E1053" s="192" t="s">
        <v>555</v>
      </c>
      <c r="F1053" s="108">
        <v>7.0000000000000007E-2</v>
      </c>
      <c r="G1053" s="108">
        <v>0</v>
      </c>
      <c r="H1053" s="108">
        <v>1.37</v>
      </c>
      <c r="I1053" s="4" t="s">
        <v>1333</v>
      </c>
      <c r="J1053" s="231"/>
    </row>
    <row r="1054" spans="1:10">
      <c r="A1054" s="298" t="str">
        <f t="shared" si="15"/>
        <v>貨1メUP</v>
      </c>
      <c r="B1054" s="108" t="s">
        <v>1331</v>
      </c>
      <c r="C1054" s="108" t="s">
        <v>1332</v>
      </c>
      <c r="D1054" s="108" t="s">
        <v>494</v>
      </c>
      <c r="E1054" s="108" t="s">
        <v>570</v>
      </c>
      <c r="F1054" s="108">
        <v>3.5000000000000003E-2</v>
      </c>
      <c r="G1054" s="108">
        <v>0</v>
      </c>
      <c r="H1054" s="108">
        <v>1.37</v>
      </c>
      <c r="I1054" s="4" t="s">
        <v>1333</v>
      </c>
      <c r="J1054" s="231"/>
    </row>
    <row r="1055" spans="1:10">
      <c r="A1055" s="298" t="str">
        <f t="shared" si="15"/>
        <v>貨1メAHE</v>
      </c>
      <c r="B1055" s="108" t="s">
        <v>1331</v>
      </c>
      <c r="C1055" s="108" t="s">
        <v>1332</v>
      </c>
      <c r="D1055" s="108" t="s">
        <v>364</v>
      </c>
      <c r="E1055" s="108" t="s">
        <v>260</v>
      </c>
      <c r="F1055" s="108">
        <v>7.0000000000000007E-2</v>
      </c>
      <c r="G1055" s="108">
        <v>0</v>
      </c>
      <c r="H1055" s="108">
        <v>1.37</v>
      </c>
      <c r="I1055" s="4" t="s">
        <v>1333</v>
      </c>
      <c r="J1055" s="231"/>
    </row>
    <row r="1056" spans="1:10">
      <c r="A1056" s="298" t="str">
        <f t="shared" si="15"/>
        <v>貨1メAGE</v>
      </c>
      <c r="B1056" s="108" t="s">
        <v>1331</v>
      </c>
      <c r="C1056" s="108" t="s">
        <v>1332</v>
      </c>
      <c r="D1056" s="108" t="s">
        <v>364</v>
      </c>
      <c r="E1056" s="108" t="s">
        <v>261</v>
      </c>
      <c r="F1056" s="108">
        <v>3.5000000000000003E-2</v>
      </c>
      <c r="G1056" s="108">
        <v>0</v>
      </c>
      <c r="H1056" s="108">
        <v>1.37</v>
      </c>
      <c r="I1056" s="4" t="s">
        <v>1333</v>
      </c>
      <c r="J1056" s="231"/>
    </row>
    <row r="1057" spans="1:10">
      <c r="A1057" s="298" t="str">
        <f t="shared" si="15"/>
        <v>貨1メCGE</v>
      </c>
      <c r="B1057" s="108" t="s">
        <v>1331</v>
      </c>
      <c r="C1057" s="108" t="s">
        <v>1332</v>
      </c>
      <c r="D1057" s="108" t="s">
        <v>364</v>
      </c>
      <c r="E1057" s="108" t="s">
        <v>27</v>
      </c>
      <c r="F1057" s="108">
        <v>3.5000000000000003E-2</v>
      </c>
      <c r="G1057" s="108">
        <v>0</v>
      </c>
      <c r="H1057" s="108">
        <v>1.37</v>
      </c>
      <c r="I1057" s="4" t="s">
        <v>1333</v>
      </c>
      <c r="J1057" s="231"/>
    </row>
    <row r="1058" spans="1:10">
      <c r="A1058" s="298" t="str">
        <f t="shared" si="15"/>
        <v>貨1メCHE</v>
      </c>
      <c r="B1058" s="108" t="s">
        <v>1331</v>
      </c>
      <c r="C1058" s="108" t="s">
        <v>1332</v>
      </c>
      <c r="D1058" s="108" t="s">
        <v>364</v>
      </c>
      <c r="E1058" s="108" t="s">
        <v>30</v>
      </c>
      <c r="F1058" s="108">
        <v>3.5000000000000003E-2</v>
      </c>
      <c r="G1058" s="108">
        <v>0</v>
      </c>
      <c r="H1058" s="108">
        <v>1.37</v>
      </c>
      <c r="I1058" s="4" t="s">
        <v>1333</v>
      </c>
      <c r="J1058" s="231"/>
    </row>
    <row r="1059" spans="1:10">
      <c r="A1059" s="298" t="str">
        <f t="shared" si="15"/>
        <v>貨1メDGE</v>
      </c>
      <c r="B1059" s="108" t="s">
        <v>1331</v>
      </c>
      <c r="C1059" s="108" t="s">
        <v>1332</v>
      </c>
      <c r="D1059" s="108" t="s">
        <v>364</v>
      </c>
      <c r="E1059" s="108" t="s">
        <v>18</v>
      </c>
      <c r="F1059" s="108">
        <v>1.7500000000000002E-2</v>
      </c>
      <c r="G1059" s="108">
        <v>0</v>
      </c>
      <c r="H1059" s="108">
        <v>1.37</v>
      </c>
      <c r="I1059" s="4" t="s">
        <v>1333</v>
      </c>
      <c r="J1059" s="231"/>
    </row>
    <row r="1060" spans="1:10">
      <c r="A1060" s="298" t="str">
        <f t="shared" si="15"/>
        <v>貨1メDHE</v>
      </c>
      <c r="B1060" s="108" t="s">
        <v>1331</v>
      </c>
      <c r="C1060" s="108" t="s">
        <v>1332</v>
      </c>
      <c r="D1060" s="108" t="s">
        <v>364</v>
      </c>
      <c r="E1060" s="108" t="s">
        <v>21</v>
      </c>
      <c r="F1060" s="108">
        <v>1.7500000000000002E-2</v>
      </c>
      <c r="G1060" s="108">
        <v>0</v>
      </c>
      <c r="H1060" s="108">
        <v>1.37</v>
      </c>
      <c r="I1060" s="4" t="s">
        <v>1333</v>
      </c>
      <c r="J1060" s="231"/>
    </row>
    <row r="1061" spans="1:10">
      <c r="A1061" s="298" t="str">
        <f t="shared" si="15"/>
        <v>貨1メLHE</v>
      </c>
      <c r="B1061" s="108" t="s">
        <v>1331</v>
      </c>
      <c r="C1061" s="108" t="s">
        <v>1332</v>
      </c>
      <c r="D1061" s="108" t="s">
        <v>797</v>
      </c>
      <c r="E1061" s="108" t="s">
        <v>868</v>
      </c>
      <c r="F1061" s="108">
        <v>0.04</v>
      </c>
      <c r="G1061" s="108">
        <v>0</v>
      </c>
      <c r="H1061" s="108">
        <v>1.37</v>
      </c>
      <c r="I1061" s="4" t="s">
        <v>1333</v>
      </c>
      <c r="J1061" s="231"/>
    </row>
    <row r="1062" spans="1:10">
      <c r="A1062" s="298" t="str">
        <f t="shared" si="15"/>
        <v>貨1メLGE</v>
      </c>
      <c r="B1062" s="108" t="s">
        <v>1331</v>
      </c>
      <c r="C1062" s="108" t="s">
        <v>1332</v>
      </c>
      <c r="D1062" s="108" t="s">
        <v>797</v>
      </c>
      <c r="E1062" s="108" t="s">
        <v>869</v>
      </c>
      <c r="F1062" s="108">
        <v>0.02</v>
      </c>
      <c r="G1062" s="108">
        <v>0</v>
      </c>
      <c r="H1062" s="108">
        <v>1.37</v>
      </c>
      <c r="I1062" s="4" t="s">
        <v>1333</v>
      </c>
      <c r="J1062" s="231"/>
    </row>
    <row r="1063" spans="1:10">
      <c r="A1063" s="298" t="str">
        <f t="shared" si="15"/>
        <v>貨1メMHE</v>
      </c>
      <c r="B1063" s="108" t="s">
        <v>1331</v>
      </c>
      <c r="C1063" s="108" t="s">
        <v>1332</v>
      </c>
      <c r="D1063" s="108" t="s">
        <v>797</v>
      </c>
      <c r="E1063" s="108" t="s">
        <v>870</v>
      </c>
      <c r="F1063" s="108">
        <v>0.02</v>
      </c>
      <c r="G1063" s="108">
        <v>0</v>
      </c>
      <c r="H1063" s="108">
        <v>1.37</v>
      </c>
      <c r="I1063" s="4" t="s">
        <v>1333</v>
      </c>
      <c r="J1063" s="231"/>
    </row>
    <row r="1064" spans="1:10">
      <c r="A1064" s="298" t="str">
        <f t="shared" si="15"/>
        <v>貨1メMGE</v>
      </c>
      <c r="B1064" s="108" t="s">
        <v>1331</v>
      </c>
      <c r="C1064" s="108" t="s">
        <v>1332</v>
      </c>
      <c r="D1064" s="108" t="s">
        <v>797</v>
      </c>
      <c r="E1064" s="108" t="s">
        <v>871</v>
      </c>
      <c r="F1064" s="108">
        <v>0.02</v>
      </c>
      <c r="G1064" s="108">
        <v>0</v>
      </c>
      <c r="H1064" s="108">
        <v>1.37</v>
      </c>
      <c r="I1064" s="4" t="s">
        <v>1333</v>
      </c>
      <c r="J1064" s="231"/>
    </row>
    <row r="1065" spans="1:10">
      <c r="A1065" s="298" t="str">
        <f t="shared" si="15"/>
        <v>貨1メRHE</v>
      </c>
      <c r="B1065" s="108" t="s">
        <v>1331</v>
      </c>
      <c r="C1065" s="108" t="s">
        <v>1332</v>
      </c>
      <c r="D1065" s="108" t="s">
        <v>797</v>
      </c>
      <c r="E1065" s="108" t="s">
        <v>872</v>
      </c>
      <c r="F1065" s="108">
        <v>0.01</v>
      </c>
      <c r="G1065" s="108">
        <v>0</v>
      </c>
      <c r="H1065" s="108">
        <v>1.37</v>
      </c>
      <c r="I1065" s="4" t="s">
        <v>1333</v>
      </c>
      <c r="J1065" s="231"/>
    </row>
    <row r="1066" spans="1:10">
      <c r="A1066" s="298" t="str">
        <f t="shared" si="15"/>
        <v>貨1メRGE</v>
      </c>
      <c r="B1066" s="108" t="s">
        <v>1331</v>
      </c>
      <c r="C1066" s="108" t="s">
        <v>1332</v>
      </c>
      <c r="D1066" s="108" t="s">
        <v>797</v>
      </c>
      <c r="E1066" s="108" t="s">
        <v>873</v>
      </c>
      <c r="F1066" s="108">
        <v>0.01</v>
      </c>
      <c r="G1066" s="108">
        <v>0</v>
      </c>
      <c r="H1066" s="108">
        <v>1.37</v>
      </c>
      <c r="I1066" s="4" t="s">
        <v>1333</v>
      </c>
      <c r="J1066" s="231"/>
    </row>
    <row r="1067" spans="1:10">
      <c r="A1067" s="298" t="str">
        <f t="shared" si="15"/>
        <v>貨1メQHE</v>
      </c>
      <c r="B1067" s="108" t="s">
        <v>1331</v>
      </c>
      <c r="C1067" s="108" t="s">
        <v>1332</v>
      </c>
      <c r="D1067" s="108" t="s">
        <v>797</v>
      </c>
      <c r="E1067" s="108" t="s">
        <v>1060</v>
      </c>
      <c r="F1067" s="108">
        <v>3.6000000000000004E-2</v>
      </c>
      <c r="G1067" s="108">
        <v>0</v>
      </c>
      <c r="H1067" s="108">
        <v>1.37</v>
      </c>
      <c r="I1067" s="4" t="s">
        <v>1333</v>
      </c>
      <c r="J1067" s="231"/>
    </row>
    <row r="1068" spans="1:10">
      <c r="A1068" s="298" t="str">
        <f t="shared" si="15"/>
        <v>貨1メQGE</v>
      </c>
      <c r="B1068" s="108" t="s">
        <v>1331</v>
      </c>
      <c r="C1068" s="108" t="s">
        <v>1332</v>
      </c>
      <c r="D1068" s="108" t="s">
        <v>797</v>
      </c>
      <c r="E1068" s="108" t="s">
        <v>1056</v>
      </c>
      <c r="F1068" s="108">
        <v>3.6000000000000004E-2</v>
      </c>
      <c r="G1068" s="108">
        <v>0</v>
      </c>
      <c r="H1068" s="108">
        <v>1.37</v>
      </c>
      <c r="I1068" s="4" t="s">
        <v>1333</v>
      </c>
      <c r="J1068" s="231"/>
    </row>
    <row r="1069" spans="1:10">
      <c r="A1069" s="298" t="str">
        <f t="shared" si="15"/>
        <v>貨1メ3HE</v>
      </c>
      <c r="B1069" s="108" t="s">
        <v>1331</v>
      </c>
      <c r="C1069" s="108" t="s">
        <v>1332</v>
      </c>
      <c r="D1069" s="108" t="s">
        <v>1157</v>
      </c>
      <c r="E1069" s="108" t="s">
        <v>1334</v>
      </c>
      <c r="F1069" s="108">
        <v>7.4999999999999997E-2</v>
      </c>
      <c r="G1069" s="108">
        <v>0</v>
      </c>
      <c r="H1069" s="108">
        <v>1.37</v>
      </c>
      <c r="I1069" s="4" t="s">
        <v>1333</v>
      </c>
      <c r="J1069" s="231"/>
    </row>
    <row r="1070" spans="1:10">
      <c r="A1070" s="298" t="str">
        <f t="shared" si="15"/>
        <v>貨1メ3GE</v>
      </c>
      <c r="B1070" s="108" t="s">
        <v>1331</v>
      </c>
      <c r="C1070" s="108" t="s">
        <v>1332</v>
      </c>
      <c r="D1070" s="108" t="s">
        <v>1157</v>
      </c>
      <c r="E1070" s="108" t="s">
        <v>1335</v>
      </c>
      <c r="F1070" s="108">
        <v>3.7499999999999999E-2</v>
      </c>
      <c r="G1070" s="108">
        <v>0</v>
      </c>
      <c r="H1070" s="108">
        <v>1.37</v>
      </c>
      <c r="I1070" s="4" t="s">
        <v>1333</v>
      </c>
      <c r="J1070" s="231"/>
    </row>
    <row r="1071" spans="1:10">
      <c r="A1071" s="298" t="str">
        <f t="shared" si="15"/>
        <v>貨1メ4HE</v>
      </c>
      <c r="B1071" s="108" t="s">
        <v>1331</v>
      </c>
      <c r="C1071" s="108" t="s">
        <v>1332</v>
      </c>
      <c r="D1071" s="108" t="s">
        <v>1157</v>
      </c>
      <c r="E1071" s="192" t="s">
        <v>1336</v>
      </c>
      <c r="F1071" s="108">
        <v>5.6249999999999994E-2</v>
      </c>
      <c r="G1071" s="108">
        <v>0</v>
      </c>
      <c r="H1071" s="108">
        <v>1.37</v>
      </c>
      <c r="I1071" s="4" t="s">
        <v>1333</v>
      </c>
      <c r="J1071" s="231"/>
    </row>
    <row r="1072" spans="1:10">
      <c r="A1072" s="298" t="str">
        <f t="shared" si="15"/>
        <v>貨1メ4GE</v>
      </c>
      <c r="B1072" s="108" t="s">
        <v>1331</v>
      </c>
      <c r="C1072" s="108" t="s">
        <v>1332</v>
      </c>
      <c r="D1072" s="108" t="s">
        <v>1157</v>
      </c>
      <c r="E1072" s="192" t="s">
        <v>1337</v>
      </c>
      <c r="F1072" s="108">
        <v>5.6249999999999994E-2</v>
      </c>
      <c r="G1072" s="108">
        <v>0</v>
      </c>
      <c r="H1072" s="108">
        <v>1.37</v>
      </c>
      <c r="I1072" s="4" t="s">
        <v>1333</v>
      </c>
      <c r="J1072" s="231"/>
    </row>
    <row r="1073" spans="1:10">
      <c r="A1073" s="298" t="str">
        <f t="shared" si="15"/>
        <v>貨1メ5HE</v>
      </c>
      <c r="B1073" s="108" t="s">
        <v>1331</v>
      </c>
      <c r="C1073" s="108" t="s">
        <v>1332</v>
      </c>
      <c r="D1073" s="192" t="s">
        <v>1157</v>
      </c>
      <c r="E1073" s="108" t="s">
        <v>1338</v>
      </c>
      <c r="F1073" s="108">
        <v>3.7499999999999999E-2</v>
      </c>
      <c r="G1073" s="108">
        <v>0</v>
      </c>
      <c r="H1073" s="108">
        <v>1.37</v>
      </c>
      <c r="I1073" s="4" t="s">
        <v>1333</v>
      </c>
      <c r="J1073" s="231"/>
    </row>
    <row r="1074" spans="1:10">
      <c r="A1074" s="298" t="str">
        <f t="shared" si="15"/>
        <v>貨1メ5GE</v>
      </c>
      <c r="B1074" s="108" t="s">
        <v>1331</v>
      </c>
      <c r="C1074" s="108" t="s">
        <v>1332</v>
      </c>
      <c r="D1074" s="192" t="s">
        <v>1157</v>
      </c>
      <c r="E1074" s="108" t="s">
        <v>1339</v>
      </c>
      <c r="F1074" s="108">
        <v>3.7499999999999999E-2</v>
      </c>
      <c r="G1074" s="108">
        <v>0</v>
      </c>
      <c r="H1074" s="108">
        <v>1.37</v>
      </c>
      <c r="I1074" s="4" t="s">
        <v>1333</v>
      </c>
      <c r="J1074" s="231"/>
    </row>
    <row r="1075" spans="1:10">
      <c r="A1075" s="298" t="str">
        <f t="shared" si="15"/>
        <v>貨1メ6HE</v>
      </c>
      <c r="B1075" s="108" t="s">
        <v>1331</v>
      </c>
      <c r="C1075" s="108" t="s">
        <v>1332</v>
      </c>
      <c r="D1075" s="192" t="s">
        <v>1157</v>
      </c>
      <c r="E1075" s="192" t="s">
        <v>1340</v>
      </c>
      <c r="F1075" s="108">
        <v>1.8749999999999999E-2</v>
      </c>
      <c r="G1075" s="108">
        <v>0</v>
      </c>
      <c r="H1075" s="108">
        <v>1.37</v>
      </c>
      <c r="I1075" s="4" t="s">
        <v>1333</v>
      </c>
      <c r="J1075" s="231"/>
    </row>
    <row r="1076" spans="1:10">
      <c r="A1076" s="298" t="str">
        <f t="shared" si="15"/>
        <v>貨1メ6GE</v>
      </c>
      <c r="B1076" s="108" t="s">
        <v>1331</v>
      </c>
      <c r="C1076" s="108" t="s">
        <v>1332</v>
      </c>
      <c r="D1076" s="192" t="s">
        <v>1157</v>
      </c>
      <c r="E1076" s="192" t="s">
        <v>1341</v>
      </c>
      <c r="F1076" s="108">
        <v>1.8749999999999999E-2</v>
      </c>
      <c r="G1076" s="108">
        <v>0</v>
      </c>
      <c r="H1076" s="108">
        <v>1.37</v>
      </c>
      <c r="I1076" s="4" t="s">
        <v>1333</v>
      </c>
      <c r="J1076" s="231"/>
    </row>
    <row r="1077" spans="1:10">
      <c r="A1077" s="362" t="str">
        <f t="shared" si="15"/>
        <v>貨1メBGE</v>
      </c>
      <c r="B1077" s="108" t="s">
        <v>1620</v>
      </c>
      <c r="C1077" s="108" t="s">
        <v>1621</v>
      </c>
      <c r="D1077" s="192" t="s">
        <v>364</v>
      </c>
      <c r="E1077" s="192" t="s">
        <v>1622</v>
      </c>
      <c r="F1077" s="108">
        <v>6.3E-2</v>
      </c>
      <c r="G1077" s="108">
        <v>0</v>
      </c>
      <c r="H1077" s="108">
        <v>1.37</v>
      </c>
      <c r="I1077" s="4" t="s">
        <v>1333</v>
      </c>
      <c r="J1077" s="231"/>
    </row>
    <row r="1078" spans="1:10">
      <c r="A1078" s="362" t="str">
        <f t="shared" si="15"/>
        <v>貨1メBHE</v>
      </c>
      <c r="B1078" s="108" t="s">
        <v>1620</v>
      </c>
      <c r="C1078" s="108" t="s">
        <v>1621</v>
      </c>
      <c r="D1078" s="192" t="s">
        <v>364</v>
      </c>
      <c r="E1078" s="192" t="s">
        <v>1623</v>
      </c>
      <c r="F1078" s="108">
        <v>6.3E-2</v>
      </c>
      <c r="G1078" s="108">
        <v>0</v>
      </c>
      <c r="H1078" s="108">
        <v>1.37</v>
      </c>
      <c r="I1078" s="4" t="s">
        <v>1333</v>
      </c>
      <c r="J1078" s="231"/>
    </row>
    <row r="1079" spans="1:10">
      <c r="A1079" s="298" t="str">
        <f t="shared" si="15"/>
        <v>貨2メTQ</v>
      </c>
      <c r="B1079" s="108" t="s">
        <v>1342</v>
      </c>
      <c r="C1079" s="108" t="s">
        <v>1343</v>
      </c>
      <c r="D1079" s="108" t="s">
        <v>498</v>
      </c>
      <c r="E1079" s="108" t="s">
        <v>564</v>
      </c>
      <c r="F1079" s="108">
        <v>0.18375</v>
      </c>
      <c r="G1079" s="108">
        <v>0</v>
      </c>
      <c r="H1079" s="108">
        <v>1.37</v>
      </c>
      <c r="I1079" s="4" t="s">
        <v>1333</v>
      </c>
      <c r="J1079" s="231"/>
    </row>
    <row r="1080" spans="1:10">
      <c r="A1080" s="298" t="str">
        <f t="shared" si="15"/>
        <v>貨2メLQ</v>
      </c>
      <c r="B1080" s="108" t="s">
        <v>1342</v>
      </c>
      <c r="C1080" s="108" t="s">
        <v>1343</v>
      </c>
      <c r="D1080" s="108" t="s">
        <v>498</v>
      </c>
      <c r="E1080" s="108" t="s">
        <v>556</v>
      </c>
      <c r="F1080" s="108">
        <v>0.1225</v>
      </c>
      <c r="G1080" s="108">
        <v>0</v>
      </c>
      <c r="H1080" s="108">
        <v>1.37</v>
      </c>
      <c r="I1080" s="4" t="s">
        <v>1333</v>
      </c>
      <c r="J1080" s="231"/>
    </row>
    <row r="1081" spans="1:10">
      <c r="A1081" s="298" t="str">
        <f t="shared" si="15"/>
        <v>貨2メUQ</v>
      </c>
      <c r="B1081" s="108" t="s">
        <v>1342</v>
      </c>
      <c r="C1081" s="108" t="s">
        <v>1343</v>
      </c>
      <c r="D1081" s="108" t="s">
        <v>498</v>
      </c>
      <c r="E1081" s="108" t="s">
        <v>571</v>
      </c>
      <c r="F1081" s="108">
        <v>6.1249999999999999E-2</v>
      </c>
      <c r="G1081" s="108">
        <v>0</v>
      </c>
      <c r="H1081" s="108">
        <v>1.37</v>
      </c>
      <c r="I1081" s="4" t="s">
        <v>1333</v>
      </c>
      <c r="J1081" s="231"/>
    </row>
    <row r="1082" spans="1:10">
      <c r="A1082" s="298" t="str">
        <f t="shared" si="15"/>
        <v>貨2メAHF</v>
      </c>
      <c r="B1082" s="108" t="s">
        <v>1342</v>
      </c>
      <c r="C1082" s="108" t="s">
        <v>1343</v>
      </c>
      <c r="D1082" s="108" t="s">
        <v>364</v>
      </c>
      <c r="E1082" s="108" t="s">
        <v>262</v>
      </c>
      <c r="F1082" s="108">
        <v>0.125</v>
      </c>
      <c r="G1082" s="108">
        <v>0</v>
      </c>
      <c r="H1082" s="108">
        <v>1.37</v>
      </c>
      <c r="I1082" s="4" t="s">
        <v>1333</v>
      </c>
      <c r="J1082" s="231"/>
    </row>
    <row r="1083" spans="1:10">
      <c r="A1083" s="298" t="str">
        <f t="shared" si="15"/>
        <v>貨2メAGF</v>
      </c>
      <c r="B1083" s="108" t="s">
        <v>1342</v>
      </c>
      <c r="C1083" s="108" t="s">
        <v>1343</v>
      </c>
      <c r="D1083" s="108" t="s">
        <v>364</v>
      </c>
      <c r="E1083" s="108" t="s">
        <v>445</v>
      </c>
      <c r="F1083" s="108">
        <v>6.25E-2</v>
      </c>
      <c r="G1083" s="108">
        <v>0</v>
      </c>
      <c r="H1083" s="108">
        <v>1.37</v>
      </c>
      <c r="I1083" s="4" t="s">
        <v>1333</v>
      </c>
      <c r="J1083" s="231"/>
    </row>
    <row r="1084" spans="1:10">
      <c r="A1084" s="298" t="str">
        <f t="shared" si="15"/>
        <v>貨2メCGF</v>
      </c>
      <c r="B1084" s="108" t="s">
        <v>1342</v>
      </c>
      <c r="C1084" s="108" t="s">
        <v>1343</v>
      </c>
      <c r="D1084" s="108" t="s">
        <v>364</v>
      </c>
      <c r="E1084" s="108" t="s">
        <v>28</v>
      </c>
      <c r="F1084" s="108">
        <v>6.25E-2</v>
      </c>
      <c r="G1084" s="108">
        <v>0</v>
      </c>
      <c r="H1084" s="108">
        <v>1.37</v>
      </c>
      <c r="I1084" s="4" t="s">
        <v>1333</v>
      </c>
      <c r="J1084" s="231"/>
    </row>
    <row r="1085" spans="1:10">
      <c r="A1085" s="298" t="str">
        <f t="shared" si="15"/>
        <v>貨2メCHF</v>
      </c>
      <c r="B1085" s="108" t="s">
        <v>1342</v>
      </c>
      <c r="C1085" s="108" t="s">
        <v>1343</v>
      </c>
      <c r="D1085" s="108" t="s">
        <v>364</v>
      </c>
      <c r="E1085" s="108" t="s">
        <v>31</v>
      </c>
      <c r="F1085" s="108">
        <v>6.25E-2</v>
      </c>
      <c r="G1085" s="108">
        <v>0</v>
      </c>
      <c r="H1085" s="108">
        <v>1.37</v>
      </c>
      <c r="I1085" s="4" t="s">
        <v>1333</v>
      </c>
      <c r="J1085" s="231"/>
    </row>
    <row r="1086" spans="1:10">
      <c r="A1086" s="298" t="str">
        <f t="shared" si="15"/>
        <v>貨2メDGF</v>
      </c>
      <c r="B1086" s="108" t="s">
        <v>1342</v>
      </c>
      <c r="C1086" s="108" t="s">
        <v>1343</v>
      </c>
      <c r="D1086" s="108" t="s">
        <v>364</v>
      </c>
      <c r="E1086" s="108" t="s">
        <v>19</v>
      </c>
      <c r="F1086" s="108">
        <v>3.125E-2</v>
      </c>
      <c r="G1086" s="108">
        <v>0</v>
      </c>
      <c r="H1086" s="108">
        <v>1.37</v>
      </c>
      <c r="I1086" s="4" t="s">
        <v>1333</v>
      </c>
      <c r="J1086" s="231"/>
    </row>
    <row r="1087" spans="1:10">
      <c r="A1087" s="298" t="str">
        <f t="shared" si="15"/>
        <v>貨2メDHF</v>
      </c>
      <c r="B1087" s="108" t="s">
        <v>1342</v>
      </c>
      <c r="C1087" s="108" t="s">
        <v>1343</v>
      </c>
      <c r="D1087" s="108" t="s">
        <v>364</v>
      </c>
      <c r="E1087" s="108" t="s">
        <v>22</v>
      </c>
      <c r="F1087" s="108">
        <v>3.125E-2</v>
      </c>
      <c r="G1087" s="108">
        <v>0</v>
      </c>
      <c r="H1087" s="108">
        <v>1.37</v>
      </c>
      <c r="I1087" s="4" t="s">
        <v>1333</v>
      </c>
      <c r="J1087" s="231"/>
    </row>
    <row r="1088" spans="1:10">
      <c r="A1088" s="298" t="str">
        <f t="shared" si="15"/>
        <v>貨2メLHF</v>
      </c>
      <c r="B1088" s="108" t="s">
        <v>1342</v>
      </c>
      <c r="C1088" s="108" t="s">
        <v>1343</v>
      </c>
      <c r="D1088" s="108" t="s">
        <v>797</v>
      </c>
      <c r="E1088" s="108" t="s">
        <v>874</v>
      </c>
      <c r="F1088" s="108">
        <v>7.4999999999999997E-2</v>
      </c>
      <c r="G1088" s="108">
        <v>0</v>
      </c>
      <c r="H1088" s="108">
        <v>1.37</v>
      </c>
      <c r="I1088" s="4" t="s">
        <v>1333</v>
      </c>
      <c r="J1088" s="231"/>
    </row>
    <row r="1089" spans="1:10">
      <c r="A1089" s="298" t="str">
        <f t="shared" si="15"/>
        <v>貨2メLGF</v>
      </c>
      <c r="B1089" s="108" t="s">
        <v>1342</v>
      </c>
      <c r="C1089" s="108" t="s">
        <v>1343</v>
      </c>
      <c r="D1089" s="108" t="s">
        <v>797</v>
      </c>
      <c r="E1089" s="108" t="s">
        <v>875</v>
      </c>
      <c r="F1089" s="108">
        <v>3.7499999999999999E-2</v>
      </c>
      <c r="G1089" s="108">
        <v>0</v>
      </c>
      <c r="H1089" s="108">
        <v>1.37</v>
      </c>
      <c r="I1089" s="4" t="s">
        <v>1333</v>
      </c>
      <c r="J1089" s="231"/>
    </row>
    <row r="1090" spans="1:10">
      <c r="A1090" s="298" t="str">
        <f t="shared" si="15"/>
        <v>貨2メMHF</v>
      </c>
      <c r="B1090" s="108" t="s">
        <v>1342</v>
      </c>
      <c r="C1090" s="108" t="s">
        <v>1343</v>
      </c>
      <c r="D1090" s="108" t="s">
        <v>797</v>
      </c>
      <c r="E1090" s="108" t="s">
        <v>876</v>
      </c>
      <c r="F1090" s="108">
        <v>3.7499999999999999E-2</v>
      </c>
      <c r="G1090" s="108">
        <v>0</v>
      </c>
      <c r="H1090" s="108">
        <v>1.37</v>
      </c>
      <c r="I1090" s="4" t="s">
        <v>1333</v>
      </c>
      <c r="J1090" s="231"/>
    </row>
    <row r="1091" spans="1:10">
      <c r="A1091" s="298" t="str">
        <f t="shared" si="15"/>
        <v>貨2メMGF</v>
      </c>
      <c r="B1091" s="108" t="s">
        <v>1342</v>
      </c>
      <c r="C1091" s="108" t="s">
        <v>1343</v>
      </c>
      <c r="D1091" s="108" t="s">
        <v>797</v>
      </c>
      <c r="E1091" s="108" t="s">
        <v>877</v>
      </c>
      <c r="F1091" s="108">
        <v>3.7499999999999999E-2</v>
      </c>
      <c r="G1091" s="108">
        <v>0</v>
      </c>
      <c r="H1091" s="108">
        <v>1.37</v>
      </c>
      <c r="I1091" s="4" t="s">
        <v>1333</v>
      </c>
      <c r="J1091" s="231"/>
    </row>
    <row r="1092" spans="1:10">
      <c r="A1092" s="298" t="str">
        <f t="shared" ref="A1092:A1163" si="17">CONCATENATE(C1092,E1092)</f>
        <v>貨2メRHF</v>
      </c>
      <c r="B1092" s="108" t="s">
        <v>1342</v>
      </c>
      <c r="C1092" s="108" t="s">
        <v>1343</v>
      </c>
      <c r="D1092" s="108" t="s">
        <v>797</v>
      </c>
      <c r="E1092" s="108" t="s">
        <v>878</v>
      </c>
      <c r="F1092" s="108">
        <v>1.8749999999999999E-2</v>
      </c>
      <c r="G1092" s="108">
        <v>0</v>
      </c>
      <c r="H1092" s="108">
        <v>1.37</v>
      </c>
      <c r="I1092" s="4" t="s">
        <v>1333</v>
      </c>
      <c r="J1092" s="231"/>
    </row>
    <row r="1093" spans="1:10">
      <c r="A1093" s="298" t="str">
        <f t="shared" si="17"/>
        <v>貨2メRGF</v>
      </c>
      <c r="B1093" s="108" t="s">
        <v>1342</v>
      </c>
      <c r="C1093" s="108" t="s">
        <v>1343</v>
      </c>
      <c r="D1093" s="108" t="s">
        <v>797</v>
      </c>
      <c r="E1093" s="108" t="s">
        <v>879</v>
      </c>
      <c r="F1093" s="108">
        <v>1.8749999999999999E-2</v>
      </c>
      <c r="G1093" s="108">
        <v>0</v>
      </c>
      <c r="H1093" s="108">
        <v>1.37</v>
      </c>
      <c r="I1093" s="4" t="s">
        <v>1333</v>
      </c>
      <c r="J1093" s="231"/>
    </row>
    <row r="1094" spans="1:10">
      <c r="A1094" s="298" t="str">
        <f t="shared" si="17"/>
        <v>貨2メQHF</v>
      </c>
      <c r="B1094" s="108" t="s">
        <v>1342</v>
      </c>
      <c r="C1094" s="108" t="s">
        <v>1343</v>
      </c>
      <c r="D1094" s="108" t="s">
        <v>797</v>
      </c>
      <c r="E1094" s="108" t="s">
        <v>1061</v>
      </c>
      <c r="F1094" s="108">
        <v>6.7500000000000004E-2</v>
      </c>
      <c r="G1094" s="108">
        <v>0</v>
      </c>
      <c r="H1094" s="108">
        <v>1.37</v>
      </c>
      <c r="I1094" s="4" t="s">
        <v>1333</v>
      </c>
      <c r="J1094" s="231"/>
    </row>
    <row r="1095" spans="1:10">
      <c r="A1095" s="298" t="str">
        <f t="shared" si="17"/>
        <v>貨2メQGF</v>
      </c>
      <c r="B1095" s="108" t="s">
        <v>1342</v>
      </c>
      <c r="C1095" s="108" t="s">
        <v>1343</v>
      </c>
      <c r="D1095" s="108" t="s">
        <v>797</v>
      </c>
      <c r="E1095" s="108" t="s">
        <v>1057</v>
      </c>
      <c r="F1095" s="108">
        <v>6.7500000000000004E-2</v>
      </c>
      <c r="G1095" s="108">
        <v>0</v>
      </c>
      <c r="H1095" s="108">
        <v>1.37</v>
      </c>
      <c r="I1095" s="4" t="s">
        <v>1333</v>
      </c>
      <c r="J1095" s="231"/>
    </row>
    <row r="1096" spans="1:10">
      <c r="A1096" s="298" t="str">
        <f t="shared" si="17"/>
        <v>貨2メ3HF</v>
      </c>
      <c r="B1096" s="108" t="s">
        <v>1342</v>
      </c>
      <c r="C1096" s="108" t="s">
        <v>1343</v>
      </c>
      <c r="D1096" s="108" t="s">
        <v>1157</v>
      </c>
      <c r="E1096" s="192" t="s">
        <v>1344</v>
      </c>
      <c r="F1096" s="108">
        <v>0.12</v>
      </c>
      <c r="G1096" s="108">
        <v>0</v>
      </c>
      <c r="H1096" s="108">
        <v>1.37</v>
      </c>
      <c r="I1096" s="4" t="s">
        <v>1333</v>
      </c>
      <c r="J1096" s="231"/>
    </row>
    <row r="1097" spans="1:10">
      <c r="A1097" s="298" t="str">
        <f t="shared" si="17"/>
        <v>貨2メ3GF</v>
      </c>
      <c r="B1097" s="108" t="s">
        <v>1342</v>
      </c>
      <c r="C1097" s="108" t="s">
        <v>1343</v>
      </c>
      <c r="D1097" s="108" t="s">
        <v>1157</v>
      </c>
      <c r="E1097" s="108" t="s">
        <v>1345</v>
      </c>
      <c r="F1097" s="108">
        <v>0.06</v>
      </c>
      <c r="G1097" s="108">
        <v>0</v>
      </c>
      <c r="H1097" s="108">
        <v>1.37</v>
      </c>
      <c r="I1097" s="4" t="s">
        <v>1333</v>
      </c>
      <c r="J1097" s="231"/>
    </row>
    <row r="1098" spans="1:10">
      <c r="A1098" s="298" t="str">
        <f t="shared" si="17"/>
        <v>貨2メ4HF</v>
      </c>
      <c r="B1098" s="108" t="s">
        <v>1342</v>
      </c>
      <c r="C1098" s="108" t="s">
        <v>1343</v>
      </c>
      <c r="D1098" s="108" t="s">
        <v>1157</v>
      </c>
      <c r="E1098" s="108" t="s">
        <v>1346</v>
      </c>
      <c r="F1098" s="108">
        <v>0.09</v>
      </c>
      <c r="G1098" s="108">
        <v>0</v>
      </c>
      <c r="H1098" s="108">
        <v>1.37</v>
      </c>
      <c r="I1098" s="4" t="s">
        <v>1333</v>
      </c>
      <c r="J1098" s="231"/>
    </row>
    <row r="1099" spans="1:10">
      <c r="A1099" s="298" t="str">
        <f t="shared" si="17"/>
        <v>貨2メ4GF</v>
      </c>
      <c r="B1099" s="108" t="s">
        <v>1342</v>
      </c>
      <c r="C1099" s="108" t="s">
        <v>1343</v>
      </c>
      <c r="D1099" s="108" t="s">
        <v>1157</v>
      </c>
      <c r="E1099" s="108" t="s">
        <v>1347</v>
      </c>
      <c r="F1099" s="108">
        <v>0.09</v>
      </c>
      <c r="G1099" s="108">
        <v>0</v>
      </c>
      <c r="H1099" s="108">
        <v>1.37</v>
      </c>
      <c r="I1099" s="4" t="s">
        <v>1333</v>
      </c>
      <c r="J1099" s="231"/>
    </row>
    <row r="1100" spans="1:10">
      <c r="A1100" s="298" t="str">
        <f t="shared" si="17"/>
        <v>貨2メ5HF</v>
      </c>
      <c r="B1100" s="108" t="s">
        <v>1342</v>
      </c>
      <c r="C1100" s="108" t="s">
        <v>1343</v>
      </c>
      <c r="D1100" s="108" t="s">
        <v>1157</v>
      </c>
      <c r="E1100" s="108" t="s">
        <v>1348</v>
      </c>
      <c r="F1100" s="108">
        <v>0.06</v>
      </c>
      <c r="G1100" s="108">
        <v>0</v>
      </c>
      <c r="H1100" s="108">
        <v>1.37</v>
      </c>
      <c r="I1100" s="4" t="s">
        <v>1333</v>
      </c>
      <c r="J1100" s="231"/>
    </row>
    <row r="1101" spans="1:10">
      <c r="A1101" s="298" t="str">
        <f t="shared" si="17"/>
        <v>貨2メ5GF</v>
      </c>
      <c r="B1101" s="108" t="s">
        <v>1342</v>
      </c>
      <c r="C1101" s="108" t="s">
        <v>1343</v>
      </c>
      <c r="D1101" s="108" t="s">
        <v>1157</v>
      </c>
      <c r="E1101" s="192" t="s">
        <v>1349</v>
      </c>
      <c r="F1101" s="108">
        <v>0.06</v>
      </c>
      <c r="G1101" s="108">
        <v>0</v>
      </c>
      <c r="H1101" s="108">
        <v>1.37</v>
      </c>
      <c r="I1101" s="4" t="s">
        <v>1333</v>
      </c>
      <c r="J1101" s="231"/>
    </row>
    <row r="1102" spans="1:10">
      <c r="A1102" s="298" t="str">
        <f t="shared" si="17"/>
        <v>貨2メ6HF</v>
      </c>
      <c r="B1102" s="108" t="s">
        <v>1342</v>
      </c>
      <c r="C1102" s="108" t="s">
        <v>1343</v>
      </c>
      <c r="D1102" s="108" t="s">
        <v>1157</v>
      </c>
      <c r="E1102" s="108" t="s">
        <v>1350</v>
      </c>
      <c r="F1102" s="108">
        <v>0.03</v>
      </c>
      <c r="G1102" s="108">
        <v>0</v>
      </c>
      <c r="H1102" s="108">
        <v>1.37</v>
      </c>
      <c r="I1102" s="4" t="s">
        <v>1333</v>
      </c>
      <c r="J1102" s="231"/>
    </row>
    <row r="1103" spans="1:10">
      <c r="A1103" s="298" t="str">
        <f t="shared" si="17"/>
        <v>貨2メ6GF</v>
      </c>
      <c r="B1103" s="108" t="s">
        <v>1342</v>
      </c>
      <c r="C1103" s="108" t="s">
        <v>1343</v>
      </c>
      <c r="D1103" s="108" t="s">
        <v>1157</v>
      </c>
      <c r="E1103" s="108" t="s">
        <v>1351</v>
      </c>
      <c r="F1103" s="108">
        <v>0.03</v>
      </c>
      <c r="G1103" s="108">
        <v>0</v>
      </c>
      <c r="H1103" s="108">
        <v>1.37</v>
      </c>
      <c r="I1103" s="4" t="s">
        <v>1333</v>
      </c>
      <c r="J1103" s="231"/>
    </row>
    <row r="1104" spans="1:10">
      <c r="A1104" s="362" t="str">
        <f t="shared" si="17"/>
        <v>貨2メBGF</v>
      </c>
      <c r="B1104" s="108" t="s">
        <v>1624</v>
      </c>
      <c r="C1104" s="108" t="s">
        <v>1625</v>
      </c>
      <c r="D1104" s="108" t="s">
        <v>364</v>
      </c>
      <c r="E1104" s="108" t="s">
        <v>1626</v>
      </c>
      <c r="F1104" s="108">
        <v>0.1125</v>
      </c>
      <c r="G1104" s="108">
        <v>0</v>
      </c>
      <c r="H1104" s="108">
        <v>1.37</v>
      </c>
      <c r="I1104" s="4" t="s">
        <v>1333</v>
      </c>
      <c r="J1104" s="231"/>
    </row>
    <row r="1105" spans="1:10">
      <c r="A1105" s="362" t="str">
        <f t="shared" si="17"/>
        <v>貨2メBHF</v>
      </c>
      <c r="B1105" s="108" t="s">
        <v>1624</v>
      </c>
      <c r="C1105" s="108" t="s">
        <v>1625</v>
      </c>
      <c r="D1105" s="108" t="s">
        <v>364</v>
      </c>
      <c r="E1105" s="108" t="s">
        <v>1627</v>
      </c>
      <c r="F1105" s="108">
        <v>0.1125</v>
      </c>
      <c r="G1105" s="108">
        <v>0</v>
      </c>
      <c r="H1105" s="108">
        <v>1.37</v>
      </c>
      <c r="I1105" s="4" t="s">
        <v>1333</v>
      </c>
      <c r="J1105" s="231"/>
    </row>
    <row r="1106" spans="1:10">
      <c r="A1106" s="298" t="str">
        <f t="shared" si="17"/>
        <v>貨3メTQ</v>
      </c>
      <c r="B1106" s="108" t="s">
        <v>1352</v>
      </c>
      <c r="C1106" s="108" t="s">
        <v>1353</v>
      </c>
      <c r="D1106" s="108" t="s">
        <v>498</v>
      </c>
      <c r="E1106" s="192" t="s">
        <v>564</v>
      </c>
      <c r="F1106" s="108">
        <v>0.18375</v>
      </c>
      <c r="G1106" s="108">
        <v>0</v>
      </c>
      <c r="H1106" s="108">
        <v>1.37</v>
      </c>
      <c r="I1106" s="4" t="s">
        <v>1333</v>
      </c>
      <c r="J1106" s="231"/>
    </row>
    <row r="1107" spans="1:10">
      <c r="A1107" s="298" t="str">
        <f t="shared" si="17"/>
        <v>貨3メLQ</v>
      </c>
      <c r="B1107" s="108" t="s">
        <v>1352</v>
      </c>
      <c r="C1107" s="108" t="s">
        <v>1353</v>
      </c>
      <c r="D1107" s="108" t="s">
        <v>498</v>
      </c>
      <c r="E1107" s="108" t="s">
        <v>556</v>
      </c>
      <c r="F1107" s="108">
        <v>0.1225</v>
      </c>
      <c r="G1107" s="108">
        <v>0</v>
      </c>
      <c r="H1107" s="108">
        <v>1.37</v>
      </c>
      <c r="I1107" s="4" t="s">
        <v>1333</v>
      </c>
      <c r="J1107" s="231"/>
    </row>
    <row r="1108" spans="1:10">
      <c r="A1108" s="298" t="str">
        <f t="shared" si="17"/>
        <v>貨3メUQ</v>
      </c>
      <c r="B1108" s="108" t="s">
        <v>1352</v>
      </c>
      <c r="C1108" s="108" t="s">
        <v>1353</v>
      </c>
      <c r="D1108" s="108" t="s">
        <v>498</v>
      </c>
      <c r="E1108" s="108" t="s">
        <v>571</v>
      </c>
      <c r="F1108" s="108">
        <v>6.1249999999999999E-2</v>
      </c>
      <c r="G1108" s="108">
        <v>0</v>
      </c>
      <c r="H1108" s="108">
        <v>1.37</v>
      </c>
      <c r="I1108" s="4" t="s">
        <v>1333</v>
      </c>
      <c r="J1108" s="231"/>
    </row>
    <row r="1109" spans="1:10">
      <c r="A1109" s="298" t="str">
        <f t="shared" si="17"/>
        <v>貨3メAHF</v>
      </c>
      <c r="B1109" s="108" t="s">
        <v>1352</v>
      </c>
      <c r="C1109" s="108" t="s">
        <v>1353</v>
      </c>
      <c r="D1109" s="108" t="s">
        <v>364</v>
      </c>
      <c r="E1109" s="108" t="s">
        <v>262</v>
      </c>
      <c r="F1109" s="108">
        <v>0.125</v>
      </c>
      <c r="G1109" s="108">
        <v>0</v>
      </c>
      <c r="H1109" s="108">
        <v>1.37</v>
      </c>
      <c r="I1109" s="4" t="s">
        <v>1333</v>
      </c>
      <c r="J1109" s="231"/>
    </row>
    <row r="1110" spans="1:10">
      <c r="A1110" s="298" t="str">
        <f t="shared" si="17"/>
        <v>貨3メAGF</v>
      </c>
      <c r="B1110" s="108" t="s">
        <v>1352</v>
      </c>
      <c r="C1110" s="108" t="s">
        <v>1353</v>
      </c>
      <c r="D1110" s="108" t="s">
        <v>364</v>
      </c>
      <c r="E1110" s="108" t="s">
        <v>445</v>
      </c>
      <c r="F1110" s="108">
        <v>6.25E-2</v>
      </c>
      <c r="G1110" s="108">
        <v>0</v>
      </c>
      <c r="H1110" s="108">
        <v>1.37</v>
      </c>
      <c r="I1110" s="4" t="s">
        <v>1333</v>
      </c>
      <c r="J1110" s="231"/>
    </row>
    <row r="1111" spans="1:10">
      <c r="A1111" s="298" t="str">
        <f t="shared" si="17"/>
        <v>貨3メCGF</v>
      </c>
      <c r="B1111" s="108" t="s">
        <v>1352</v>
      </c>
      <c r="C1111" s="108" t="s">
        <v>1353</v>
      </c>
      <c r="D1111" s="108" t="s">
        <v>364</v>
      </c>
      <c r="E1111" s="192" t="s">
        <v>28</v>
      </c>
      <c r="F1111" s="108">
        <v>6.25E-2</v>
      </c>
      <c r="G1111" s="108">
        <v>0</v>
      </c>
      <c r="H1111" s="108">
        <v>1.37</v>
      </c>
      <c r="I1111" s="4" t="s">
        <v>1333</v>
      </c>
      <c r="J1111" s="231"/>
    </row>
    <row r="1112" spans="1:10">
      <c r="A1112" s="298" t="str">
        <f t="shared" si="17"/>
        <v>貨3メCHF</v>
      </c>
      <c r="B1112" s="108" t="s">
        <v>1352</v>
      </c>
      <c r="C1112" s="108" t="s">
        <v>1353</v>
      </c>
      <c r="D1112" s="108" t="s">
        <v>364</v>
      </c>
      <c r="E1112" s="108" t="s">
        <v>31</v>
      </c>
      <c r="F1112" s="108">
        <v>6.25E-2</v>
      </c>
      <c r="G1112" s="108">
        <v>0</v>
      </c>
      <c r="H1112" s="108">
        <v>1.37</v>
      </c>
      <c r="I1112" s="4" t="s">
        <v>1333</v>
      </c>
      <c r="J1112" s="231"/>
    </row>
    <row r="1113" spans="1:10">
      <c r="A1113" s="298" t="str">
        <f t="shared" si="17"/>
        <v>貨3メDGF</v>
      </c>
      <c r="B1113" s="108" t="s">
        <v>1352</v>
      </c>
      <c r="C1113" s="108" t="s">
        <v>1353</v>
      </c>
      <c r="D1113" s="108" t="s">
        <v>364</v>
      </c>
      <c r="E1113" s="108" t="s">
        <v>19</v>
      </c>
      <c r="F1113" s="108">
        <v>3.125E-2</v>
      </c>
      <c r="G1113" s="108">
        <v>0</v>
      </c>
      <c r="H1113" s="108">
        <v>1.37</v>
      </c>
      <c r="I1113" s="4" t="s">
        <v>1333</v>
      </c>
      <c r="J1113" s="231"/>
    </row>
    <row r="1114" spans="1:10">
      <c r="A1114" s="298" t="str">
        <f t="shared" si="17"/>
        <v>貨3メDHF</v>
      </c>
      <c r="B1114" s="108" t="s">
        <v>1352</v>
      </c>
      <c r="C1114" s="108" t="s">
        <v>1353</v>
      </c>
      <c r="D1114" s="108" t="s">
        <v>364</v>
      </c>
      <c r="E1114" s="192" t="s">
        <v>22</v>
      </c>
      <c r="F1114" s="108">
        <v>3.125E-2</v>
      </c>
      <c r="G1114" s="108">
        <v>0</v>
      </c>
      <c r="H1114" s="108">
        <v>1.37</v>
      </c>
      <c r="I1114" s="4" t="s">
        <v>1333</v>
      </c>
      <c r="J1114" s="231"/>
    </row>
    <row r="1115" spans="1:10">
      <c r="A1115" s="298" t="str">
        <f t="shared" si="17"/>
        <v>貨3メLHF</v>
      </c>
      <c r="B1115" s="108" t="s">
        <v>1352</v>
      </c>
      <c r="C1115" s="108" t="s">
        <v>1353</v>
      </c>
      <c r="D1115" s="108" t="s">
        <v>797</v>
      </c>
      <c r="E1115" s="108" t="s">
        <v>874</v>
      </c>
      <c r="F1115" s="192">
        <v>7.4999999999999997E-2</v>
      </c>
      <c r="G1115" s="108">
        <v>0</v>
      </c>
      <c r="H1115" s="108">
        <v>1.37</v>
      </c>
      <c r="I1115" s="4" t="s">
        <v>1333</v>
      </c>
      <c r="J1115" s="231"/>
    </row>
    <row r="1116" spans="1:10">
      <c r="A1116" s="298" t="str">
        <f t="shared" si="17"/>
        <v>貨3メLGF</v>
      </c>
      <c r="B1116" s="108" t="s">
        <v>1352</v>
      </c>
      <c r="C1116" s="108" t="s">
        <v>1353</v>
      </c>
      <c r="D1116" s="108" t="s">
        <v>797</v>
      </c>
      <c r="E1116" s="108" t="s">
        <v>875</v>
      </c>
      <c r="F1116" s="108">
        <v>3.7499999999999999E-2</v>
      </c>
      <c r="G1116" s="108">
        <v>0</v>
      </c>
      <c r="H1116" s="108">
        <v>1.37</v>
      </c>
      <c r="I1116" s="4" t="s">
        <v>1333</v>
      </c>
      <c r="J1116" s="231"/>
    </row>
    <row r="1117" spans="1:10">
      <c r="A1117" s="298" t="str">
        <f t="shared" si="17"/>
        <v>貨3メMHF</v>
      </c>
      <c r="B1117" s="108" t="s">
        <v>1352</v>
      </c>
      <c r="C1117" s="108" t="s">
        <v>1353</v>
      </c>
      <c r="D1117" s="108" t="s">
        <v>797</v>
      </c>
      <c r="E1117" s="192" t="s">
        <v>876</v>
      </c>
      <c r="F1117" s="108">
        <v>3.7499999999999999E-2</v>
      </c>
      <c r="G1117" s="108">
        <v>0</v>
      </c>
      <c r="H1117" s="108">
        <v>1.37</v>
      </c>
      <c r="I1117" s="4" t="s">
        <v>1333</v>
      </c>
      <c r="J1117" s="231"/>
    </row>
    <row r="1118" spans="1:10">
      <c r="A1118" s="298" t="str">
        <f t="shared" si="17"/>
        <v>貨3メMGF</v>
      </c>
      <c r="B1118" s="108" t="s">
        <v>1352</v>
      </c>
      <c r="C1118" s="108" t="s">
        <v>1353</v>
      </c>
      <c r="D1118" s="108" t="s">
        <v>797</v>
      </c>
      <c r="E1118" s="192" t="s">
        <v>877</v>
      </c>
      <c r="F1118" s="108">
        <v>3.7499999999999999E-2</v>
      </c>
      <c r="G1118" s="108">
        <v>0</v>
      </c>
      <c r="H1118" s="108">
        <v>1.37</v>
      </c>
      <c r="I1118" s="4" t="s">
        <v>1333</v>
      </c>
      <c r="J1118" s="231"/>
    </row>
    <row r="1119" spans="1:10">
      <c r="A1119" s="298" t="str">
        <f t="shared" si="17"/>
        <v>貨3メRHF</v>
      </c>
      <c r="B1119" s="108" t="s">
        <v>1352</v>
      </c>
      <c r="C1119" s="108" t="s">
        <v>1353</v>
      </c>
      <c r="D1119" s="108" t="s">
        <v>797</v>
      </c>
      <c r="E1119" s="192" t="s">
        <v>878</v>
      </c>
      <c r="F1119" s="108">
        <v>1.8749999999999999E-2</v>
      </c>
      <c r="G1119" s="108">
        <v>0</v>
      </c>
      <c r="H1119" s="108">
        <v>1.37</v>
      </c>
      <c r="I1119" s="4" t="s">
        <v>1333</v>
      </c>
      <c r="J1119" s="231"/>
    </row>
    <row r="1120" spans="1:10">
      <c r="A1120" s="298" t="str">
        <f t="shared" si="17"/>
        <v>貨3メRGF</v>
      </c>
      <c r="B1120" s="108" t="s">
        <v>1352</v>
      </c>
      <c r="C1120" s="108" t="s">
        <v>1353</v>
      </c>
      <c r="D1120" s="108" t="s">
        <v>797</v>
      </c>
      <c r="E1120" s="192" t="s">
        <v>879</v>
      </c>
      <c r="F1120" s="108">
        <v>1.8749999999999999E-2</v>
      </c>
      <c r="G1120" s="108">
        <v>0</v>
      </c>
      <c r="H1120" s="108">
        <v>1.37</v>
      </c>
      <c r="I1120" s="4" t="s">
        <v>1333</v>
      </c>
      <c r="J1120" s="231"/>
    </row>
    <row r="1121" spans="1:10">
      <c r="A1121" s="298" t="str">
        <f t="shared" si="17"/>
        <v>貨3メQHF</v>
      </c>
      <c r="B1121" s="108" t="s">
        <v>1352</v>
      </c>
      <c r="C1121" s="108" t="s">
        <v>1353</v>
      </c>
      <c r="D1121" s="108" t="s">
        <v>797</v>
      </c>
      <c r="E1121" s="108" t="s">
        <v>1061</v>
      </c>
      <c r="F1121" s="108">
        <v>6.7500000000000004E-2</v>
      </c>
      <c r="G1121" s="108">
        <v>0</v>
      </c>
      <c r="H1121" s="108">
        <v>1.37</v>
      </c>
      <c r="I1121" s="4" t="s">
        <v>1333</v>
      </c>
      <c r="J1121" s="231"/>
    </row>
    <row r="1122" spans="1:10">
      <c r="A1122" s="298" t="str">
        <f t="shared" si="17"/>
        <v>貨3メQGF</v>
      </c>
      <c r="B1122" s="108" t="s">
        <v>1352</v>
      </c>
      <c r="C1122" s="108" t="s">
        <v>1353</v>
      </c>
      <c r="D1122" s="108" t="s">
        <v>797</v>
      </c>
      <c r="E1122" s="108" t="s">
        <v>1057</v>
      </c>
      <c r="F1122" s="108">
        <v>6.7500000000000004E-2</v>
      </c>
      <c r="G1122" s="108">
        <v>0</v>
      </c>
      <c r="H1122" s="108">
        <v>1.37</v>
      </c>
      <c r="I1122" s="4" t="s">
        <v>1333</v>
      </c>
      <c r="J1122" s="231"/>
    </row>
    <row r="1123" spans="1:10">
      <c r="A1123" s="298" t="str">
        <f t="shared" si="17"/>
        <v>貨3メ3HF</v>
      </c>
      <c r="B1123" s="108" t="s">
        <v>1352</v>
      </c>
      <c r="C1123" s="108" t="s">
        <v>1353</v>
      </c>
      <c r="D1123" s="108" t="s">
        <v>1157</v>
      </c>
      <c r="E1123" s="108" t="s">
        <v>1344</v>
      </c>
      <c r="F1123" s="108">
        <v>0.12</v>
      </c>
      <c r="G1123" s="108">
        <v>0</v>
      </c>
      <c r="H1123" s="108">
        <v>1.37</v>
      </c>
      <c r="I1123" s="4" t="s">
        <v>1333</v>
      </c>
      <c r="J1123" s="231"/>
    </row>
    <row r="1124" spans="1:10">
      <c r="A1124" s="298" t="str">
        <f t="shared" si="17"/>
        <v>貨3メ3GF</v>
      </c>
      <c r="B1124" s="108" t="s">
        <v>1352</v>
      </c>
      <c r="C1124" s="108" t="s">
        <v>1353</v>
      </c>
      <c r="D1124" s="108" t="s">
        <v>1157</v>
      </c>
      <c r="E1124" s="108" t="s">
        <v>1345</v>
      </c>
      <c r="F1124" s="108">
        <v>0.06</v>
      </c>
      <c r="G1124" s="108">
        <v>0</v>
      </c>
      <c r="H1124" s="108">
        <v>1.37</v>
      </c>
      <c r="I1124" s="4" t="s">
        <v>1333</v>
      </c>
      <c r="J1124" s="231"/>
    </row>
    <row r="1125" spans="1:10">
      <c r="A1125" s="298" t="str">
        <f t="shared" si="17"/>
        <v>貨3メ4HF</v>
      </c>
      <c r="B1125" s="108" t="s">
        <v>1352</v>
      </c>
      <c r="C1125" s="108" t="s">
        <v>1353</v>
      </c>
      <c r="D1125" s="108" t="s">
        <v>1157</v>
      </c>
      <c r="E1125" s="108" t="s">
        <v>1346</v>
      </c>
      <c r="F1125" s="108">
        <v>0.09</v>
      </c>
      <c r="G1125" s="108">
        <v>0</v>
      </c>
      <c r="H1125" s="108">
        <v>1.37</v>
      </c>
      <c r="I1125" s="4" t="s">
        <v>1333</v>
      </c>
      <c r="J1125" s="231"/>
    </row>
    <row r="1126" spans="1:10">
      <c r="A1126" s="298" t="str">
        <f t="shared" si="17"/>
        <v>貨3メ4GF</v>
      </c>
      <c r="B1126" s="108" t="s">
        <v>1352</v>
      </c>
      <c r="C1126" s="108" t="s">
        <v>1353</v>
      </c>
      <c r="D1126" s="108" t="s">
        <v>1157</v>
      </c>
      <c r="E1126" s="108" t="s">
        <v>1347</v>
      </c>
      <c r="F1126" s="108">
        <v>0.09</v>
      </c>
      <c r="G1126" s="108">
        <v>0</v>
      </c>
      <c r="H1126" s="108">
        <v>1.37</v>
      </c>
      <c r="I1126" s="4" t="s">
        <v>1333</v>
      </c>
      <c r="J1126" s="231"/>
    </row>
    <row r="1127" spans="1:10">
      <c r="A1127" s="298" t="str">
        <f t="shared" si="17"/>
        <v>貨3メ5HF</v>
      </c>
      <c r="B1127" s="108" t="s">
        <v>1352</v>
      </c>
      <c r="C1127" s="108" t="s">
        <v>1353</v>
      </c>
      <c r="D1127" s="108" t="s">
        <v>1157</v>
      </c>
      <c r="E1127" s="108" t="s">
        <v>1348</v>
      </c>
      <c r="F1127" s="108">
        <v>0.06</v>
      </c>
      <c r="G1127" s="108">
        <v>0</v>
      </c>
      <c r="H1127" s="108">
        <v>1.37</v>
      </c>
      <c r="I1127" s="4" t="s">
        <v>1333</v>
      </c>
      <c r="J1127" s="231"/>
    </row>
    <row r="1128" spans="1:10">
      <c r="A1128" s="298" t="str">
        <f t="shared" si="17"/>
        <v>貨3メ5GF</v>
      </c>
      <c r="B1128" s="108" t="s">
        <v>1352</v>
      </c>
      <c r="C1128" s="108" t="s">
        <v>1353</v>
      </c>
      <c r="D1128" s="108" t="s">
        <v>1157</v>
      </c>
      <c r="E1128" s="108" t="s">
        <v>1349</v>
      </c>
      <c r="F1128" s="108">
        <v>0.06</v>
      </c>
      <c r="G1128" s="108">
        <v>0</v>
      </c>
      <c r="H1128" s="108">
        <v>1.37</v>
      </c>
      <c r="I1128" s="4" t="s">
        <v>1333</v>
      </c>
      <c r="J1128" s="231"/>
    </row>
    <row r="1129" spans="1:10">
      <c r="A1129" s="298" t="str">
        <f t="shared" si="17"/>
        <v>貨3メ6HF</v>
      </c>
      <c r="B1129" s="108" t="s">
        <v>1352</v>
      </c>
      <c r="C1129" s="108" t="s">
        <v>1353</v>
      </c>
      <c r="D1129" s="108" t="s">
        <v>1157</v>
      </c>
      <c r="E1129" s="108" t="s">
        <v>1350</v>
      </c>
      <c r="F1129" s="108">
        <v>0.03</v>
      </c>
      <c r="G1129" s="108">
        <v>0</v>
      </c>
      <c r="H1129" s="108">
        <v>1.37</v>
      </c>
      <c r="I1129" s="4" t="s">
        <v>1333</v>
      </c>
      <c r="J1129" s="231"/>
    </row>
    <row r="1130" spans="1:10">
      <c r="A1130" s="298" t="str">
        <f t="shared" si="17"/>
        <v>貨3メ6GF</v>
      </c>
      <c r="B1130" s="108" t="s">
        <v>1352</v>
      </c>
      <c r="C1130" s="108" t="s">
        <v>1353</v>
      </c>
      <c r="D1130" s="108" t="s">
        <v>1157</v>
      </c>
      <c r="E1130" s="108" t="s">
        <v>1351</v>
      </c>
      <c r="F1130" s="108">
        <v>0.03</v>
      </c>
      <c r="G1130" s="108">
        <v>0</v>
      </c>
      <c r="H1130" s="108">
        <v>1.37</v>
      </c>
      <c r="I1130" s="4" t="s">
        <v>1333</v>
      </c>
      <c r="J1130" s="231"/>
    </row>
    <row r="1131" spans="1:10">
      <c r="A1131" s="362" t="str">
        <f t="shared" si="17"/>
        <v>貨3メBGF</v>
      </c>
      <c r="B1131" s="108" t="s">
        <v>1628</v>
      </c>
      <c r="C1131" s="108" t="s">
        <v>1629</v>
      </c>
      <c r="D1131" s="108" t="s">
        <v>364</v>
      </c>
      <c r="E1131" s="108" t="s">
        <v>1626</v>
      </c>
      <c r="F1131" s="108">
        <v>0.1125</v>
      </c>
      <c r="G1131" s="108">
        <v>0</v>
      </c>
      <c r="H1131" s="108">
        <v>1.37</v>
      </c>
      <c r="I1131" s="4" t="s">
        <v>1333</v>
      </c>
      <c r="J1131" s="231"/>
    </row>
    <row r="1132" spans="1:10">
      <c r="A1132" s="362" t="str">
        <f t="shared" si="17"/>
        <v>貨3メBHF</v>
      </c>
      <c r="B1132" s="108" t="s">
        <v>1628</v>
      </c>
      <c r="C1132" s="108" t="s">
        <v>1629</v>
      </c>
      <c r="D1132" s="108" t="s">
        <v>364</v>
      </c>
      <c r="E1132" s="108" t="s">
        <v>1627</v>
      </c>
      <c r="F1132" s="108">
        <v>0.1125</v>
      </c>
      <c r="G1132" s="108">
        <v>0</v>
      </c>
      <c r="H1132" s="108">
        <v>1.37</v>
      </c>
      <c r="I1132" s="4" t="s">
        <v>1333</v>
      </c>
      <c r="J1132" s="231"/>
    </row>
    <row r="1133" spans="1:10">
      <c r="A1133" s="298" t="str">
        <f t="shared" si="17"/>
        <v>貨4メTR</v>
      </c>
      <c r="B1133" s="108" t="s">
        <v>1354</v>
      </c>
      <c r="C1133" s="108" t="s">
        <v>1355</v>
      </c>
      <c r="D1133" s="108" t="s">
        <v>507</v>
      </c>
      <c r="E1133" s="108" t="s">
        <v>255</v>
      </c>
      <c r="F1133" s="108">
        <v>9.7500000000000003E-2</v>
      </c>
      <c r="G1133" s="108">
        <v>0</v>
      </c>
      <c r="H1133" s="108">
        <v>1.37</v>
      </c>
      <c r="I1133" s="4" t="s">
        <v>1333</v>
      </c>
      <c r="J1133" s="231"/>
    </row>
    <row r="1134" spans="1:10">
      <c r="A1134" s="298" t="str">
        <f t="shared" si="17"/>
        <v>貨4メLR</v>
      </c>
      <c r="B1134" s="108" t="s">
        <v>1354</v>
      </c>
      <c r="C1134" s="108" t="s">
        <v>1355</v>
      </c>
      <c r="D1134" s="108" t="s">
        <v>507</v>
      </c>
      <c r="E1134" s="108" t="s">
        <v>256</v>
      </c>
      <c r="F1134" s="108">
        <v>6.5000000000000002E-2</v>
      </c>
      <c r="G1134" s="108">
        <v>0</v>
      </c>
      <c r="H1134" s="108">
        <v>1.37</v>
      </c>
      <c r="I1134" s="4" t="s">
        <v>1333</v>
      </c>
      <c r="J1134" s="231"/>
    </row>
    <row r="1135" spans="1:10">
      <c r="A1135" s="298" t="str">
        <f t="shared" si="17"/>
        <v>貨4メUR</v>
      </c>
      <c r="B1135" s="108" t="s">
        <v>1354</v>
      </c>
      <c r="C1135" s="108" t="s">
        <v>1355</v>
      </c>
      <c r="D1135" s="108" t="s">
        <v>507</v>
      </c>
      <c r="E1135" s="108" t="s">
        <v>257</v>
      </c>
      <c r="F1135" s="108">
        <v>3.2500000000000001E-2</v>
      </c>
      <c r="G1135" s="108">
        <v>0</v>
      </c>
      <c r="H1135" s="108">
        <v>1.37</v>
      </c>
      <c r="I1135" s="4" t="s">
        <v>1333</v>
      </c>
      <c r="J1135" s="231"/>
    </row>
    <row r="1136" spans="1:10">
      <c r="A1136" s="298" t="str">
        <f t="shared" si="17"/>
        <v>貨4メAHG</v>
      </c>
      <c r="B1136" s="108" t="s">
        <v>1354</v>
      </c>
      <c r="C1136" s="108" t="s">
        <v>1355</v>
      </c>
      <c r="D1136" s="108" t="s">
        <v>364</v>
      </c>
      <c r="E1136" s="108" t="s">
        <v>446</v>
      </c>
      <c r="F1136" s="108">
        <v>7.4999999999999997E-2</v>
      </c>
      <c r="G1136" s="108">
        <v>0</v>
      </c>
      <c r="H1136" s="108">
        <v>1.37</v>
      </c>
      <c r="I1136" s="4" t="s">
        <v>1333</v>
      </c>
      <c r="J1136" s="231"/>
    </row>
    <row r="1137" spans="1:10">
      <c r="A1137" s="298" t="str">
        <f t="shared" si="17"/>
        <v>貨4メAGG</v>
      </c>
      <c r="B1137" s="108" t="s">
        <v>1354</v>
      </c>
      <c r="C1137" s="108" t="s">
        <v>1355</v>
      </c>
      <c r="D1137" s="108" t="s">
        <v>364</v>
      </c>
      <c r="E1137" s="108" t="s">
        <v>447</v>
      </c>
      <c r="F1137" s="108">
        <v>3.7499999999999999E-2</v>
      </c>
      <c r="G1137" s="108">
        <v>0</v>
      </c>
      <c r="H1137" s="108">
        <v>1.37</v>
      </c>
      <c r="I1137" s="4" t="s">
        <v>1333</v>
      </c>
      <c r="J1137" s="231"/>
    </row>
    <row r="1138" spans="1:10">
      <c r="A1138" s="298" t="str">
        <f t="shared" si="17"/>
        <v>貨4メBGG</v>
      </c>
      <c r="B1138" s="108" t="s">
        <v>1354</v>
      </c>
      <c r="C1138" s="108" t="s">
        <v>1355</v>
      </c>
      <c r="D1138" s="108" t="s">
        <v>364</v>
      </c>
      <c r="E1138" s="108" t="s">
        <v>448</v>
      </c>
      <c r="F1138" s="108">
        <v>6.7500000000000004E-2</v>
      </c>
      <c r="G1138" s="108">
        <v>0</v>
      </c>
      <c r="H1138" s="108">
        <v>1.37</v>
      </c>
      <c r="I1138" s="4" t="s">
        <v>1333</v>
      </c>
      <c r="J1138" s="231"/>
    </row>
    <row r="1139" spans="1:10">
      <c r="A1139" s="298" t="str">
        <f t="shared" si="17"/>
        <v>貨4メBHG</v>
      </c>
      <c r="B1139" s="108" t="s">
        <v>1354</v>
      </c>
      <c r="C1139" s="108" t="s">
        <v>1355</v>
      </c>
      <c r="D1139" s="108" t="s">
        <v>364</v>
      </c>
      <c r="E1139" s="108" t="s">
        <v>449</v>
      </c>
      <c r="F1139" s="108">
        <v>6.7500000000000004E-2</v>
      </c>
      <c r="G1139" s="108">
        <v>0</v>
      </c>
      <c r="H1139" s="108">
        <v>1.37</v>
      </c>
      <c r="I1139" s="4" t="s">
        <v>1333</v>
      </c>
      <c r="J1139" s="231"/>
    </row>
    <row r="1140" spans="1:10">
      <c r="A1140" s="298" t="str">
        <f t="shared" si="17"/>
        <v>貨4メLHG</v>
      </c>
      <c r="B1140" s="108" t="s">
        <v>1356</v>
      </c>
      <c r="C1140" s="108" t="s">
        <v>1355</v>
      </c>
      <c r="D1140" s="108" t="s">
        <v>797</v>
      </c>
      <c r="E1140" s="192" t="s">
        <v>880</v>
      </c>
      <c r="F1140" s="108">
        <v>2.5000000000000001E-2</v>
      </c>
      <c r="G1140" s="108">
        <v>0</v>
      </c>
      <c r="H1140" s="108">
        <v>1.37</v>
      </c>
      <c r="I1140" s="4" t="s">
        <v>1333</v>
      </c>
      <c r="J1140" s="231"/>
    </row>
    <row r="1141" spans="1:10">
      <c r="A1141" s="298" t="str">
        <f t="shared" si="17"/>
        <v>貨4メLGG</v>
      </c>
      <c r="B1141" s="108" t="s">
        <v>1356</v>
      </c>
      <c r="C1141" s="108" t="s">
        <v>1355</v>
      </c>
      <c r="D1141" s="108" t="s">
        <v>797</v>
      </c>
      <c r="E1141" s="108" t="s">
        <v>881</v>
      </c>
      <c r="F1141" s="108">
        <v>1.2500000000000001E-2</v>
      </c>
      <c r="G1141" s="108">
        <v>0</v>
      </c>
      <c r="H1141" s="108">
        <v>1.37</v>
      </c>
      <c r="I1141" s="4" t="s">
        <v>1333</v>
      </c>
      <c r="J1141" s="231"/>
    </row>
    <row r="1142" spans="1:10">
      <c r="A1142" s="298" t="str">
        <f t="shared" si="17"/>
        <v>貨4メMHG</v>
      </c>
      <c r="B1142" s="108" t="s">
        <v>1357</v>
      </c>
      <c r="C1142" s="108" t="s">
        <v>1355</v>
      </c>
      <c r="D1142" s="108" t="s">
        <v>797</v>
      </c>
      <c r="E1142" s="108" t="s">
        <v>882</v>
      </c>
      <c r="F1142" s="108">
        <v>1.2500000000000001E-2</v>
      </c>
      <c r="G1142" s="108">
        <v>0</v>
      </c>
      <c r="H1142" s="108">
        <v>1.37</v>
      </c>
      <c r="I1142" s="4" t="s">
        <v>1333</v>
      </c>
      <c r="J1142" s="231"/>
    </row>
    <row r="1143" spans="1:10">
      <c r="A1143" s="298" t="str">
        <f t="shared" si="17"/>
        <v>貨4メMGG</v>
      </c>
      <c r="B1143" s="108" t="s">
        <v>1357</v>
      </c>
      <c r="C1143" s="108" t="s">
        <v>1355</v>
      </c>
      <c r="D1143" s="108" t="s">
        <v>797</v>
      </c>
      <c r="E1143" s="108" t="s">
        <v>883</v>
      </c>
      <c r="F1143" s="108">
        <v>1.2500000000000001E-2</v>
      </c>
      <c r="G1143" s="108">
        <v>0</v>
      </c>
      <c r="H1143" s="108">
        <v>1.37</v>
      </c>
      <c r="I1143" s="4" t="s">
        <v>1333</v>
      </c>
      <c r="J1143" s="231"/>
    </row>
    <row r="1144" spans="1:10">
      <c r="A1144" s="298" t="str">
        <f t="shared" si="17"/>
        <v>貨4メRHG</v>
      </c>
      <c r="B1144" s="108" t="s">
        <v>1357</v>
      </c>
      <c r="C1144" s="108" t="s">
        <v>1355</v>
      </c>
      <c r="D1144" s="108" t="s">
        <v>797</v>
      </c>
      <c r="E1144" s="108" t="s">
        <v>884</v>
      </c>
      <c r="F1144" s="108">
        <v>6.2500000000000003E-3</v>
      </c>
      <c r="G1144" s="108">
        <v>0</v>
      </c>
      <c r="H1144" s="108">
        <v>1.37</v>
      </c>
      <c r="I1144" s="4" t="s">
        <v>1333</v>
      </c>
      <c r="J1144" s="231"/>
    </row>
    <row r="1145" spans="1:10">
      <c r="A1145" s="298" t="str">
        <f t="shared" si="17"/>
        <v>貨4メRGG</v>
      </c>
      <c r="B1145" s="108" t="s">
        <v>1357</v>
      </c>
      <c r="C1145" s="108" t="s">
        <v>1355</v>
      </c>
      <c r="D1145" s="108" t="s">
        <v>797</v>
      </c>
      <c r="E1145" s="192" t="s">
        <v>885</v>
      </c>
      <c r="F1145" s="108">
        <v>6.2500000000000003E-3</v>
      </c>
      <c r="G1145" s="108">
        <v>0</v>
      </c>
      <c r="H1145" s="108">
        <v>1.37</v>
      </c>
      <c r="I1145" s="4" t="s">
        <v>1333</v>
      </c>
      <c r="J1145" s="231"/>
    </row>
    <row r="1146" spans="1:10">
      <c r="A1146" s="298" t="str">
        <f t="shared" si="17"/>
        <v>貨4メQHG</v>
      </c>
      <c r="B1146" s="108" t="s">
        <v>1357</v>
      </c>
      <c r="C1146" s="108" t="s">
        <v>1355</v>
      </c>
      <c r="D1146" s="108" t="s">
        <v>797</v>
      </c>
      <c r="E1146" s="108" t="s">
        <v>1062</v>
      </c>
      <c r="F1146" s="108">
        <v>2.2499999999999999E-2</v>
      </c>
      <c r="G1146" s="108">
        <v>0</v>
      </c>
      <c r="H1146" s="108">
        <v>1.37</v>
      </c>
      <c r="I1146" s="4" t="s">
        <v>1333</v>
      </c>
      <c r="J1146" s="231"/>
    </row>
    <row r="1147" spans="1:10">
      <c r="A1147" s="298" t="str">
        <f t="shared" si="17"/>
        <v>貨4メQGG</v>
      </c>
      <c r="B1147" s="108" t="s">
        <v>1357</v>
      </c>
      <c r="C1147" s="108" t="s">
        <v>1355</v>
      </c>
      <c r="D1147" s="108" t="s">
        <v>797</v>
      </c>
      <c r="E1147" s="108" t="s">
        <v>1058</v>
      </c>
      <c r="F1147" s="108">
        <v>2.2499999999999999E-2</v>
      </c>
      <c r="G1147" s="108">
        <v>0</v>
      </c>
      <c r="H1147" s="108">
        <v>1.37</v>
      </c>
      <c r="I1147" s="4" t="s">
        <v>1333</v>
      </c>
      <c r="J1147" s="231"/>
    </row>
    <row r="1148" spans="1:10">
      <c r="A1148" s="298" t="str">
        <f t="shared" si="17"/>
        <v>貨4メSHG</v>
      </c>
      <c r="B1148" s="108" t="s">
        <v>1358</v>
      </c>
      <c r="C1148" s="108" t="s">
        <v>1355</v>
      </c>
      <c r="D1148" s="108" t="s">
        <v>823</v>
      </c>
      <c r="E1148" s="192" t="s">
        <v>886</v>
      </c>
      <c r="F1148" s="108">
        <v>2.5000000000000001E-2</v>
      </c>
      <c r="G1148" s="108">
        <v>0</v>
      </c>
      <c r="H1148" s="108">
        <v>1.37</v>
      </c>
      <c r="I1148" s="4" t="s">
        <v>1333</v>
      </c>
      <c r="J1148" s="231"/>
    </row>
    <row r="1149" spans="1:10">
      <c r="A1149" s="298" t="str">
        <f t="shared" si="17"/>
        <v>貨4メSGG</v>
      </c>
      <c r="B1149" s="108" t="s">
        <v>1358</v>
      </c>
      <c r="C1149" s="108" t="s">
        <v>1355</v>
      </c>
      <c r="D1149" s="108" t="s">
        <v>823</v>
      </c>
      <c r="E1149" s="108" t="s">
        <v>887</v>
      </c>
      <c r="F1149" s="108">
        <v>1.2500000000000001E-2</v>
      </c>
      <c r="G1149" s="108">
        <v>0</v>
      </c>
      <c r="H1149" s="108">
        <v>1.37</v>
      </c>
      <c r="I1149" s="4" t="s">
        <v>1333</v>
      </c>
      <c r="J1149" s="231"/>
    </row>
    <row r="1150" spans="1:10">
      <c r="A1150" s="298" t="str">
        <f t="shared" si="17"/>
        <v>貨4メTHG</v>
      </c>
      <c r="B1150" s="108" t="s">
        <v>1359</v>
      </c>
      <c r="C1150" s="108" t="s">
        <v>1355</v>
      </c>
      <c r="D1150" s="108" t="s">
        <v>823</v>
      </c>
      <c r="E1150" s="108" t="s">
        <v>1089</v>
      </c>
      <c r="F1150" s="108">
        <v>2.2499999999999999E-2</v>
      </c>
      <c r="G1150" s="108">
        <v>0</v>
      </c>
      <c r="H1150" s="108">
        <v>1.37</v>
      </c>
      <c r="I1150" s="4" t="s">
        <v>1333</v>
      </c>
      <c r="J1150" s="231"/>
    </row>
    <row r="1151" spans="1:10">
      <c r="A1151" s="298" t="str">
        <f t="shared" si="17"/>
        <v>貨4メTGG</v>
      </c>
      <c r="B1151" s="108" t="s">
        <v>1359</v>
      </c>
      <c r="C1151" s="108" t="s">
        <v>1355</v>
      </c>
      <c r="D1151" s="192" t="s">
        <v>823</v>
      </c>
      <c r="E1151" s="108" t="s">
        <v>1088</v>
      </c>
      <c r="F1151" s="108">
        <v>2.2499999999999999E-2</v>
      </c>
      <c r="G1151" s="108">
        <v>0</v>
      </c>
      <c r="H1151" s="108">
        <v>1.37</v>
      </c>
      <c r="I1151" s="4" t="s">
        <v>1333</v>
      </c>
      <c r="J1151" s="231"/>
    </row>
    <row r="1152" spans="1:10">
      <c r="A1152" s="298" t="str">
        <f t="shared" si="17"/>
        <v>貨4メ2HG</v>
      </c>
      <c r="B1152" s="108" t="s">
        <v>1354</v>
      </c>
      <c r="C1152" s="108" t="s">
        <v>1355</v>
      </c>
      <c r="D1152" s="192" t="s">
        <v>1287</v>
      </c>
      <c r="E1152" s="108" t="s">
        <v>1360</v>
      </c>
      <c r="F1152" s="108">
        <v>1.4999999999999999E-2</v>
      </c>
      <c r="G1152" s="108">
        <v>0</v>
      </c>
      <c r="H1152" s="108">
        <v>1.37</v>
      </c>
      <c r="I1152" s="4" t="s">
        <v>1333</v>
      </c>
      <c r="J1152" s="231"/>
    </row>
    <row r="1153" spans="1:10">
      <c r="A1153" s="298" t="str">
        <f t="shared" si="17"/>
        <v>貨4メ2GG</v>
      </c>
      <c r="B1153" s="108" t="s">
        <v>1354</v>
      </c>
      <c r="C1153" s="108" t="s">
        <v>1355</v>
      </c>
      <c r="D1153" s="192" t="s">
        <v>1287</v>
      </c>
      <c r="E1153" s="192" t="s">
        <v>1361</v>
      </c>
      <c r="F1153" s="108">
        <v>7.4999999999999997E-3</v>
      </c>
      <c r="G1153" s="108">
        <v>0</v>
      </c>
      <c r="H1153" s="108">
        <v>1.37</v>
      </c>
      <c r="I1153" s="4" t="s">
        <v>1333</v>
      </c>
      <c r="J1153" s="231"/>
    </row>
    <row r="1154" spans="1:10">
      <c r="A1154" s="362" t="str">
        <f t="shared" si="17"/>
        <v>貨4メCGG</v>
      </c>
      <c r="B1154" s="108" t="s">
        <v>1630</v>
      </c>
      <c r="C1154" s="108" t="s">
        <v>1631</v>
      </c>
      <c r="D1154" s="192" t="s">
        <v>364</v>
      </c>
      <c r="E1154" s="192" t="s">
        <v>1632</v>
      </c>
      <c r="F1154" s="108">
        <v>3.7499999999999999E-2</v>
      </c>
      <c r="G1154" s="108">
        <v>0</v>
      </c>
      <c r="H1154" s="108">
        <v>1.37</v>
      </c>
      <c r="I1154" s="4" t="s">
        <v>1333</v>
      </c>
      <c r="J1154" s="231"/>
    </row>
    <row r="1155" spans="1:10">
      <c r="A1155" s="362" t="str">
        <f t="shared" si="17"/>
        <v>貨4メCHG</v>
      </c>
      <c r="B1155" s="108" t="s">
        <v>1630</v>
      </c>
      <c r="C1155" s="108" t="s">
        <v>1631</v>
      </c>
      <c r="D1155" s="192" t="s">
        <v>364</v>
      </c>
      <c r="E1155" s="192" t="s">
        <v>1633</v>
      </c>
      <c r="F1155" s="108">
        <v>3.7499999999999999E-2</v>
      </c>
      <c r="G1155" s="108">
        <v>0</v>
      </c>
      <c r="H1155" s="108">
        <v>1.37</v>
      </c>
      <c r="I1155" s="4" t="s">
        <v>1333</v>
      </c>
      <c r="J1155" s="231"/>
    </row>
    <row r="1156" spans="1:10">
      <c r="A1156" s="362" t="str">
        <f t="shared" si="17"/>
        <v>貨4メDGG</v>
      </c>
      <c r="B1156" s="108" t="s">
        <v>1630</v>
      </c>
      <c r="C1156" s="108" t="s">
        <v>1631</v>
      </c>
      <c r="D1156" s="192" t="s">
        <v>364</v>
      </c>
      <c r="E1156" s="192" t="s">
        <v>1634</v>
      </c>
      <c r="F1156" s="108">
        <v>1.8749999999999999E-2</v>
      </c>
      <c r="G1156" s="108">
        <v>0</v>
      </c>
      <c r="H1156" s="108">
        <v>1.37</v>
      </c>
      <c r="I1156" s="4" t="s">
        <v>1333</v>
      </c>
      <c r="J1156" s="231"/>
    </row>
    <row r="1157" spans="1:10">
      <c r="A1157" s="362" t="str">
        <f t="shared" si="17"/>
        <v>貨4メDHG</v>
      </c>
      <c r="B1157" s="108" t="s">
        <v>1630</v>
      </c>
      <c r="C1157" s="108" t="s">
        <v>1631</v>
      </c>
      <c r="D1157" s="192" t="s">
        <v>364</v>
      </c>
      <c r="E1157" s="192" t="s">
        <v>1635</v>
      </c>
      <c r="F1157" s="108">
        <v>1.8749999999999999E-2</v>
      </c>
      <c r="G1157" s="108">
        <v>0</v>
      </c>
      <c r="H1157" s="108">
        <v>1.37</v>
      </c>
      <c r="I1157" s="4" t="s">
        <v>1333</v>
      </c>
      <c r="J1157" s="231"/>
    </row>
    <row r="1158" spans="1:10">
      <c r="A1158" s="298" t="str">
        <f t="shared" si="17"/>
        <v>乗0ガ-</v>
      </c>
      <c r="B1158" s="108" t="s">
        <v>1362</v>
      </c>
      <c r="C1158" s="108" t="s">
        <v>1363</v>
      </c>
      <c r="D1158" s="192" t="s">
        <v>201</v>
      </c>
      <c r="E1158" s="192" t="s">
        <v>202</v>
      </c>
      <c r="F1158" s="108">
        <v>2.1800000000000002</v>
      </c>
      <c r="G1158" s="108">
        <v>0</v>
      </c>
      <c r="H1158" s="108">
        <v>2.3199999999999998</v>
      </c>
      <c r="I1158" s="4" t="s">
        <v>997</v>
      </c>
      <c r="J1158" s="231"/>
    </row>
    <row r="1159" spans="1:10">
      <c r="A1159" s="298" t="str">
        <f t="shared" si="17"/>
        <v>乗0ガA</v>
      </c>
      <c r="B1159" s="108" t="s">
        <v>1362</v>
      </c>
      <c r="C1159" s="108" t="s">
        <v>1363</v>
      </c>
      <c r="D1159" s="192" t="s">
        <v>204</v>
      </c>
      <c r="E1159" s="108" t="s">
        <v>513</v>
      </c>
      <c r="F1159" s="108">
        <v>1.2</v>
      </c>
      <c r="G1159" s="108">
        <v>0</v>
      </c>
      <c r="H1159" s="108">
        <v>2.3199999999999998</v>
      </c>
      <c r="I1159" s="4" t="s">
        <v>997</v>
      </c>
      <c r="J1159" s="231"/>
    </row>
    <row r="1160" spans="1:10">
      <c r="A1160" s="298" t="str">
        <f t="shared" si="17"/>
        <v>乗0ガB</v>
      </c>
      <c r="B1160" s="108" t="s">
        <v>1362</v>
      </c>
      <c r="C1160" s="108" t="s">
        <v>1363</v>
      </c>
      <c r="D1160" s="192" t="s">
        <v>515</v>
      </c>
      <c r="E1160" s="192" t="s">
        <v>527</v>
      </c>
      <c r="F1160" s="108">
        <v>0.6</v>
      </c>
      <c r="G1160" s="108">
        <v>0</v>
      </c>
      <c r="H1160" s="108">
        <v>2.3199999999999998</v>
      </c>
      <c r="I1160" s="4" t="s">
        <v>997</v>
      </c>
      <c r="J1160" s="231"/>
    </row>
    <row r="1161" spans="1:10">
      <c r="A1161" s="298" t="str">
        <f t="shared" si="17"/>
        <v>乗0ガC</v>
      </c>
      <c r="B1161" s="108" t="s">
        <v>1362</v>
      </c>
      <c r="C1161" s="108" t="s">
        <v>1363</v>
      </c>
      <c r="D1161" s="192" t="s">
        <v>515</v>
      </c>
      <c r="E1161" s="192" t="s">
        <v>528</v>
      </c>
      <c r="F1161" s="108">
        <v>0.6</v>
      </c>
      <c r="G1161" s="108">
        <v>0</v>
      </c>
      <c r="H1161" s="108">
        <v>2.3199999999999998</v>
      </c>
      <c r="I1161" s="4" t="s">
        <v>997</v>
      </c>
      <c r="J1161" s="231"/>
    </row>
    <row r="1162" spans="1:10">
      <c r="A1162" s="298" t="str">
        <f t="shared" si="17"/>
        <v>乗0ガE</v>
      </c>
      <c r="B1162" s="108" t="s">
        <v>1362</v>
      </c>
      <c r="C1162" s="108" t="s">
        <v>1363</v>
      </c>
      <c r="D1162" s="192" t="s">
        <v>519</v>
      </c>
      <c r="E1162" s="108" t="s">
        <v>529</v>
      </c>
      <c r="F1162" s="108">
        <v>0.25</v>
      </c>
      <c r="G1162" s="108">
        <v>0</v>
      </c>
      <c r="H1162" s="108">
        <v>2.3199999999999998</v>
      </c>
      <c r="I1162" s="4" t="s">
        <v>997</v>
      </c>
      <c r="J1162" s="231"/>
    </row>
    <row r="1163" spans="1:10">
      <c r="A1163" s="298" t="str">
        <f t="shared" si="17"/>
        <v>乗0ガGF</v>
      </c>
      <c r="B1163" s="108" t="s">
        <v>1362</v>
      </c>
      <c r="C1163" s="108" t="s">
        <v>1363</v>
      </c>
      <c r="D1163" s="192" t="s">
        <v>519</v>
      </c>
      <c r="E1163" s="192" t="s">
        <v>534</v>
      </c>
      <c r="F1163" s="108">
        <v>0.25</v>
      </c>
      <c r="G1163" s="108">
        <v>0</v>
      </c>
      <c r="H1163" s="108">
        <v>2.3199999999999998</v>
      </c>
      <c r="I1163" s="4" t="s">
        <v>997</v>
      </c>
      <c r="J1163" s="231"/>
    </row>
    <row r="1164" spans="1:10">
      <c r="A1164" s="298" t="str">
        <f t="shared" ref="A1164:A1231" si="18">CONCATENATE(C1164,E1164)</f>
        <v>乗0ガHK</v>
      </c>
      <c r="B1164" s="108" t="s">
        <v>1362</v>
      </c>
      <c r="C1164" s="108" t="s">
        <v>1363</v>
      </c>
      <c r="D1164" s="108" t="s">
        <v>519</v>
      </c>
      <c r="E1164" s="192" t="s">
        <v>542</v>
      </c>
      <c r="F1164" s="108">
        <v>0.125</v>
      </c>
      <c r="G1164" s="108">
        <v>0</v>
      </c>
      <c r="H1164" s="108">
        <v>2.3199999999999998</v>
      </c>
      <c r="I1164" s="4" t="s">
        <v>1147</v>
      </c>
      <c r="J1164" s="231"/>
    </row>
    <row r="1165" spans="1:10">
      <c r="A1165" s="298" t="str">
        <f t="shared" si="18"/>
        <v>乗0ガGH</v>
      </c>
      <c r="B1165" s="108" t="s">
        <v>1362</v>
      </c>
      <c r="C1165" s="108" t="s">
        <v>1363</v>
      </c>
      <c r="D1165" s="108" t="s">
        <v>493</v>
      </c>
      <c r="E1165" s="192" t="s">
        <v>536</v>
      </c>
      <c r="F1165" s="108">
        <v>0.08</v>
      </c>
      <c r="G1165" s="108">
        <v>0</v>
      </c>
      <c r="H1165" s="108">
        <v>2.3199999999999998</v>
      </c>
      <c r="I1165" s="4" t="s">
        <v>997</v>
      </c>
      <c r="J1165" s="231"/>
    </row>
    <row r="1166" spans="1:10">
      <c r="A1166" s="298" t="str">
        <f t="shared" si="18"/>
        <v>乗0ガHN</v>
      </c>
      <c r="B1166" s="108" t="s">
        <v>1362</v>
      </c>
      <c r="C1166" s="108" t="s">
        <v>1363</v>
      </c>
      <c r="D1166" s="108" t="s">
        <v>493</v>
      </c>
      <c r="E1166" s="192" t="s">
        <v>544</v>
      </c>
      <c r="F1166" s="108">
        <v>0.04</v>
      </c>
      <c r="G1166" s="108">
        <v>0</v>
      </c>
      <c r="H1166" s="108">
        <v>2.3199999999999998</v>
      </c>
      <c r="I1166" s="4" t="s">
        <v>1147</v>
      </c>
      <c r="J1166" s="231"/>
    </row>
    <row r="1167" spans="1:10">
      <c r="A1167" s="298" t="str">
        <f t="shared" si="18"/>
        <v>乗0ガTA</v>
      </c>
      <c r="B1167" s="108" t="s">
        <v>1362</v>
      </c>
      <c r="C1167" s="108" t="s">
        <v>1363</v>
      </c>
      <c r="D1167" s="108" t="s">
        <v>493</v>
      </c>
      <c r="E1167" s="108" t="s">
        <v>558</v>
      </c>
      <c r="F1167" s="108">
        <v>0.06</v>
      </c>
      <c r="G1167" s="108">
        <v>0</v>
      </c>
      <c r="H1167" s="108">
        <v>2.3199999999999998</v>
      </c>
      <c r="I1167" s="4" t="s">
        <v>997</v>
      </c>
      <c r="J1167" s="231"/>
    </row>
    <row r="1168" spans="1:10">
      <c r="A1168" s="298" t="str">
        <f t="shared" si="18"/>
        <v>乗0ガXA</v>
      </c>
      <c r="B1168" s="108" t="s">
        <v>1362</v>
      </c>
      <c r="C1168" s="108" t="s">
        <v>1363</v>
      </c>
      <c r="D1168" s="108" t="s">
        <v>493</v>
      </c>
      <c r="E1168" s="108" t="s">
        <v>572</v>
      </c>
      <c r="F1168" s="108">
        <v>0.06</v>
      </c>
      <c r="G1168" s="108">
        <v>0</v>
      </c>
      <c r="H1168" s="108">
        <v>2.3199999999999998</v>
      </c>
      <c r="I1168" s="4" t="s">
        <v>1147</v>
      </c>
      <c r="J1168" s="231"/>
    </row>
    <row r="1169" spans="1:10">
      <c r="A1169" s="298" t="str">
        <f t="shared" si="18"/>
        <v>乗0ガLA</v>
      </c>
      <c r="B1169" s="108" t="s">
        <v>1362</v>
      </c>
      <c r="C1169" s="108" t="s">
        <v>1363</v>
      </c>
      <c r="D1169" s="108" t="s">
        <v>493</v>
      </c>
      <c r="E1169" s="108" t="s">
        <v>550</v>
      </c>
      <c r="F1169" s="108">
        <v>0.04</v>
      </c>
      <c r="G1169" s="108">
        <v>0</v>
      </c>
      <c r="H1169" s="108">
        <v>2.3199999999999998</v>
      </c>
      <c r="I1169" s="4" t="s">
        <v>997</v>
      </c>
      <c r="J1169" s="231"/>
    </row>
    <row r="1170" spans="1:10">
      <c r="A1170" s="298" t="str">
        <f t="shared" si="18"/>
        <v>乗0ガYA</v>
      </c>
      <c r="B1170" s="108" t="s">
        <v>1362</v>
      </c>
      <c r="C1170" s="108" t="s">
        <v>1363</v>
      </c>
      <c r="D1170" s="108" t="s">
        <v>493</v>
      </c>
      <c r="E1170" s="108" t="s">
        <v>576</v>
      </c>
      <c r="F1170" s="108">
        <v>0.04</v>
      </c>
      <c r="G1170" s="108">
        <v>0</v>
      </c>
      <c r="H1170" s="108">
        <v>2.3199999999999998</v>
      </c>
      <c r="I1170" s="4" t="s">
        <v>1147</v>
      </c>
      <c r="J1170" s="231"/>
    </row>
    <row r="1171" spans="1:10">
      <c r="A1171" s="298" t="str">
        <f t="shared" si="18"/>
        <v>乗0ガUA</v>
      </c>
      <c r="B1171" s="108" t="s">
        <v>1362</v>
      </c>
      <c r="C1171" s="108" t="s">
        <v>1363</v>
      </c>
      <c r="D1171" s="108" t="s">
        <v>493</v>
      </c>
      <c r="E1171" s="108" t="s">
        <v>565</v>
      </c>
      <c r="F1171" s="108">
        <v>0.02</v>
      </c>
      <c r="G1171" s="108">
        <v>0</v>
      </c>
      <c r="H1171" s="108">
        <v>2.3199999999999998</v>
      </c>
      <c r="I1171" s="4" t="s">
        <v>997</v>
      </c>
      <c r="J1171" s="231"/>
    </row>
    <row r="1172" spans="1:10">
      <c r="A1172" s="298" t="str">
        <f t="shared" si="18"/>
        <v>乗0ガZA</v>
      </c>
      <c r="B1172" s="108" t="s">
        <v>1362</v>
      </c>
      <c r="C1172" s="108" t="s">
        <v>1363</v>
      </c>
      <c r="D1172" s="108" t="s">
        <v>493</v>
      </c>
      <c r="E1172" s="108" t="s">
        <v>580</v>
      </c>
      <c r="F1172" s="108">
        <v>0.02</v>
      </c>
      <c r="G1172" s="108">
        <v>0</v>
      </c>
      <c r="H1172" s="108">
        <v>2.3199999999999998</v>
      </c>
      <c r="I1172" s="4" t="s">
        <v>1147</v>
      </c>
      <c r="J1172" s="231"/>
    </row>
    <row r="1173" spans="1:10">
      <c r="A1173" s="298" t="str">
        <f t="shared" si="18"/>
        <v>乗0ガABA</v>
      </c>
      <c r="B1173" s="108" t="s">
        <v>1362</v>
      </c>
      <c r="C1173" s="108" t="s">
        <v>1363</v>
      </c>
      <c r="D1173" s="108" t="s">
        <v>364</v>
      </c>
      <c r="E1173" s="108" t="s">
        <v>450</v>
      </c>
      <c r="F1173" s="108">
        <v>0.05</v>
      </c>
      <c r="G1173" s="108">
        <v>0</v>
      </c>
      <c r="H1173" s="108">
        <v>2.3199999999999998</v>
      </c>
      <c r="I1173" s="4" t="s">
        <v>997</v>
      </c>
      <c r="J1173" s="231"/>
    </row>
    <row r="1174" spans="1:10">
      <c r="A1174" s="298" t="str">
        <f t="shared" si="18"/>
        <v>乗0ガAAA</v>
      </c>
      <c r="B1174" s="108" t="s">
        <v>1362</v>
      </c>
      <c r="C1174" s="108" t="s">
        <v>1363</v>
      </c>
      <c r="D1174" s="108" t="s">
        <v>364</v>
      </c>
      <c r="E1174" s="108" t="s">
        <v>451</v>
      </c>
      <c r="F1174" s="108">
        <v>2.5000000000000001E-2</v>
      </c>
      <c r="G1174" s="108">
        <v>0</v>
      </c>
      <c r="H1174" s="108">
        <v>2.3199999999999998</v>
      </c>
      <c r="I1174" s="4" t="s">
        <v>1147</v>
      </c>
      <c r="J1174" s="231"/>
    </row>
    <row r="1175" spans="1:10">
      <c r="A1175" s="298" t="str">
        <f t="shared" si="18"/>
        <v>乗0ガALA</v>
      </c>
      <c r="B1175" s="108" t="s">
        <v>1362</v>
      </c>
      <c r="C1175" s="108" t="s">
        <v>1363</v>
      </c>
      <c r="D1175" s="108" t="s">
        <v>364</v>
      </c>
      <c r="E1175" s="108" t="s">
        <v>973</v>
      </c>
      <c r="F1175" s="108">
        <v>1.2500000000000001E-2</v>
      </c>
      <c r="G1175" s="108">
        <v>0</v>
      </c>
      <c r="H1175" s="108">
        <v>2.3199999999999998</v>
      </c>
      <c r="I1175" s="4" t="s">
        <v>1149</v>
      </c>
      <c r="J1175" s="231"/>
    </row>
    <row r="1176" spans="1:10">
      <c r="A1176" s="298" t="str">
        <f t="shared" si="18"/>
        <v>乗0ガCAA</v>
      </c>
      <c r="B1176" s="108" t="s">
        <v>1362</v>
      </c>
      <c r="C1176" s="108" t="s">
        <v>1363</v>
      </c>
      <c r="D1176" s="108" t="s">
        <v>364</v>
      </c>
      <c r="E1176" s="108" t="s">
        <v>394</v>
      </c>
      <c r="F1176" s="108">
        <v>2.5000000000000001E-2</v>
      </c>
      <c r="G1176" s="108">
        <v>0</v>
      </c>
      <c r="H1176" s="108">
        <v>2.3199999999999998</v>
      </c>
      <c r="I1176" s="4" t="s">
        <v>1147</v>
      </c>
      <c r="J1176" s="231"/>
    </row>
    <row r="1177" spans="1:10">
      <c r="A1177" s="298" t="str">
        <f t="shared" si="18"/>
        <v>乗0ガCBA</v>
      </c>
      <c r="B1177" s="108" t="s">
        <v>1362</v>
      </c>
      <c r="C1177" s="108" t="s">
        <v>1363</v>
      </c>
      <c r="D1177" s="108" t="s">
        <v>364</v>
      </c>
      <c r="E1177" s="108" t="s">
        <v>132</v>
      </c>
      <c r="F1177" s="108">
        <v>2.5000000000000001E-2</v>
      </c>
      <c r="G1177" s="108">
        <v>0</v>
      </c>
      <c r="H1177" s="108">
        <v>2.3199999999999998</v>
      </c>
      <c r="I1177" s="4" t="s">
        <v>1150</v>
      </c>
      <c r="J1177" s="231"/>
    </row>
    <row r="1178" spans="1:10">
      <c r="A1178" s="298" t="str">
        <f t="shared" si="18"/>
        <v>乗0ガCLA</v>
      </c>
      <c r="B1178" s="108" t="s">
        <v>1362</v>
      </c>
      <c r="C1178" s="108" t="s">
        <v>1363</v>
      </c>
      <c r="D1178" s="108" t="s">
        <v>364</v>
      </c>
      <c r="E1178" s="108" t="s">
        <v>976</v>
      </c>
      <c r="F1178" s="108">
        <v>2.5000000000000001E-2</v>
      </c>
      <c r="G1178" s="108">
        <v>0</v>
      </c>
      <c r="H1178" s="108">
        <v>2.3199999999999998</v>
      </c>
      <c r="I1178" s="4" t="s">
        <v>1149</v>
      </c>
      <c r="J1178" s="231"/>
    </row>
    <row r="1179" spans="1:10">
      <c r="A1179" s="298" t="str">
        <f t="shared" si="18"/>
        <v>乗0ガDAA</v>
      </c>
      <c r="B1179" s="108" t="s">
        <v>1362</v>
      </c>
      <c r="C1179" s="108" t="s">
        <v>1363</v>
      </c>
      <c r="D1179" s="108" t="s">
        <v>364</v>
      </c>
      <c r="E1179" s="108" t="s">
        <v>133</v>
      </c>
      <c r="F1179" s="108">
        <v>1.2500000000000001E-2</v>
      </c>
      <c r="G1179" s="108">
        <v>0</v>
      </c>
      <c r="H1179" s="108">
        <v>2.3199999999999998</v>
      </c>
      <c r="I1179" s="4" t="s">
        <v>1147</v>
      </c>
      <c r="J1179" s="231"/>
    </row>
    <row r="1180" spans="1:10">
      <c r="A1180" s="298" t="str">
        <f t="shared" si="18"/>
        <v>乗0ガDBA</v>
      </c>
      <c r="B1180" s="108" t="s">
        <v>1362</v>
      </c>
      <c r="C1180" s="108" t="s">
        <v>1363</v>
      </c>
      <c r="D1180" s="108" t="s">
        <v>364</v>
      </c>
      <c r="E1180" s="108" t="s">
        <v>134</v>
      </c>
      <c r="F1180" s="108">
        <v>1.2500000000000001E-2</v>
      </c>
      <c r="G1180" s="108">
        <v>0</v>
      </c>
      <c r="H1180" s="108">
        <v>2.3199999999999998</v>
      </c>
      <c r="I1180" s="4" t="s">
        <v>996</v>
      </c>
      <c r="J1180" s="231"/>
    </row>
    <row r="1181" spans="1:10">
      <c r="A1181" s="298" t="str">
        <f t="shared" si="18"/>
        <v>乗0ガDLA</v>
      </c>
      <c r="B1181" s="108" t="s">
        <v>1362</v>
      </c>
      <c r="C1181" s="108" t="s">
        <v>1363</v>
      </c>
      <c r="D1181" s="108" t="s">
        <v>364</v>
      </c>
      <c r="E1181" s="108" t="s">
        <v>979</v>
      </c>
      <c r="F1181" s="108">
        <v>1.2500000000000001E-2</v>
      </c>
      <c r="G1181" s="108">
        <v>0</v>
      </c>
      <c r="H1181" s="108">
        <v>2.3199999999999998</v>
      </c>
      <c r="I1181" s="4" t="s">
        <v>1149</v>
      </c>
      <c r="J1181" s="231"/>
    </row>
    <row r="1182" spans="1:10">
      <c r="A1182" s="298" t="str">
        <f t="shared" si="18"/>
        <v>乗0ガLBA</v>
      </c>
      <c r="B1182" s="108" t="s">
        <v>1362</v>
      </c>
      <c r="C1182" s="108" t="s">
        <v>1363</v>
      </c>
      <c r="D1182" s="108" t="s">
        <v>797</v>
      </c>
      <c r="E1182" s="108" t="s">
        <v>888</v>
      </c>
      <c r="F1182" s="108">
        <v>0.05</v>
      </c>
      <c r="G1182" s="108">
        <v>0</v>
      </c>
      <c r="H1182" s="108">
        <v>2.3199999999999998</v>
      </c>
      <c r="I1182" s="4" t="s">
        <v>997</v>
      </c>
      <c r="J1182" s="231"/>
    </row>
    <row r="1183" spans="1:10">
      <c r="A1183" s="298" t="str">
        <f t="shared" si="18"/>
        <v>乗0ガLAA</v>
      </c>
      <c r="B1183" s="108" t="s">
        <v>1362</v>
      </c>
      <c r="C1183" s="108" t="s">
        <v>1363</v>
      </c>
      <c r="D1183" s="108" t="s">
        <v>797</v>
      </c>
      <c r="E1183" s="108" t="s">
        <v>889</v>
      </c>
      <c r="F1183" s="108">
        <v>2.5000000000000001E-2</v>
      </c>
      <c r="G1183" s="108">
        <v>0</v>
      </c>
      <c r="H1183" s="108">
        <v>2.3199999999999998</v>
      </c>
      <c r="I1183" s="4" t="s">
        <v>1147</v>
      </c>
      <c r="J1183" s="231"/>
    </row>
    <row r="1184" spans="1:10">
      <c r="A1184" s="298" t="str">
        <f t="shared" si="18"/>
        <v>乗0ガLLA</v>
      </c>
      <c r="B1184" s="108" t="s">
        <v>1362</v>
      </c>
      <c r="C1184" s="108" t="s">
        <v>1363</v>
      </c>
      <c r="D1184" s="108" t="s">
        <v>797</v>
      </c>
      <c r="E1184" s="108" t="s">
        <v>982</v>
      </c>
      <c r="F1184" s="108">
        <v>1.2500000000000001E-2</v>
      </c>
      <c r="G1184" s="108">
        <v>0</v>
      </c>
      <c r="H1184" s="108">
        <v>2.3199999999999998</v>
      </c>
      <c r="I1184" s="4" t="s">
        <v>1149</v>
      </c>
      <c r="J1184" s="231"/>
    </row>
    <row r="1185" spans="1:10">
      <c r="A1185" s="298" t="str">
        <f t="shared" si="18"/>
        <v>乗0ガMBA</v>
      </c>
      <c r="B1185" s="108" t="s">
        <v>1362</v>
      </c>
      <c r="C1185" s="108" t="s">
        <v>1363</v>
      </c>
      <c r="D1185" s="108" t="s">
        <v>797</v>
      </c>
      <c r="E1185" s="108" t="s">
        <v>890</v>
      </c>
      <c r="F1185" s="108">
        <v>2.5000000000000001E-2</v>
      </c>
      <c r="G1185" s="108">
        <v>0</v>
      </c>
      <c r="H1185" s="108">
        <v>2.3199999999999998</v>
      </c>
      <c r="I1185" s="4" t="s">
        <v>1150</v>
      </c>
      <c r="J1185" s="231"/>
    </row>
    <row r="1186" spans="1:10">
      <c r="A1186" s="298" t="str">
        <f t="shared" si="18"/>
        <v>乗0ガMAA</v>
      </c>
      <c r="B1186" s="108" t="s">
        <v>1362</v>
      </c>
      <c r="C1186" s="108" t="s">
        <v>1363</v>
      </c>
      <c r="D1186" s="108" t="s">
        <v>797</v>
      </c>
      <c r="E1186" s="108" t="s">
        <v>891</v>
      </c>
      <c r="F1186" s="108">
        <v>2.5000000000000001E-2</v>
      </c>
      <c r="G1186" s="108">
        <v>0</v>
      </c>
      <c r="H1186" s="108">
        <v>2.3199999999999998</v>
      </c>
      <c r="I1186" s="4" t="s">
        <v>1147</v>
      </c>
      <c r="J1186" s="231"/>
    </row>
    <row r="1187" spans="1:10">
      <c r="A1187" s="298" t="str">
        <f t="shared" si="18"/>
        <v>乗0ガMLA</v>
      </c>
      <c r="B1187" s="108" t="s">
        <v>1362</v>
      </c>
      <c r="C1187" s="108" t="s">
        <v>1363</v>
      </c>
      <c r="D1187" s="108" t="s">
        <v>797</v>
      </c>
      <c r="E1187" s="108" t="s">
        <v>983</v>
      </c>
      <c r="F1187" s="108">
        <v>2.5000000000000001E-2</v>
      </c>
      <c r="G1187" s="108">
        <v>0</v>
      </c>
      <c r="H1187" s="108">
        <v>2.3199999999999998</v>
      </c>
      <c r="I1187" s="4" t="s">
        <v>1149</v>
      </c>
      <c r="J1187" s="231"/>
    </row>
    <row r="1188" spans="1:10">
      <c r="A1188" s="298" t="str">
        <f t="shared" si="18"/>
        <v>乗0ガRBA</v>
      </c>
      <c r="B1188" s="108" t="s">
        <v>1362</v>
      </c>
      <c r="C1188" s="108" t="s">
        <v>1363</v>
      </c>
      <c r="D1188" s="108" t="s">
        <v>797</v>
      </c>
      <c r="E1188" s="108" t="s">
        <v>892</v>
      </c>
      <c r="F1188" s="108">
        <v>2.5000000000000001E-2</v>
      </c>
      <c r="G1188" s="108">
        <v>0</v>
      </c>
      <c r="H1188" s="108">
        <v>2.3199999999999998</v>
      </c>
      <c r="I1188" s="4" t="s">
        <v>996</v>
      </c>
      <c r="J1188" s="231"/>
    </row>
    <row r="1189" spans="1:10">
      <c r="A1189" s="298" t="str">
        <f t="shared" si="18"/>
        <v>乗0ガRAA</v>
      </c>
      <c r="B1189" s="108" t="s">
        <v>1362</v>
      </c>
      <c r="C1189" s="108" t="s">
        <v>1363</v>
      </c>
      <c r="D1189" s="108" t="s">
        <v>797</v>
      </c>
      <c r="E1189" s="108" t="s">
        <v>893</v>
      </c>
      <c r="F1189" s="108">
        <v>2.5000000000000001E-2</v>
      </c>
      <c r="G1189" s="108">
        <v>0</v>
      </c>
      <c r="H1189" s="108">
        <v>2.3199999999999998</v>
      </c>
      <c r="I1189" s="4" t="s">
        <v>1147</v>
      </c>
      <c r="J1189" s="231"/>
    </row>
    <row r="1190" spans="1:10">
      <c r="A1190" s="298" t="str">
        <f t="shared" si="18"/>
        <v>乗0ガRLA</v>
      </c>
      <c r="B1190" s="108" t="s">
        <v>1362</v>
      </c>
      <c r="C1190" s="108" t="s">
        <v>1363</v>
      </c>
      <c r="D1190" s="108" t="s">
        <v>797</v>
      </c>
      <c r="E1190" s="108" t="s">
        <v>984</v>
      </c>
      <c r="F1190" s="108">
        <v>2.5000000000000001E-2</v>
      </c>
      <c r="G1190" s="108">
        <v>0</v>
      </c>
      <c r="H1190" s="108">
        <v>2.3199999999999998</v>
      </c>
      <c r="I1190" s="4" t="s">
        <v>1149</v>
      </c>
      <c r="J1190" s="231"/>
    </row>
    <row r="1191" spans="1:10">
      <c r="A1191" s="298" t="str">
        <f t="shared" si="18"/>
        <v>乗0ガQBA</v>
      </c>
      <c r="B1191" s="108" t="s">
        <v>1362</v>
      </c>
      <c r="C1191" s="108" t="s">
        <v>1363</v>
      </c>
      <c r="D1191" s="108" t="s">
        <v>797</v>
      </c>
      <c r="E1191" s="108" t="s">
        <v>1035</v>
      </c>
      <c r="F1191" s="108">
        <v>4.4999999999999998E-2</v>
      </c>
      <c r="G1191" s="108">
        <v>0</v>
      </c>
      <c r="H1191" s="108">
        <v>2.3199999999999998</v>
      </c>
      <c r="I1191" s="4" t="s">
        <v>997</v>
      </c>
      <c r="J1191" s="231"/>
    </row>
    <row r="1192" spans="1:10">
      <c r="A1192" s="298" t="str">
        <f t="shared" si="18"/>
        <v>乗0ガQAA</v>
      </c>
      <c r="B1192" s="108" t="s">
        <v>1362</v>
      </c>
      <c r="C1192" s="108" t="s">
        <v>1363</v>
      </c>
      <c r="D1192" s="108" t="s">
        <v>797</v>
      </c>
      <c r="E1192" s="108" t="s">
        <v>1031</v>
      </c>
      <c r="F1192" s="108">
        <v>4.4999999999999998E-2</v>
      </c>
      <c r="G1192" s="108">
        <v>0</v>
      </c>
      <c r="H1192" s="108">
        <v>2.3199999999999998</v>
      </c>
      <c r="I1192" s="4" t="s">
        <v>1147</v>
      </c>
      <c r="J1192" s="231"/>
    </row>
    <row r="1193" spans="1:10">
      <c r="A1193" s="298" t="str">
        <f t="shared" si="18"/>
        <v>乗0ガQLA</v>
      </c>
      <c r="B1193" s="108" t="s">
        <v>1362</v>
      </c>
      <c r="C1193" s="108" t="s">
        <v>1363</v>
      </c>
      <c r="D1193" s="108" t="s">
        <v>797</v>
      </c>
      <c r="E1193" s="108" t="s">
        <v>1065</v>
      </c>
      <c r="F1193" s="108">
        <v>4.4999999999999998E-2</v>
      </c>
      <c r="G1193" s="108">
        <v>0</v>
      </c>
      <c r="H1193" s="108">
        <v>2.3199999999999998</v>
      </c>
      <c r="I1193" s="4" t="s">
        <v>1149</v>
      </c>
      <c r="J1193" s="231"/>
    </row>
    <row r="1194" spans="1:10">
      <c r="A1194" s="298" t="str">
        <f t="shared" si="18"/>
        <v>乗0ガ3BA</v>
      </c>
      <c r="B1194" s="108" t="s">
        <v>1362</v>
      </c>
      <c r="C1194" s="108" t="s">
        <v>1363</v>
      </c>
      <c r="D1194" s="108" t="s">
        <v>1157</v>
      </c>
      <c r="E1194" s="108" t="s">
        <v>1364</v>
      </c>
      <c r="F1194" s="108">
        <v>0.05</v>
      </c>
      <c r="G1194" s="108">
        <v>0</v>
      </c>
      <c r="H1194" s="108">
        <v>2.3199999999999998</v>
      </c>
      <c r="I1194" s="4" t="s">
        <v>997</v>
      </c>
      <c r="J1194" s="231"/>
    </row>
    <row r="1195" spans="1:10">
      <c r="A1195" s="298" t="str">
        <f t="shared" si="18"/>
        <v>乗0ガ3AA</v>
      </c>
      <c r="B1195" s="108" t="s">
        <v>1362</v>
      </c>
      <c r="C1195" s="108" t="s">
        <v>1363</v>
      </c>
      <c r="D1195" s="108" t="s">
        <v>1157</v>
      </c>
      <c r="E1195" s="108" t="s">
        <v>1365</v>
      </c>
      <c r="F1195" s="108">
        <v>2.5000000000000001E-2</v>
      </c>
      <c r="G1195" s="108">
        <v>0</v>
      </c>
      <c r="H1195" s="108">
        <v>2.3199999999999998</v>
      </c>
      <c r="I1195" s="4" t="s">
        <v>1147</v>
      </c>
      <c r="J1195" s="231"/>
    </row>
    <row r="1196" spans="1:10">
      <c r="A1196" s="298" t="str">
        <f t="shared" si="18"/>
        <v>乗0ガ3LA</v>
      </c>
      <c r="B1196" s="108" t="s">
        <v>1362</v>
      </c>
      <c r="C1196" s="108" t="s">
        <v>1363</v>
      </c>
      <c r="D1196" s="108" t="s">
        <v>1157</v>
      </c>
      <c r="E1196" s="108" t="s">
        <v>1366</v>
      </c>
      <c r="F1196" s="108">
        <v>1.2500000000000001E-2</v>
      </c>
      <c r="G1196" s="108">
        <v>0</v>
      </c>
      <c r="H1196" s="108">
        <v>2.3199999999999998</v>
      </c>
      <c r="I1196" s="4" t="s">
        <v>1149</v>
      </c>
      <c r="J1196" s="231"/>
    </row>
    <row r="1197" spans="1:10">
      <c r="A1197" s="298" t="str">
        <f t="shared" si="18"/>
        <v>乗0ガ4BA</v>
      </c>
      <c r="B1197" s="108" t="s">
        <v>1362</v>
      </c>
      <c r="C1197" s="108" t="s">
        <v>1363</v>
      </c>
      <c r="D1197" s="108" t="s">
        <v>1157</v>
      </c>
      <c r="E1197" s="108" t="s">
        <v>1367</v>
      </c>
      <c r="F1197" s="108">
        <v>3.7499999999999999E-2</v>
      </c>
      <c r="G1197" s="108">
        <v>0</v>
      </c>
      <c r="H1197" s="108">
        <v>2.3199999999999998</v>
      </c>
      <c r="I1197" s="4" t="s">
        <v>1150</v>
      </c>
      <c r="J1197" s="231"/>
    </row>
    <row r="1198" spans="1:10">
      <c r="A1198" s="298" t="str">
        <f t="shared" si="18"/>
        <v>乗0ガ4AA</v>
      </c>
      <c r="B1198" s="108" t="s">
        <v>1362</v>
      </c>
      <c r="C1198" s="108" t="s">
        <v>1363</v>
      </c>
      <c r="D1198" s="108" t="s">
        <v>1157</v>
      </c>
      <c r="E1198" s="108" t="s">
        <v>1368</v>
      </c>
      <c r="F1198" s="108">
        <v>3.7499999999999999E-2</v>
      </c>
      <c r="G1198" s="108">
        <v>0</v>
      </c>
      <c r="H1198" s="108">
        <v>2.3199999999999998</v>
      </c>
      <c r="I1198" s="4" t="s">
        <v>1147</v>
      </c>
      <c r="J1198" s="231"/>
    </row>
    <row r="1199" spans="1:10">
      <c r="A1199" s="298" t="str">
        <f t="shared" si="18"/>
        <v>乗0ガ4LA</v>
      </c>
      <c r="B1199" s="108" t="s">
        <v>1362</v>
      </c>
      <c r="C1199" s="108" t="s">
        <v>1363</v>
      </c>
      <c r="D1199" s="108" t="s">
        <v>1157</v>
      </c>
      <c r="E1199" s="108" t="s">
        <v>1369</v>
      </c>
      <c r="F1199" s="108">
        <v>3.7499999999999999E-2</v>
      </c>
      <c r="G1199" s="108">
        <v>0</v>
      </c>
      <c r="H1199" s="108">
        <v>2.3199999999999998</v>
      </c>
      <c r="I1199" s="4" t="s">
        <v>1149</v>
      </c>
      <c r="J1199" s="231"/>
    </row>
    <row r="1200" spans="1:10">
      <c r="A1200" s="298" t="str">
        <f t="shared" si="18"/>
        <v>乗0ガ5BA</v>
      </c>
      <c r="B1200" s="108" t="s">
        <v>1362</v>
      </c>
      <c r="C1200" s="108" t="s">
        <v>1363</v>
      </c>
      <c r="D1200" s="108" t="s">
        <v>1157</v>
      </c>
      <c r="E1200" s="108" t="s">
        <v>1370</v>
      </c>
      <c r="F1200" s="108">
        <v>2.5000000000000001E-2</v>
      </c>
      <c r="G1200" s="108">
        <v>0</v>
      </c>
      <c r="H1200" s="108">
        <v>2.3199999999999998</v>
      </c>
      <c r="I1200" s="4" t="s">
        <v>996</v>
      </c>
      <c r="J1200" s="231"/>
    </row>
    <row r="1201" spans="1:10">
      <c r="A1201" s="298" t="str">
        <f t="shared" si="18"/>
        <v>乗0ガ5AA</v>
      </c>
      <c r="B1201" s="108" t="s">
        <v>1362</v>
      </c>
      <c r="C1201" s="108" t="s">
        <v>1363</v>
      </c>
      <c r="D1201" s="108" t="s">
        <v>1157</v>
      </c>
      <c r="E1201" s="108" t="s">
        <v>1371</v>
      </c>
      <c r="F1201" s="108">
        <v>2.5000000000000001E-2</v>
      </c>
      <c r="G1201" s="108">
        <v>0</v>
      </c>
      <c r="H1201" s="108">
        <v>2.3199999999999998</v>
      </c>
      <c r="I1201" s="4" t="s">
        <v>1147</v>
      </c>
      <c r="J1201" s="231"/>
    </row>
    <row r="1202" spans="1:10">
      <c r="A1202" s="298" t="str">
        <f t="shared" si="18"/>
        <v>乗0ガ5LA</v>
      </c>
      <c r="B1202" s="108" t="s">
        <v>1362</v>
      </c>
      <c r="C1202" s="108" t="s">
        <v>1363</v>
      </c>
      <c r="D1202" s="108" t="s">
        <v>1157</v>
      </c>
      <c r="E1202" s="108" t="s">
        <v>1372</v>
      </c>
      <c r="F1202" s="108">
        <v>2.5000000000000001E-2</v>
      </c>
      <c r="G1202" s="108">
        <v>0</v>
      </c>
      <c r="H1202" s="108">
        <v>2.3199999999999998</v>
      </c>
      <c r="I1202" s="4" t="s">
        <v>1149</v>
      </c>
      <c r="J1202" s="231"/>
    </row>
    <row r="1203" spans="1:10">
      <c r="A1203" s="298" t="str">
        <f t="shared" si="18"/>
        <v>乗0ガ6BA</v>
      </c>
      <c r="B1203" s="108" t="s">
        <v>1362</v>
      </c>
      <c r="C1203" s="108" t="s">
        <v>1363</v>
      </c>
      <c r="D1203" s="108" t="s">
        <v>1157</v>
      </c>
      <c r="E1203" s="108" t="s">
        <v>1373</v>
      </c>
      <c r="F1203" s="108">
        <v>1.2500000000000001E-2</v>
      </c>
      <c r="G1203" s="108">
        <v>0</v>
      </c>
      <c r="H1203" s="108">
        <v>2.3199999999999998</v>
      </c>
      <c r="I1203" s="4" t="s">
        <v>1168</v>
      </c>
      <c r="J1203" s="231"/>
    </row>
    <row r="1204" spans="1:10">
      <c r="A1204" s="298" t="str">
        <f t="shared" si="18"/>
        <v>乗0ガ6AA</v>
      </c>
      <c r="B1204" s="108" t="s">
        <v>1362</v>
      </c>
      <c r="C1204" s="108" t="s">
        <v>1363</v>
      </c>
      <c r="D1204" s="108" t="s">
        <v>1157</v>
      </c>
      <c r="E1204" s="108" t="s">
        <v>1374</v>
      </c>
      <c r="F1204" s="108">
        <v>1.2500000000000001E-2</v>
      </c>
      <c r="G1204" s="108">
        <v>0</v>
      </c>
      <c r="H1204" s="108">
        <v>2.3199999999999998</v>
      </c>
      <c r="I1204" s="4" t="s">
        <v>1147</v>
      </c>
      <c r="J1204" s="231"/>
    </row>
    <row r="1205" spans="1:10">
      <c r="A1205" s="298" t="str">
        <f t="shared" si="18"/>
        <v>乗0ガ6LA</v>
      </c>
      <c r="B1205" s="108" t="s">
        <v>1362</v>
      </c>
      <c r="C1205" s="108" t="s">
        <v>1363</v>
      </c>
      <c r="D1205" s="108" t="s">
        <v>1157</v>
      </c>
      <c r="E1205" s="108" t="s">
        <v>1375</v>
      </c>
      <c r="F1205" s="108">
        <v>1.2500000000000001E-2</v>
      </c>
      <c r="G1205" s="108">
        <v>0</v>
      </c>
      <c r="H1205" s="108">
        <v>2.3199999999999998</v>
      </c>
      <c r="I1205" s="4" t="s">
        <v>1149</v>
      </c>
      <c r="J1205" s="231"/>
    </row>
    <row r="1206" spans="1:10">
      <c r="A1206" s="362" t="str">
        <f t="shared" si="18"/>
        <v>乗0ガBAA</v>
      </c>
      <c r="B1206" s="108" t="s">
        <v>1636</v>
      </c>
      <c r="C1206" s="108" t="s">
        <v>1637</v>
      </c>
      <c r="D1206" s="108" t="s">
        <v>364</v>
      </c>
      <c r="E1206" s="108" t="s">
        <v>1638</v>
      </c>
      <c r="F1206" s="108">
        <v>3.7499999999999999E-2</v>
      </c>
      <c r="G1206" s="108">
        <v>0</v>
      </c>
      <c r="H1206" s="108">
        <v>2.3199999999999998</v>
      </c>
      <c r="I1206" s="4" t="s">
        <v>1147</v>
      </c>
      <c r="J1206" s="231"/>
    </row>
    <row r="1207" spans="1:10">
      <c r="A1207" s="362" t="str">
        <f t="shared" si="18"/>
        <v>乗0ガBBA</v>
      </c>
      <c r="B1207" s="108" t="s">
        <v>1636</v>
      </c>
      <c r="C1207" s="108" t="s">
        <v>1637</v>
      </c>
      <c r="D1207" s="108" t="s">
        <v>364</v>
      </c>
      <c r="E1207" s="108" t="s">
        <v>1639</v>
      </c>
      <c r="F1207" s="108">
        <v>3.7499999999999999E-2</v>
      </c>
      <c r="G1207" s="108">
        <v>0</v>
      </c>
      <c r="H1207" s="108">
        <v>2.3199999999999998</v>
      </c>
      <c r="I1207" s="4" t="s">
        <v>997</v>
      </c>
      <c r="J1207" s="231"/>
    </row>
    <row r="1208" spans="1:10">
      <c r="A1208" s="362" t="str">
        <f t="shared" si="18"/>
        <v>乗0ガNAB</v>
      </c>
      <c r="B1208" s="108" t="s">
        <v>1636</v>
      </c>
      <c r="C1208" s="108" t="s">
        <v>1637</v>
      </c>
      <c r="D1208" s="108" t="s">
        <v>364</v>
      </c>
      <c r="E1208" s="108" t="s">
        <v>1640</v>
      </c>
      <c r="F1208" s="108">
        <v>4.4999999999999998E-2</v>
      </c>
      <c r="G1208" s="108">
        <v>0</v>
      </c>
      <c r="H1208" s="108">
        <v>2.3199999999999998</v>
      </c>
      <c r="I1208" s="4" t="s">
        <v>1147</v>
      </c>
      <c r="J1208" s="231"/>
    </row>
    <row r="1209" spans="1:10">
      <c r="A1209" s="362" t="str">
        <f t="shared" si="18"/>
        <v>乗0ガNBB</v>
      </c>
      <c r="B1209" s="108" t="s">
        <v>1636</v>
      </c>
      <c r="C1209" s="108" t="s">
        <v>1637</v>
      </c>
      <c r="D1209" s="108" t="s">
        <v>364</v>
      </c>
      <c r="E1209" s="108" t="s">
        <v>1641</v>
      </c>
      <c r="F1209" s="108">
        <v>4.4999999999999998E-2</v>
      </c>
      <c r="G1209" s="108">
        <v>0</v>
      </c>
      <c r="H1209" s="108">
        <v>2.3199999999999998</v>
      </c>
      <c r="I1209" s="4" t="s">
        <v>997</v>
      </c>
      <c r="J1209" s="231"/>
    </row>
    <row r="1210" spans="1:10">
      <c r="A1210" s="298" t="str">
        <f t="shared" si="18"/>
        <v>乗0L-</v>
      </c>
      <c r="B1210" s="108" t="s">
        <v>1362</v>
      </c>
      <c r="C1210" s="108" t="s">
        <v>1376</v>
      </c>
      <c r="D1210" s="108" t="s">
        <v>201</v>
      </c>
      <c r="E1210" s="108" t="s">
        <v>202</v>
      </c>
      <c r="F1210" s="108">
        <v>2.1800000000000002</v>
      </c>
      <c r="G1210" s="108">
        <v>0</v>
      </c>
      <c r="H1210" s="108">
        <v>3</v>
      </c>
      <c r="I1210" s="4" t="s">
        <v>997</v>
      </c>
      <c r="J1210" s="231"/>
    </row>
    <row r="1211" spans="1:10">
      <c r="A1211" s="298" t="str">
        <f t="shared" si="18"/>
        <v>乗0LA</v>
      </c>
      <c r="B1211" s="108" t="s">
        <v>1362</v>
      </c>
      <c r="C1211" s="108" t="s">
        <v>1376</v>
      </c>
      <c r="D1211" s="108" t="s">
        <v>204</v>
      </c>
      <c r="E1211" s="108" t="s">
        <v>513</v>
      </c>
      <c r="F1211" s="108">
        <v>1.2</v>
      </c>
      <c r="G1211" s="108">
        <v>0</v>
      </c>
      <c r="H1211" s="108">
        <v>3</v>
      </c>
      <c r="I1211" s="4" t="s">
        <v>997</v>
      </c>
      <c r="J1211" s="231"/>
    </row>
    <row r="1212" spans="1:10">
      <c r="A1212" s="298" t="str">
        <f t="shared" si="18"/>
        <v>乗0LB</v>
      </c>
      <c r="B1212" s="108" t="s">
        <v>1362</v>
      </c>
      <c r="C1212" s="108" t="s">
        <v>1376</v>
      </c>
      <c r="D1212" s="108" t="s">
        <v>515</v>
      </c>
      <c r="E1212" s="108" t="s">
        <v>527</v>
      </c>
      <c r="F1212" s="108">
        <v>0.6</v>
      </c>
      <c r="G1212" s="108">
        <v>0</v>
      </c>
      <c r="H1212" s="108">
        <v>3</v>
      </c>
      <c r="I1212" s="4" t="s">
        <v>997</v>
      </c>
      <c r="J1212" s="231"/>
    </row>
    <row r="1213" spans="1:10">
      <c r="A1213" s="298" t="str">
        <f t="shared" si="18"/>
        <v>乗0LC</v>
      </c>
      <c r="B1213" s="108" t="s">
        <v>1362</v>
      </c>
      <c r="C1213" s="108" t="s">
        <v>1376</v>
      </c>
      <c r="D1213" s="108" t="s">
        <v>515</v>
      </c>
      <c r="E1213" s="108" t="s">
        <v>528</v>
      </c>
      <c r="F1213" s="108">
        <v>0.6</v>
      </c>
      <c r="G1213" s="108">
        <v>0</v>
      </c>
      <c r="H1213" s="108">
        <v>3</v>
      </c>
      <c r="I1213" s="4" t="s">
        <v>997</v>
      </c>
      <c r="J1213" s="231"/>
    </row>
    <row r="1214" spans="1:10">
      <c r="A1214" s="298" t="str">
        <f t="shared" si="18"/>
        <v>乗0LE</v>
      </c>
      <c r="B1214" s="108" t="s">
        <v>1362</v>
      </c>
      <c r="C1214" s="108" t="s">
        <v>1376</v>
      </c>
      <c r="D1214" s="108" t="s">
        <v>519</v>
      </c>
      <c r="E1214" s="108" t="s">
        <v>529</v>
      </c>
      <c r="F1214" s="108">
        <v>0.25</v>
      </c>
      <c r="G1214" s="108">
        <v>0</v>
      </c>
      <c r="H1214" s="108">
        <v>3</v>
      </c>
      <c r="I1214" s="4" t="s">
        <v>997</v>
      </c>
      <c r="J1214" s="231"/>
    </row>
    <row r="1215" spans="1:10">
      <c r="A1215" s="298" t="str">
        <f t="shared" si="18"/>
        <v>乗0LGF</v>
      </c>
      <c r="B1215" s="108" t="s">
        <v>1362</v>
      </c>
      <c r="C1215" s="108" t="s">
        <v>1376</v>
      </c>
      <c r="D1215" s="108" t="s">
        <v>519</v>
      </c>
      <c r="E1215" s="108" t="s">
        <v>534</v>
      </c>
      <c r="F1215" s="108">
        <v>0.25</v>
      </c>
      <c r="G1215" s="108">
        <v>0</v>
      </c>
      <c r="H1215" s="108">
        <v>3</v>
      </c>
      <c r="I1215" s="4" t="s">
        <v>997</v>
      </c>
      <c r="J1215" s="231"/>
    </row>
    <row r="1216" spans="1:10">
      <c r="A1216" s="298" t="str">
        <f t="shared" si="18"/>
        <v>乗0LHK</v>
      </c>
      <c r="B1216" s="108" t="s">
        <v>1362</v>
      </c>
      <c r="C1216" s="108" t="s">
        <v>1376</v>
      </c>
      <c r="D1216" s="108" t="s">
        <v>519</v>
      </c>
      <c r="E1216" s="108" t="s">
        <v>542</v>
      </c>
      <c r="F1216" s="108">
        <v>0.125</v>
      </c>
      <c r="G1216" s="108">
        <v>0</v>
      </c>
      <c r="H1216" s="108">
        <v>3</v>
      </c>
      <c r="I1216" s="4" t="s">
        <v>1147</v>
      </c>
      <c r="J1216" s="231"/>
    </row>
    <row r="1217" spans="1:10">
      <c r="A1217" s="298" t="str">
        <f t="shared" si="18"/>
        <v>乗0LGH</v>
      </c>
      <c r="B1217" s="108" t="s">
        <v>1362</v>
      </c>
      <c r="C1217" s="108" t="s">
        <v>1376</v>
      </c>
      <c r="D1217" s="108" t="s">
        <v>493</v>
      </c>
      <c r="E1217" s="192" t="s">
        <v>536</v>
      </c>
      <c r="F1217" s="108">
        <v>0.08</v>
      </c>
      <c r="G1217" s="108">
        <v>0</v>
      </c>
      <c r="H1217" s="108">
        <v>3</v>
      </c>
      <c r="I1217" s="4" t="s">
        <v>997</v>
      </c>
      <c r="J1217" s="231"/>
    </row>
    <row r="1218" spans="1:10">
      <c r="A1218" s="298" t="str">
        <f t="shared" si="18"/>
        <v>乗0LHN</v>
      </c>
      <c r="B1218" s="108" t="s">
        <v>1362</v>
      </c>
      <c r="C1218" s="108" t="s">
        <v>1376</v>
      </c>
      <c r="D1218" s="108" t="s">
        <v>493</v>
      </c>
      <c r="E1218" s="192" t="s">
        <v>544</v>
      </c>
      <c r="F1218" s="108">
        <v>0.04</v>
      </c>
      <c r="G1218" s="108">
        <v>0</v>
      </c>
      <c r="H1218" s="108">
        <v>3</v>
      </c>
      <c r="I1218" s="4" t="s">
        <v>1147</v>
      </c>
      <c r="J1218" s="231"/>
    </row>
    <row r="1219" spans="1:10">
      <c r="A1219" s="298" t="str">
        <f t="shared" si="18"/>
        <v>乗0LTA</v>
      </c>
      <c r="B1219" s="108" t="s">
        <v>1362</v>
      </c>
      <c r="C1219" s="108" t="s">
        <v>1376</v>
      </c>
      <c r="D1219" s="108" t="s">
        <v>493</v>
      </c>
      <c r="E1219" s="108" t="s">
        <v>558</v>
      </c>
      <c r="F1219" s="108">
        <v>0.06</v>
      </c>
      <c r="G1219" s="108">
        <v>0</v>
      </c>
      <c r="H1219" s="108">
        <v>3</v>
      </c>
      <c r="I1219" s="4" t="s">
        <v>997</v>
      </c>
      <c r="J1219" s="231"/>
    </row>
    <row r="1220" spans="1:10">
      <c r="A1220" s="298" t="str">
        <f t="shared" si="18"/>
        <v>乗0LXA</v>
      </c>
      <c r="B1220" s="108" t="s">
        <v>1362</v>
      </c>
      <c r="C1220" s="108" t="s">
        <v>1376</v>
      </c>
      <c r="D1220" s="108" t="s">
        <v>493</v>
      </c>
      <c r="E1220" s="108" t="s">
        <v>572</v>
      </c>
      <c r="F1220" s="108">
        <v>0.06</v>
      </c>
      <c r="G1220" s="108">
        <v>0</v>
      </c>
      <c r="H1220" s="108">
        <v>3</v>
      </c>
      <c r="I1220" s="4" t="s">
        <v>1147</v>
      </c>
      <c r="J1220" s="231"/>
    </row>
    <row r="1221" spans="1:10">
      <c r="A1221" s="298" t="str">
        <f t="shared" si="18"/>
        <v>乗0LLA</v>
      </c>
      <c r="B1221" s="108" t="s">
        <v>1362</v>
      </c>
      <c r="C1221" s="108" t="s">
        <v>1376</v>
      </c>
      <c r="D1221" s="108" t="s">
        <v>493</v>
      </c>
      <c r="E1221" s="108" t="s">
        <v>550</v>
      </c>
      <c r="F1221" s="108">
        <v>0.04</v>
      </c>
      <c r="G1221" s="108">
        <v>0</v>
      </c>
      <c r="H1221" s="108">
        <v>3</v>
      </c>
      <c r="I1221" s="4" t="s">
        <v>997</v>
      </c>
      <c r="J1221" s="231"/>
    </row>
    <row r="1222" spans="1:10">
      <c r="A1222" s="298" t="str">
        <f t="shared" si="18"/>
        <v>乗0LYA</v>
      </c>
      <c r="B1222" s="108" t="s">
        <v>1362</v>
      </c>
      <c r="C1222" s="108" t="s">
        <v>1376</v>
      </c>
      <c r="D1222" s="108" t="s">
        <v>493</v>
      </c>
      <c r="E1222" s="108" t="s">
        <v>576</v>
      </c>
      <c r="F1222" s="108">
        <v>0.04</v>
      </c>
      <c r="G1222" s="108">
        <v>0</v>
      </c>
      <c r="H1222" s="108">
        <v>3</v>
      </c>
      <c r="I1222" s="4" t="s">
        <v>1147</v>
      </c>
      <c r="J1222" s="231"/>
    </row>
    <row r="1223" spans="1:10">
      <c r="A1223" s="298" t="str">
        <f t="shared" si="18"/>
        <v>乗0LUA</v>
      </c>
      <c r="B1223" s="108" t="s">
        <v>1362</v>
      </c>
      <c r="C1223" s="108" t="s">
        <v>1376</v>
      </c>
      <c r="D1223" s="108" t="s">
        <v>493</v>
      </c>
      <c r="E1223" s="108" t="s">
        <v>565</v>
      </c>
      <c r="F1223" s="108">
        <v>0.02</v>
      </c>
      <c r="G1223" s="108">
        <v>0</v>
      </c>
      <c r="H1223" s="108">
        <v>3</v>
      </c>
      <c r="I1223" s="4" t="s">
        <v>997</v>
      </c>
      <c r="J1223" s="231"/>
    </row>
    <row r="1224" spans="1:10">
      <c r="A1224" s="298" t="str">
        <f t="shared" si="18"/>
        <v>乗0LZA</v>
      </c>
      <c r="B1224" s="108" t="s">
        <v>1362</v>
      </c>
      <c r="C1224" s="108" t="s">
        <v>1376</v>
      </c>
      <c r="D1224" s="108" t="s">
        <v>493</v>
      </c>
      <c r="E1224" s="108" t="s">
        <v>580</v>
      </c>
      <c r="F1224" s="108">
        <v>0.02</v>
      </c>
      <c r="G1224" s="108">
        <v>0</v>
      </c>
      <c r="H1224" s="108">
        <v>3</v>
      </c>
      <c r="I1224" s="4" t="s">
        <v>1147</v>
      </c>
      <c r="J1224" s="231"/>
    </row>
    <row r="1225" spans="1:10">
      <c r="A1225" s="298" t="str">
        <f t="shared" si="18"/>
        <v>乗0LABA</v>
      </c>
      <c r="B1225" s="108" t="s">
        <v>1362</v>
      </c>
      <c r="C1225" s="108" t="s">
        <v>1376</v>
      </c>
      <c r="D1225" s="108" t="s">
        <v>364</v>
      </c>
      <c r="E1225" s="108" t="s">
        <v>450</v>
      </c>
      <c r="F1225" s="108">
        <v>0.05</v>
      </c>
      <c r="G1225" s="108">
        <v>0</v>
      </c>
      <c r="H1225" s="108">
        <v>3</v>
      </c>
      <c r="I1225" s="4" t="s">
        <v>997</v>
      </c>
      <c r="J1225" s="231"/>
    </row>
    <row r="1226" spans="1:10">
      <c r="A1226" s="298" t="str">
        <f t="shared" si="18"/>
        <v>乗0LAAA</v>
      </c>
      <c r="B1226" s="108" t="s">
        <v>1362</v>
      </c>
      <c r="C1226" s="108" t="s">
        <v>1376</v>
      </c>
      <c r="D1226" s="108" t="s">
        <v>364</v>
      </c>
      <c r="E1226" s="108" t="s">
        <v>451</v>
      </c>
      <c r="F1226" s="108">
        <v>2.5000000000000001E-2</v>
      </c>
      <c r="G1226" s="108">
        <v>0</v>
      </c>
      <c r="H1226" s="108">
        <v>3</v>
      </c>
      <c r="I1226" s="4" t="s">
        <v>1147</v>
      </c>
      <c r="J1226" s="231"/>
    </row>
    <row r="1227" spans="1:10">
      <c r="A1227" s="298" t="str">
        <f t="shared" si="18"/>
        <v>乗0LALA</v>
      </c>
      <c r="B1227" s="108" t="s">
        <v>1362</v>
      </c>
      <c r="C1227" s="108" t="s">
        <v>1376</v>
      </c>
      <c r="D1227" s="108" t="s">
        <v>364</v>
      </c>
      <c r="E1227" s="108" t="s">
        <v>973</v>
      </c>
      <c r="F1227" s="108">
        <v>1.2500000000000001E-2</v>
      </c>
      <c r="G1227" s="108">
        <v>0</v>
      </c>
      <c r="H1227" s="108">
        <v>3</v>
      </c>
      <c r="I1227" s="4" t="s">
        <v>1149</v>
      </c>
      <c r="J1227" s="231"/>
    </row>
    <row r="1228" spans="1:10">
      <c r="A1228" s="298" t="str">
        <f t="shared" si="18"/>
        <v>乗0LCAA</v>
      </c>
      <c r="B1228" s="108" t="s">
        <v>1362</v>
      </c>
      <c r="C1228" s="108" t="s">
        <v>1376</v>
      </c>
      <c r="D1228" s="108" t="s">
        <v>364</v>
      </c>
      <c r="E1228" s="108" t="s">
        <v>394</v>
      </c>
      <c r="F1228" s="108">
        <v>2.5000000000000001E-2</v>
      </c>
      <c r="G1228" s="108">
        <v>0</v>
      </c>
      <c r="H1228" s="108">
        <v>3</v>
      </c>
      <c r="I1228" s="4" t="s">
        <v>1147</v>
      </c>
      <c r="J1228" s="231"/>
    </row>
    <row r="1229" spans="1:10">
      <c r="A1229" s="298" t="str">
        <f t="shared" si="18"/>
        <v>乗0LCBA</v>
      </c>
      <c r="B1229" s="108" t="s">
        <v>1362</v>
      </c>
      <c r="C1229" s="108" t="s">
        <v>1376</v>
      </c>
      <c r="D1229" s="108" t="s">
        <v>364</v>
      </c>
      <c r="E1229" s="108" t="s">
        <v>132</v>
      </c>
      <c r="F1229" s="108">
        <v>2.5000000000000001E-2</v>
      </c>
      <c r="G1229" s="108">
        <v>0</v>
      </c>
      <c r="H1229" s="108">
        <v>3</v>
      </c>
      <c r="I1229" s="4" t="s">
        <v>1150</v>
      </c>
      <c r="J1229" s="231"/>
    </row>
    <row r="1230" spans="1:10">
      <c r="A1230" s="298" t="str">
        <f t="shared" si="18"/>
        <v>乗0LCLA</v>
      </c>
      <c r="B1230" s="108" t="s">
        <v>1362</v>
      </c>
      <c r="C1230" s="108" t="s">
        <v>1376</v>
      </c>
      <c r="D1230" s="108" t="s">
        <v>364</v>
      </c>
      <c r="E1230" s="108" t="s">
        <v>976</v>
      </c>
      <c r="F1230" s="108">
        <v>2.5000000000000001E-2</v>
      </c>
      <c r="G1230" s="108">
        <v>0</v>
      </c>
      <c r="H1230" s="108">
        <v>3</v>
      </c>
      <c r="I1230" s="4" t="s">
        <v>1149</v>
      </c>
      <c r="J1230" s="231"/>
    </row>
    <row r="1231" spans="1:10">
      <c r="A1231" s="298" t="str">
        <f t="shared" si="18"/>
        <v>乗0LDAA</v>
      </c>
      <c r="B1231" s="108" t="s">
        <v>1362</v>
      </c>
      <c r="C1231" s="108" t="s">
        <v>1376</v>
      </c>
      <c r="D1231" s="108" t="s">
        <v>364</v>
      </c>
      <c r="E1231" s="108" t="s">
        <v>133</v>
      </c>
      <c r="F1231" s="108">
        <v>1.2500000000000001E-2</v>
      </c>
      <c r="G1231" s="108">
        <v>0</v>
      </c>
      <c r="H1231" s="108">
        <v>3</v>
      </c>
      <c r="I1231" s="4" t="s">
        <v>1147</v>
      </c>
      <c r="J1231" s="231"/>
    </row>
    <row r="1232" spans="1:10">
      <c r="A1232" s="298" t="str">
        <f t="shared" ref="A1232:A1299" si="19">CONCATENATE(C1232,E1232)</f>
        <v>乗0LDBA</v>
      </c>
      <c r="B1232" s="108" t="s">
        <v>1362</v>
      </c>
      <c r="C1232" s="108" t="s">
        <v>1376</v>
      </c>
      <c r="D1232" s="108" t="s">
        <v>364</v>
      </c>
      <c r="E1232" s="108" t="s">
        <v>134</v>
      </c>
      <c r="F1232" s="108">
        <v>1.2500000000000001E-2</v>
      </c>
      <c r="G1232" s="108">
        <v>0</v>
      </c>
      <c r="H1232" s="108">
        <v>3</v>
      </c>
      <c r="I1232" s="4" t="s">
        <v>996</v>
      </c>
      <c r="J1232" s="231"/>
    </row>
    <row r="1233" spans="1:10">
      <c r="A1233" s="298" t="str">
        <f t="shared" si="19"/>
        <v>乗0LDLA</v>
      </c>
      <c r="B1233" s="108" t="s">
        <v>1362</v>
      </c>
      <c r="C1233" s="108" t="s">
        <v>1376</v>
      </c>
      <c r="D1233" s="108" t="s">
        <v>364</v>
      </c>
      <c r="E1233" s="108" t="s">
        <v>979</v>
      </c>
      <c r="F1233" s="108">
        <v>1.2500000000000001E-2</v>
      </c>
      <c r="G1233" s="108">
        <v>0</v>
      </c>
      <c r="H1233" s="108">
        <v>3</v>
      </c>
      <c r="I1233" s="4" t="s">
        <v>1149</v>
      </c>
      <c r="J1233" s="231"/>
    </row>
    <row r="1234" spans="1:10">
      <c r="A1234" s="298" t="str">
        <f t="shared" si="19"/>
        <v>乗0LLBA</v>
      </c>
      <c r="B1234" s="108" t="s">
        <v>1362</v>
      </c>
      <c r="C1234" s="108" t="s">
        <v>1376</v>
      </c>
      <c r="D1234" s="108" t="s">
        <v>797</v>
      </c>
      <c r="E1234" s="108" t="s">
        <v>888</v>
      </c>
      <c r="F1234" s="108">
        <v>0.05</v>
      </c>
      <c r="G1234" s="108">
        <v>0</v>
      </c>
      <c r="H1234" s="108">
        <v>3</v>
      </c>
      <c r="I1234" s="4" t="s">
        <v>997</v>
      </c>
      <c r="J1234" s="231"/>
    </row>
    <row r="1235" spans="1:10">
      <c r="A1235" s="298" t="str">
        <f t="shared" si="19"/>
        <v>乗0LLAA</v>
      </c>
      <c r="B1235" s="108" t="s">
        <v>1362</v>
      </c>
      <c r="C1235" s="108" t="s">
        <v>1376</v>
      </c>
      <c r="D1235" s="108" t="s">
        <v>797</v>
      </c>
      <c r="E1235" s="108" t="s">
        <v>889</v>
      </c>
      <c r="F1235" s="108">
        <v>2.5000000000000001E-2</v>
      </c>
      <c r="G1235" s="108">
        <v>0</v>
      </c>
      <c r="H1235" s="108">
        <v>3</v>
      </c>
      <c r="I1235" s="4" t="s">
        <v>1147</v>
      </c>
      <c r="J1235" s="231"/>
    </row>
    <row r="1236" spans="1:10">
      <c r="A1236" s="298" t="str">
        <f t="shared" si="19"/>
        <v>乗0LLLA</v>
      </c>
      <c r="B1236" s="108" t="s">
        <v>1362</v>
      </c>
      <c r="C1236" s="108" t="s">
        <v>1376</v>
      </c>
      <c r="D1236" s="108" t="s">
        <v>797</v>
      </c>
      <c r="E1236" s="108" t="s">
        <v>982</v>
      </c>
      <c r="F1236" s="108">
        <v>1.2500000000000001E-2</v>
      </c>
      <c r="G1236" s="108">
        <v>0</v>
      </c>
      <c r="H1236" s="108">
        <v>3</v>
      </c>
      <c r="I1236" s="4" t="s">
        <v>1149</v>
      </c>
      <c r="J1236" s="231"/>
    </row>
    <row r="1237" spans="1:10">
      <c r="A1237" s="298" t="str">
        <f t="shared" si="19"/>
        <v>乗0LMBA</v>
      </c>
      <c r="B1237" s="108" t="s">
        <v>1362</v>
      </c>
      <c r="C1237" s="108" t="s">
        <v>1376</v>
      </c>
      <c r="D1237" s="108" t="s">
        <v>797</v>
      </c>
      <c r="E1237" s="192" t="s">
        <v>890</v>
      </c>
      <c r="F1237" s="108">
        <v>2.5000000000000001E-2</v>
      </c>
      <c r="G1237" s="108">
        <v>0</v>
      </c>
      <c r="H1237" s="108">
        <v>3</v>
      </c>
      <c r="I1237" s="4" t="s">
        <v>1150</v>
      </c>
      <c r="J1237" s="231"/>
    </row>
    <row r="1238" spans="1:10">
      <c r="A1238" s="298" t="str">
        <f t="shared" si="19"/>
        <v>乗0LMAA</v>
      </c>
      <c r="B1238" s="108" t="s">
        <v>1362</v>
      </c>
      <c r="C1238" s="108" t="s">
        <v>1376</v>
      </c>
      <c r="D1238" s="108" t="s">
        <v>797</v>
      </c>
      <c r="E1238" s="192" t="s">
        <v>891</v>
      </c>
      <c r="F1238" s="108">
        <v>2.5000000000000001E-2</v>
      </c>
      <c r="G1238" s="108">
        <v>0</v>
      </c>
      <c r="H1238" s="108">
        <v>3</v>
      </c>
      <c r="I1238" s="4" t="s">
        <v>1147</v>
      </c>
      <c r="J1238" s="231"/>
    </row>
    <row r="1239" spans="1:10">
      <c r="A1239" s="298" t="str">
        <f t="shared" si="19"/>
        <v>乗0LMLA</v>
      </c>
      <c r="B1239" s="108" t="s">
        <v>1362</v>
      </c>
      <c r="C1239" s="108" t="s">
        <v>1376</v>
      </c>
      <c r="D1239" s="108" t="s">
        <v>797</v>
      </c>
      <c r="E1239" s="108" t="s">
        <v>983</v>
      </c>
      <c r="F1239" s="108">
        <v>2.5000000000000001E-2</v>
      </c>
      <c r="G1239" s="108">
        <v>0</v>
      </c>
      <c r="H1239" s="108">
        <v>3</v>
      </c>
      <c r="I1239" s="4" t="s">
        <v>1149</v>
      </c>
      <c r="J1239" s="231"/>
    </row>
    <row r="1240" spans="1:10">
      <c r="A1240" s="298" t="str">
        <f t="shared" si="19"/>
        <v>乗0LRBA</v>
      </c>
      <c r="B1240" s="108" t="s">
        <v>1362</v>
      </c>
      <c r="C1240" s="108" t="s">
        <v>1376</v>
      </c>
      <c r="D1240" s="108" t="s">
        <v>797</v>
      </c>
      <c r="E1240" s="108" t="s">
        <v>892</v>
      </c>
      <c r="F1240" s="108">
        <v>1.2500000000000001E-2</v>
      </c>
      <c r="G1240" s="108">
        <v>0</v>
      </c>
      <c r="H1240" s="108">
        <v>3</v>
      </c>
      <c r="I1240" s="4" t="s">
        <v>996</v>
      </c>
      <c r="J1240" s="231"/>
    </row>
    <row r="1241" spans="1:10">
      <c r="A1241" s="298" t="str">
        <f t="shared" si="19"/>
        <v>乗0LRAA</v>
      </c>
      <c r="B1241" s="108" t="s">
        <v>1362</v>
      </c>
      <c r="C1241" s="108" t="s">
        <v>1376</v>
      </c>
      <c r="D1241" s="108" t="s">
        <v>797</v>
      </c>
      <c r="E1241" s="108" t="s">
        <v>893</v>
      </c>
      <c r="F1241" s="108">
        <v>1.2500000000000001E-2</v>
      </c>
      <c r="G1241" s="108">
        <v>0</v>
      </c>
      <c r="H1241" s="108">
        <v>3</v>
      </c>
      <c r="I1241" s="4" t="s">
        <v>1147</v>
      </c>
      <c r="J1241" s="231"/>
    </row>
    <row r="1242" spans="1:10">
      <c r="A1242" s="298" t="str">
        <f t="shared" si="19"/>
        <v>乗0LRLA</v>
      </c>
      <c r="B1242" s="108" t="s">
        <v>1362</v>
      </c>
      <c r="C1242" s="108" t="s">
        <v>1376</v>
      </c>
      <c r="D1242" s="108" t="s">
        <v>797</v>
      </c>
      <c r="E1242" s="108" t="s">
        <v>984</v>
      </c>
      <c r="F1242" s="108">
        <v>1.2500000000000001E-2</v>
      </c>
      <c r="G1242" s="108">
        <v>0</v>
      </c>
      <c r="H1242" s="108">
        <v>3</v>
      </c>
      <c r="I1242" s="4" t="s">
        <v>1149</v>
      </c>
      <c r="J1242" s="231"/>
    </row>
    <row r="1243" spans="1:10">
      <c r="A1243" s="298" t="str">
        <f t="shared" si="19"/>
        <v>乗0LQBA</v>
      </c>
      <c r="B1243" s="108" t="s">
        <v>1362</v>
      </c>
      <c r="C1243" s="108" t="s">
        <v>1376</v>
      </c>
      <c r="D1243" s="108" t="s">
        <v>797</v>
      </c>
      <c r="E1243" s="108" t="s">
        <v>1035</v>
      </c>
      <c r="F1243" s="108">
        <v>4.4999999999999998E-2</v>
      </c>
      <c r="G1243" s="108">
        <v>0</v>
      </c>
      <c r="H1243" s="108">
        <v>3</v>
      </c>
      <c r="I1243" s="4" t="s">
        <v>997</v>
      </c>
      <c r="J1243" s="231"/>
    </row>
    <row r="1244" spans="1:10">
      <c r="A1244" s="298" t="str">
        <f t="shared" si="19"/>
        <v>乗0LQAA</v>
      </c>
      <c r="B1244" s="108" t="s">
        <v>1362</v>
      </c>
      <c r="C1244" s="108" t="s">
        <v>1376</v>
      </c>
      <c r="D1244" s="108" t="s">
        <v>797</v>
      </c>
      <c r="E1244" s="108" t="s">
        <v>1031</v>
      </c>
      <c r="F1244" s="108">
        <v>4.4999999999999998E-2</v>
      </c>
      <c r="G1244" s="108">
        <v>0</v>
      </c>
      <c r="H1244" s="108">
        <v>3</v>
      </c>
      <c r="I1244" s="4" t="s">
        <v>1147</v>
      </c>
      <c r="J1244" s="231"/>
    </row>
    <row r="1245" spans="1:10">
      <c r="A1245" s="298" t="str">
        <f t="shared" si="19"/>
        <v>乗0LQLA</v>
      </c>
      <c r="B1245" s="108" t="s">
        <v>1362</v>
      </c>
      <c r="C1245" s="108" t="s">
        <v>1376</v>
      </c>
      <c r="D1245" s="108" t="s">
        <v>797</v>
      </c>
      <c r="E1245" s="108" t="s">
        <v>1065</v>
      </c>
      <c r="F1245" s="108">
        <v>4.4999999999999998E-2</v>
      </c>
      <c r="G1245" s="108">
        <v>0</v>
      </c>
      <c r="H1245" s="108">
        <v>3</v>
      </c>
      <c r="I1245" s="4" t="s">
        <v>1149</v>
      </c>
      <c r="J1245" s="231"/>
    </row>
    <row r="1246" spans="1:10">
      <c r="A1246" s="298" t="str">
        <f t="shared" si="19"/>
        <v>乗0L3BA</v>
      </c>
      <c r="B1246" s="108" t="s">
        <v>1362</v>
      </c>
      <c r="C1246" s="108" t="s">
        <v>1376</v>
      </c>
      <c r="D1246" s="108" t="s">
        <v>1157</v>
      </c>
      <c r="E1246" s="108" t="s">
        <v>1364</v>
      </c>
      <c r="F1246" s="108">
        <v>0.05</v>
      </c>
      <c r="G1246" s="108">
        <v>0</v>
      </c>
      <c r="H1246" s="108">
        <v>3</v>
      </c>
      <c r="I1246" s="4" t="s">
        <v>997</v>
      </c>
      <c r="J1246" s="231"/>
    </row>
    <row r="1247" spans="1:10">
      <c r="A1247" s="298" t="str">
        <f t="shared" si="19"/>
        <v>乗0L3AA</v>
      </c>
      <c r="B1247" s="108" t="s">
        <v>1362</v>
      </c>
      <c r="C1247" s="108" t="s">
        <v>1376</v>
      </c>
      <c r="D1247" s="108" t="s">
        <v>1157</v>
      </c>
      <c r="E1247" s="192" t="s">
        <v>1365</v>
      </c>
      <c r="F1247" s="108">
        <v>2.5000000000000001E-2</v>
      </c>
      <c r="G1247" s="108">
        <v>0</v>
      </c>
      <c r="H1247" s="108">
        <v>3</v>
      </c>
      <c r="I1247" s="4" t="s">
        <v>1147</v>
      </c>
      <c r="J1247" s="231"/>
    </row>
    <row r="1248" spans="1:10">
      <c r="A1248" s="298" t="str">
        <f t="shared" si="19"/>
        <v>乗0L3LA</v>
      </c>
      <c r="B1248" s="108" t="s">
        <v>1362</v>
      </c>
      <c r="C1248" s="108" t="s">
        <v>1376</v>
      </c>
      <c r="D1248" s="108" t="s">
        <v>1157</v>
      </c>
      <c r="E1248" s="192" t="s">
        <v>1366</v>
      </c>
      <c r="F1248" s="108">
        <v>1.2500000000000001E-2</v>
      </c>
      <c r="G1248" s="108">
        <v>0</v>
      </c>
      <c r="H1248" s="108">
        <v>3</v>
      </c>
      <c r="I1248" s="4" t="s">
        <v>1149</v>
      </c>
      <c r="J1248" s="231"/>
    </row>
    <row r="1249" spans="1:10">
      <c r="A1249" s="298" t="str">
        <f t="shared" si="19"/>
        <v>乗0L4BA</v>
      </c>
      <c r="B1249" s="108" t="s">
        <v>1362</v>
      </c>
      <c r="C1249" s="108" t="s">
        <v>1376</v>
      </c>
      <c r="D1249" s="108" t="s">
        <v>1157</v>
      </c>
      <c r="E1249" s="108" t="s">
        <v>1367</v>
      </c>
      <c r="F1249" s="108">
        <v>3.7499999999999999E-2</v>
      </c>
      <c r="G1249" s="108">
        <v>0</v>
      </c>
      <c r="H1249" s="108">
        <v>3</v>
      </c>
      <c r="I1249" s="4" t="s">
        <v>100</v>
      </c>
      <c r="J1249" s="231"/>
    </row>
    <row r="1250" spans="1:10">
      <c r="A1250" s="298" t="str">
        <f t="shared" si="19"/>
        <v>乗0L4AA</v>
      </c>
      <c r="B1250" s="108" t="s">
        <v>1362</v>
      </c>
      <c r="C1250" s="108" t="s">
        <v>1376</v>
      </c>
      <c r="D1250" s="108" t="s">
        <v>1157</v>
      </c>
      <c r="E1250" s="108" t="s">
        <v>1368</v>
      </c>
      <c r="F1250" s="108">
        <v>3.7499999999999999E-2</v>
      </c>
      <c r="G1250" s="108">
        <v>0</v>
      </c>
      <c r="H1250" s="108">
        <v>3</v>
      </c>
      <c r="I1250" s="4" t="s">
        <v>1147</v>
      </c>
      <c r="J1250" s="231"/>
    </row>
    <row r="1251" spans="1:10">
      <c r="A1251" s="298" t="str">
        <f t="shared" si="19"/>
        <v>乗0L4LA</v>
      </c>
      <c r="B1251" s="108" t="s">
        <v>1362</v>
      </c>
      <c r="C1251" s="108" t="s">
        <v>1376</v>
      </c>
      <c r="D1251" s="108" t="s">
        <v>1157</v>
      </c>
      <c r="E1251" s="108" t="s">
        <v>1369</v>
      </c>
      <c r="F1251" s="108">
        <v>3.7499999999999999E-2</v>
      </c>
      <c r="G1251" s="108">
        <v>0</v>
      </c>
      <c r="H1251" s="108">
        <v>3</v>
      </c>
      <c r="I1251" s="4" t="s">
        <v>1149</v>
      </c>
      <c r="J1251" s="231"/>
    </row>
    <row r="1252" spans="1:10">
      <c r="A1252" s="298" t="str">
        <f t="shared" si="19"/>
        <v>乗0L5BA</v>
      </c>
      <c r="B1252" s="108" t="s">
        <v>1362</v>
      </c>
      <c r="C1252" s="108" t="s">
        <v>1376</v>
      </c>
      <c r="D1252" s="108" t="s">
        <v>1157</v>
      </c>
      <c r="E1252" s="108" t="s">
        <v>1370</v>
      </c>
      <c r="F1252" s="108">
        <v>2.5000000000000001E-2</v>
      </c>
      <c r="G1252" s="108">
        <v>0</v>
      </c>
      <c r="H1252" s="108">
        <v>3</v>
      </c>
      <c r="I1252" s="4" t="s">
        <v>105</v>
      </c>
      <c r="J1252" s="231"/>
    </row>
    <row r="1253" spans="1:10">
      <c r="A1253" s="298" t="str">
        <f t="shared" si="19"/>
        <v>乗0L5AA</v>
      </c>
      <c r="B1253" s="108" t="s">
        <v>1362</v>
      </c>
      <c r="C1253" s="108" t="s">
        <v>1376</v>
      </c>
      <c r="D1253" s="108" t="s">
        <v>1157</v>
      </c>
      <c r="E1253" s="108" t="s">
        <v>1371</v>
      </c>
      <c r="F1253" s="108">
        <v>2.5000000000000001E-2</v>
      </c>
      <c r="G1253" s="108">
        <v>0</v>
      </c>
      <c r="H1253" s="108">
        <v>3</v>
      </c>
      <c r="I1253" s="4" t="s">
        <v>1147</v>
      </c>
      <c r="J1253" s="231"/>
    </row>
    <row r="1254" spans="1:10">
      <c r="A1254" s="298" t="str">
        <f t="shared" si="19"/>
        <v>乗0L5LA</v>
      </c>
      <c r="B1254" s="108" t="s">
        <v>1362</v>
      </c>
      <c r="C1254" s="108" t="s">
        <v>1376</v>
      </c>
      <c r="D1254" s="108" t="s">
        <v>1157</v>
      </c>
      <c r="E1254" s="108" t="s">
        <v>1372</v>
      </c>
      <c r="F1254" s="108">
        <v>2.5000000000000001E-2</v>
      </c>
      <c r="G1254" s="108">
        <v>0</v>
      </c>
      <c r="H1254" s="108">
        <v>3</v>
      </c>
      <c r="I1254" s="4" t="s">
        <v>1149</v>
      </c>
      <c r="J1254" s="231"/>
    </row>
    <row r="1255" spans="1:10">
      <c r="A1255" s="298" t="str">
        <f t="shared" si="19"/>
        <v>乗0L6BA</v>
      </c>
      <c r="B1255" s="108" t="s">
        <v>1362</v>
      </c>
      <c r="C1255" s="108" t="s">
        <v>1376</v>
      </c>
      <c r="D1255" s="108" t="s">
        <v>1157</v>
      </c>
      <c r="E1255" s="108" t="s">
        <v>1373</v>
      </c>
      <c r="F1255" s="108">
        <v>1.2500000000000001E-2</v>
      </c>
      <c r="G1255" s="108">
        <v>0</v>
      </c>
      <c r="H1255" s="108">
        <v>3</v>
      </c>
      <c r="I1255" s="4" t="s">
        <v>1438</v>
      </c>
      <c r="J1255" s="231"/>
    </row>
    <row r="1256" spans="1:10">
      <c r="A1256" s="298" t="str">
        <f t="shared" si="19"/>
        <v>乗0L6AA</v>
      </c>
      <c r="B1256" s="108" t="s">
        <v>1362</v>
      </c>
      <c r="C1256" s="108" t="s">
        <v>1376</v>
      </c>
      <c r="D1256" s="108" t="s">
        <v>1157</v>
      </c>
      <c r="E1256" s="108" t="s">
        <v>1374</v>
      </c>
      <c r="F1256" s="108">
        <v>1.2500000000000001E-2</v>
      </c>
      <c r="G1256" s="108">
        <v>0</v>
      </c>
      <c r="H1256" s="108">
        <v>3</v>
      </c>
      <c r="I1256" s="4" t="s">
        <v>1147</v>
      </c>
      <c r="J1256" s="231"/>
    </row>
    <row r="1257" spans="1:10">
      <c r="A1257" s="298" t="str">
        <f t="shared" si="19"/>
        <v>乗0L6LA</v>
      </c>
      <c r="B1257" s="108" t="s">
        <v>1362</v>
      </c>
      <c r="C1257" s="108" t="s">
        <v>1376</v>
      </c>
      <c r="D1257" s="108" t="s">
        <v>1157</v>
      </c>
      <c r="E1257" s="108" t="s">
        <v>1375</v>
      </c>
      <c r="F1257" s="108">
        <v>1.2500000000000001E-2</v>
      </c>
      <c r="G1257" s="108">
        <v>0</v>
      </c>
      <c r="H1257" s="108">
        <v>3</v>
      </c>
      <c r="I1257" s="4" t="s">
        <v>1149</v>
      </c>
      <c r="J1257" s="231"/>
    </row>
    <row r="1258" spans="1:10">
      <c r="A1258" s="362" t="str">
        <f t="shared" si="19"/>
        <v>乗0LBAA</v>
      </c>
      <c r="B1258" s="108" t="s">
        <v>1636</v>
      </c>
      <c r="C1258" s="108" t="s">
        <v>1642</v>
      </c>
      <c r="D1258" s="108" t="s">
        <v>364</v>
      </c>
      <c r="E1258" s="108" t="s">
        <v>1638</v>
      </c>
      <c r="F1258" s="108">
        <v>3.7499999999999999E-2</v>
      </c>
      <c r="G1258" s="108">
        <v>0</v>
      </c>
      <c r="H1258" s="108">
        <v>3</v>
      </c>
      <c r="I1258" s="4" t="s">
        <v>1147</v>
      </c>
      <c r="J1258" s="231"/>
    </row>
    <row r="1259" spans="1:10">
      <c r="A1259" s="362" t="str">
        <f t="shared" si="19"/>
        <v>乗0LBBA</v>
      </c>
      <c r="B1259" s="108" t="s">
        <v>1636</v>
      </c>
      <c r="C1259" s="108" t="s">
        <v>1642</v>
      </c>
      <c r="D1259" s="108" t="s">
        <v>364</v>
      </c>
      <c r="E1259" s="108" t="s">
        <v>1639</v>
      </c>
      <c r="F1259" s="108">
        <v>3.7499999999999999E-2</v>
      </c>
      <c r="G1259" s="108">
        <v>0</v>
      </c>
      <c r="H1259" s="108">
        <v>3</v>
      </c>
      <c r="I1259" s="4" t="s">
        <v>997</v>
      </c>
      <c r="J1259" s="231"/>
    </row>
    <row r="1260" spans="1:10">
      <c r="A1260" s="362" t="str">
        <f t="shared" si="19"/>
        <v>乗0LNAB</v>
      </c>
      <c r="B1260" s="108" t="s">
        <v>1636</v>
      </c>
      <c r="C1260" s="108" t="s">
        <v>1642</v>
      </c>
      <c r="D1260" s="108" t="s">
        <v>364</v>
      </c>
      <c r="E1260" s="108" t="s">
        <v>1640</v>
      </c>
      <c r="F1260" s="108">
        <v>4.4999999999999998E-2</v>
      </c>
      <c r="G1260" s="108">
        <v>0</v>
      </c>
      <c r="H1260" s="108">
        <v>3</v>
      </c>
      <c r="I1260" s="4" t="s">
        <v>1147</v>
      </c>
      <c r="J1260" s="231"/>
    </row>
    <row r="1261" spans="1:10">
      <c r="A1261" s="362" t="str">
        <f t="shared" si="19"/>
        <v>乗0LNBB</v>
      </c>
      <c r="B1261" s="108" t="s">
        <v>1636</v>
      </c>
      <c r="C1261" s="108" t="s">
        <v>1642</v>
      </c>
      <c r="D1261" s="108" t="s">
        <v>364</v>
      </c>
      <c r="E1261" s="108" t="s">
        <v>1641</v>
      </c>
      <c r="F1261" s="108">
        <v>4.4999999999999998E-2</v>
      </c>
      <c r="G1261" s="108">
        <v>0</v>
      </c>
      <c r="H1261" s="108">
        <v>3</v>
      </c>
      <c r="I1261" s="4" t="s">
        <v>997</v>
      </c>
      <c r="J1261" s="231"/>
    </row>
    <row r="1262" spans="1:10">
      <c r="A1262" s="298" t="str">
        <f t="shared" si="19"/>
        <v>乗0軽-</v>
      </c>
      <c r="B1262" s="108" t="s">
        <v>1377</v>
      </c>
      <c r="C1262" s="108" t="s">
        <v>1378</v>
      </c>
      <c r="D1262" s="108" t="s">
        <v>203</v>
      </c>
      <c r="E1262" s="108" t="s">
        <v>202</v>
      </c>
      <c r="F1262" s="108">
        <v>1.34</v>
      </c>
      <c r="G1262" s="108">
        <v>0.2</v>
      </c>
      <c r="H1262" s="108">
        <v>2.58</v>
      </c>
      <c r="I1262" s="4" t="s">
        <v>1210</v>
      </c>
      <c r="J1262" s="231"/>
    </row>
    <row r="1263" spans="1:10">
      <c r="A1263" s="298" t="str">
        <f t="shared" si="19"/>
        <v>乗0軽K</v>
      </c>
      <c r="B1263" s="108" t="s">
        <v>1377</v>
      </c>
      <c r="C1263" s="108" t="s">
        <v>1378</v>
      </c>
      <c r="D1263" s="108" t="s">
        <v>206</v>
      </c>
      <c r="E1263" s="108" t="s">
        <v>484</v>
      </c>
      <c r="F1263" s="108">
        <v>1.2</v>
      </c>
      <c r="G1263" s="108">
        <v>0.2</v>
      </c>
      <c r="H1263" s="108">
        <v>2.58</v>
      </c>
      <c r="I1263" s="4" t="s">
        <v>1210</v>
      </c>
      <c r="J1263" s="231"/>
    </row>
    <row r="1264" spans="1:10">
      <c r="A1264" s="298" t="str">
        <f t="shared" si="19"/>
        <v>乗0軽N</v>
      </c>
      <c r="B1264" s="108" t="s">
        <v>1377</v>
      </c>
      <c r="C1264" s="108" t="s">
        <v>1378</v>
      </c>
      <c r="D1264" s="108" t="s">
        <v>486</v>
      </c>
      <c r="E1264" s="108" t="s">
        <v>615</v>
      </c>
      <c r="F1264" s="108">
        <v>1.02</v>
      </c>
      <c r="G1264" s="108">
        <v>0.2</v>
      </c>
      <c r="H1264" s="108">
        <v>2.58</v>
      </c>
      <c r="I1264" s="4" t="s">
        <v>1210</v>
      </c>
      <c r="J1264" s="231"/>
    </row>
    <row r="1265" spans="1:10">
      <c r="A1265" s="298" t="str">
        <f t="shared" si="19"/>
        <v>乗0軽P</v>
      </c>
      <c r="B1265" s="108" t="s">
        <v>1377</v>
      </c>
      <c r="C1265" s="108" t="s">
        <v>1378</v>
      </c>
      <c r="D1265" s="108" t="s">
        <v>486</v>
      </c>
      <c r="E1265" s="108" t="s">
        <v>616</v>
      </c>
      <c r="F1265" s="108">
        <v>1.02</v>
      </c>
      <c r="G1265" s="108">
        <v>0.2</v>
      </c>
      <c r="H1265" s="108">
        <v>2.58</v>
      </c>
      <c r="I1265" s="4" t="s">
        <v>1210</v>
      </c>
      <c r="J1265" s="231"/>
    </row>
    <row r="1266" spans="1:10">
      <c r="A1266" s="298" t="str">
        <f t="shared" si="19"/>
        <v>乗0軽Q</v>
      </c>
      <c r="B1266" s="108" t="s">
        <v>1377</v>
      </c>
      <c r="C1266" s="108" t="s">
        <v>1378</v>
      </c>
      <c r="D1266" s="108" t="s">
        <v>508</v>
      </c>
      <c r="E1266" s="108" t="s">
        <v>509</v>
      </c>
      <c r="F1266" s="108">
        <v>0.7</v>
      </c>
      <c r="G1266" s="108">
        <v>0.2</v>
      </c>
      <c r="H1266" s="108">
        <v>2.58</v>
      </c>
      <c r="I1266" s="4" t="s">
        <v>1210</v>
      </c>
      <c r="J1266" s="231"/>
    </row>
    <row r="1267" spans="1:10">
      <c r="A1267" s="298" t="str">
        <f t="shared" si="19"/>
        <v>乗0軽X</v>
      </c>
      <c r="B1267" s="108" t="s">
        <v>1377</v>
      </c>
      <c r="C1267" s="108" t="s">
        <v>1378</v>
      </c>
      <c r="D1267" s="108" t="s">
        <v>510</v>
      </c>
      <c r="E1267" s="108" t="s">
        <v>311</v>
      </c>
      <c r="F1267" s="108">
        <v>0.5</v>
      </c>
      <c r="G1267" s="108">
        <v>0.2</v>
      </c>
      <c r="H1267" s="108">
        <v>2.58</v>
      </c>
      <c r="I1267" s="4" t="s">
        <v>1210</v>
      </c>
      <c r="J1267" s="231"/>
    </row>
    <row r="1268" spans="1:10">
      <c r="A1268" s="298" t="str">
        <f t="shared" si="19"/>
        <v>乗0軽Y</v>
      </c>
      <c r="B1268" s="108" t="s">
        <v>1377</v>
      </c>
      <c r="C1268" s="108" t="s">
        <v>1378</v>
      </c>
      <c r="D1268" s="108" t="s">
        <v>510</v>
      </c>
      <c r="E1268" s="108" t="s">
        <v>317</v>
      </c>
      <c r="F1268" s="108">
        <v>0.5</v>
      </c>
      <c r="G1268" s="108">
        <v>0.2</v>
      </c>
      <c r="H1268" s="108">
        <v>2.58</v>
      </c>
      <c r="I1268" s="4" t="s">
        <v>1210</v>
      </c>
      <c r="J1268" s="231"/>
    </row>
    <row r="1269" spans="1:10">
      <c r="A1269" s="298" t="str">
        <f t="shared" si="19"/>
        <v>乗0軽KD</v>
      </c>
      <c r="B1269" s="108" t="s">
        <v>1377</v>
      </c>
      <c r="C1269" s="108" t="s">
        <v>1378</v>
      </c>
      <c r="D1269" s="108" t="s">
        <v>511</v>
      </c>
      <c r="E1269" s="192" t="s">
        <v>512</v>
      </c>
      <c r="F1269" s="108">
        <v>0.5</v>
      </c>
      <c r="G1269" s="108">
        <v>0.2</v>
      </c>
      <c r="H1269" s="108">
        <v>2.58</v>
      </c>
      <c r="I1269" s="4" t="s">
        <v>1210</v>
      </c>
      <c r="J1269" s="231"/>
    </row>
    <row r="1270" spans="1:10">
      <c r="A1270" s="298" t="str">
        <f t="shared" si="19"/>
        <v>乗0軽KE</v>
      </c>
      <c r="B1270" s="108" t="s">
        <v>1377</v>
      </c>
      <c r="C1270" s="108" t="s">
        <v>1378</v>
      </c>
      <c r="D1270" s="108" t="s">
        <v>514</v>
      </c>
      <c r="E1270" s="108" t="s">
        <v>597</v>
      </c>
      <c r="F1270" s="108">
        <v>0.4</v>
      </c>
      <c r="G1270" s="108">
        <v>0.08</v>
      </c>
      <c r="H1270" s="108">
        <v>2.58</v>
      </c>
      <c r="I1270" s="4" t="s">
        <v>1210</v>
      </c>
      <c r="J1270" s="231"/>
    </row>
    <row r="1271" spans="1:10">
      <c r="A1271" s="298" t="str">
        <f t="shared" si="19"/>
        <v>乗0軽HA</v>
      </c>
      <c r="B1271" s="108" t="s">
        <v>1377</v>
      </c>
      <c r="C1271" s="108" t="s">
        <v>1378</v>
      </c>
      <c r="D1271" s="108" t="s">
        <v>514</v>
      </c>
      <c r="E1271" s="108" t="s">
        <v>584</v>
      </c>
      <c r="F1271" s="108">
        <v>0.2</v>
      </c>
      <c r="G1271" s="108">
        <v>0.04</v>
      </c>
      <c r="H1271" s="108">
        <v>2.58</v>
      </c>
      <c r="I1271" s="4" t="s">
        <v>1147</v>
      </c>
      <c r="J1271" s="231"/>
    </row>
    <row r="1272" spans="1:10">
      <c r="A1272" s="298" t="str">
        <f t="shared" si="19"/>
        <v>乗0軽KH</v>
      </c>
      <c r="B1272" s="108" t="s">
        <v>1377</v>
      </c>
      <c r="C1272" s="108" t="s">
        <v>1378</v>
      </c>
      <c r="D1272" s="108" t="s">
        <v>514</v>
      </c>
      <c r="E1272" s="192" t="s">
        <v>600</v>
      </c>
      <c r="F1272" s="108">
        <v>0.4</v>
      </c>
      <c r="G1272" s="108">
        <v>0.08</v>
      </c>
      <c r="H1272" s="108">
        <v>2.58</v>
      </c>
      <c r="I1272" s="4" t="s">
        <v>1210</v>
      </c>
      <c r="J1272" s="231"/>
    </row>
    <row r="1273" spans="1:10">
      <c r="A1273" s="298" t="str">
        <f t="shared" si="19"/>
        <v>乗0軽HD</v>
      </c>
      <c r="B1273" s="108" t="s">
        <v>1377</v>
      </c>
      <c r="C1273" s="108" t="s">
        <v>1378</v>
      </c>
      <c r="D1273" s="108" t="s">
        <v>514</v>
      </c>
      <c r="E1273" s="108" t="s">
        <v>587</v>
      </c>
      <c r="F1273" s="108">
        <v>0.2</v>
      </c>
      <c r="G1273" s="108">
        <v>0.04</v>
      </c>
      <c r="H1273" s="108">
        <v>2.58</v>
      </c>
      <c r="I1273" s="4" t="s">
        <v>1147</v>
      </c>
      <c r="J1273" s="231"/>
    </row>
    <row r="1274" spans="1:10">
      <c r="A1274" s="298" t="str">
        <f t="shared" si="19"/>
        <v>乗0軽DA</v>
      </c>
      <c r="B1274" s="108" t="s">
        <v>1377</v>
      </c>
      <c r="C1274" s="108" t="s">
        <v>1378</v>
      </c>
      <c r="D1274" s="108" t="s">
        <v>514</v>
      </c>
      <c r="E1274" s="108" t="s">
        <v>452</v>
      </c>
      <c r="F1274" s="108">
        <v>0.3</v>
      </c>
      <c r="G1274" s="108">
        <v>0.06</v>
      </c>
      <c r="H1274" s="108">
        <v>2.58</v>
      </c>
      <c r="I1274" s="4" t="s">
        <v>1210</v>
      </c>
      <c r="J1274" s="231"/>
    </row>
    <row r="1275" spans="1:10">
      <c r="A1275" s="298" t="str">
        <f t="shared" si="19"/>
        <v>乗0軽WA</v>
      </c>
      <c r="B1275" s="108" t="s">
        <v>1377</v>
      </c>
      <c r="C1275" s="108" t="s">
        <v>1378</v>
      </c>
      <c r="D1275" s="108" t="s">
        <v>514</v>
      </c>
      <c r="E1275" s="192" t="s">
        <v>453</v>
      </c>
      <c r="F1275" s="108">
        <v>0.3</v>
      </c>
      <c r="G1275" s="108">
        <v>0.06</v>
      </c>
      <c r="H1275" s="108">
        <v>2.58</v>
      </c>
      <c r="I1275" s="4" t="s">
        <v>1147</v>
      </c>
      <c r="J1275" s="231"/>
    </row>
    <row r="1276" spans="1:10">
      <c r="A1276" s="298" t="str">
        <f t="shared" si="19"/>
        <v>乗0軽DB</v>
      </c>
      <c r="B1276" s="108" t="s">
        <v>1377</v>
      </c>
      <c r="C1276" s="108" t="s">
        <v>1378</v>
      </c>
      <c r="D1276" s="192" t="s">
        <v>514</v>
      </c>
      <c r="E1276" s="192" t="s">
        <v>454</v>
      </c>
      <c r="F1276" s="108">
        <v>0.2</v>
      </c>
      <c r="G1276" s="108">
        <v>0.04</v>
      </c>
      <c r="H1276" s="108">
        <v>2.58</v>
      </c>
      <c r="I1276" s="4" t="s">
        <v>1210</v>
      </c>
      <c r="J1276" s="231"/>
    </row>
    <row r="1277" spans="1:10">
      <c r="A1277" s="298" t="str">
        <f t="shared" si="19"/>
        <v>乗0軽WB</v>
      </c>
      <c r="B1277" s="108" t="s">
        <v>1377</v>
      </c>
      <c r="C1277" s="108" t="s">
        <v>1378</v>
      </c>
      <c r="D1277" s="192" t="s">
        <v>514</v>
      </c>
      <c r="E1277" s="192" t="s">
        <v>455</v>
      </c>
      <c r="F1277" s="108">
        <v>0.2</v>
      </c>
      <c r="G1277" s="108">
        <v>0.04</v>
      </c>
      <c r="H1277" s="108">
        <v>2.58</v>
      </c>
      <c r="I1277" s="4" t="s">
        <v>1147</v>
      </c>
      <c r="J1277" s="231"/>
    </row>
    <row r="1278" spans="1:10">
      <c r="A1278" s="298" t="str">
        <f t="shared" si="19"/>
        <v>乗0軽DC</v>
      </c>
      <c r="B1278" s="108" t="s">
        <v>1377</v>
      </c>
      <c r="C1278" s="108" t="s">
        <v>1378</v>
      </c>
      <c r="D1278" s="108" t="s">
        <v>514</v>
      </c>
      <c r="E1278" s="192" t="s">
        <v>456</v>
      </c>
      <c r="F1278" s="108">
        <v>0.1</v>
      </c>
      <c r="G1278" s="108">
        <v>0.02</v>
      </c>
      <c r="H1278" s="108">
        <v>2.58</v>
      </c>
      <c r="I1278" s="4" t="s">
        <v>1210</v>
      </c>
      <c r="J1278" s="231"/>
    </row>
    <row r="1279" spans="1:10">
      <c r="A1279" s="298" t="str">
        <f t="shared" si="19"/>
        <v>乗0軽WC</v>
      </c>
      <c r="B1279" s="108" t="s">
        <v>1377</v>
      </c>
      <c r="C1279" s="108" t="s">
        <v>1378</v>
      </c>
      <c r="D1279" s="108" t="s">
        <v>514</v>
      </c>
      <c r="E1279" s="192" t="s">
        <v>457</v>
      </c>
      <c r="F1279" s="108">
        <v>0.1</v>
      </c>
      <c r="G1279" s="108">
        <v>0.02</v>
      </c>
      <c r="H1279" s="108">
        <v>2.58</v>
      </c>
      <c r="I1279" s="4" t="s">
        <v>1147</v>
      </c>
      <c r="J1279" s="231"/>
    </row>
    <row r="1280" spans="1:10">
      <c r="A1280" s="298" t="str">
        <f t="shared" si="19"/>
        <v>乗0軽DK</v>
      </c>
      <c r="B1280" s="108" t="s">
        <v>1377</v>
      </c>
      <c r="C1280" s="108" t="s">
        <v>1378</v>
      </c>
      <c r="D1280" s="108" t="s">
        <v>514</v>
      </c>
      <c r="E1280" s="192" t="s">
        <v>458</v>
      </c>
      <c r="F1280" s="108">
        <v>0.3</v>
      </c>
      <c r="G1280" s="108">
        <v>0.06</v>
      </c>
      <c r="H1280" s="108">
        <v>2.58</v>
      </c>
      <c r="I1280" s="4" t="s">
        <v>1210</v>
      </c>
      <c r="J1280" s="231"/>
    </row>
    <row r="1281" spans="1:10">
      <c r="A1281" s="298" t="str">
        <f t="shared" si="19"/>
        <v>乗0軽WK</v>
      </c>
      <c r="B1281" s="108" t="s">
        <v>1377</v>
      </c>
      <c r="C1281" s="108" t="s">
        <v>1378</v>
      </c>
      <c r="D1281" s="108" t="s">
        <v>514</v>
      </c>
      <c r="E1281" s="192" t="s">
        <v>459</v>
      </c>
      <c r="F1281" s="108">
        <v>0.3</v>
      </c>
      <c r="G1281" s="108">
        <v>0.06</v>
      </c>
      <c r="H1281" s="108">
        <v>2.58</v>
      </c>
      <c r="I1281" s="4" t="s">
        <v>1147</v>
      </c>
      <c r="J1281" s="231"/>
    </row>
    <row r="1282" spans="1:10">
      <c r="A1282" s="298" t="str">
        <f t="shared" si="19"/>
        <v>乗0軽DL</v>
      </c>
      <c r="B1282" s="108" t="s">
        <v>1377</v>
      </c>
      <c r="C1282" s="108" t="s">
        <v>1378</v>
      </c>
      <c r="D1282" s="108" t="s">
        <v>514</v>
      </c>
      <c r="E1282" s="192" t="s">
        <v>460</v>
      </c>
      <c r="F1282" s="108">
        <v>0.2</v>
      </c>
      <c r="G1282" s="108">
        <v>0.04</v>
      </c>
      <c r="H1282" s="108">
        <v>2.58</v>
      </c>
      <c r="I1282" s="4" t="s">
        <v>1210</v>
      </c>
      <c r="J1282" s="231"/>
    </row>
    <row r="1283" spans="1:10">
      <c r="A1283" s="298" t="str">
        <f t="shared" si="19"/>
        <v>乗0軽WL</v>
      </c>
      <c r="B1283" s="108" t="s">
        <v>1377</v>
      </c>
      <c r="C1283" s="108" t="s">
        <v>1378</v>
      </c>
      <c r="D1283" s="108" t="s">
        <v>514</v>
      </c>
      <c r="E1283" s="192" t="s">
        <v>461</v>
      </c>
      <c r="F1283" s="108">
        <v>0.2</v>
      </c>
      <c r="G1283" s="108">
        <v>0.04</v>
      </c>
      <c r="H1283" s="108">
        <v>2.58</v>
      </c>
      <c r="I1283" s="4" t="s">
        <v>1147</v>
      </c>
      <c r="J1283" s="231"/>
    </row>
    <row r="1284" spans="1:10">
      <c r="A1284" s="298" t="str">
        <f t="shared" si="19"/>
        <v>乗0軽DM</v>
      </c>
      <c r="B1284" s="108" t="s">
        <v>1377</v>
      </c>
      <c r="C1284" s="108" t="s">
        <v>1378</v>
      </c>
      <c r="D1284" s="108" t="s">
        <v>514</v>
      </c>
      <c r="E1284" s="192" t="s">
        <v>462</v>
      </c>
      <c r="F1284" s="108">
        <v>0.1</v>
      </c>
      <c r="G1284" s="108">
        <v>0.02</v>
      </c>
      <c r="H1284" s="108">
        <v>2.58</v>
      </c>
      <c r="I1284" s="4" t="s">
        <v>1210</v>
      </c>
      <c r="J1284" s="231"/>
    </row>
    <row r="1285" spans="1:10">
      <c r="A1285" s="298" t="str">
        <f t="shared" si="19"/>
        <v>乗0軽WM</v>
      </c>
      <c r="B1285" s="108" t="s">
        <v>1377</v>
      </c>
      <c r="C1285" s="108" t="s">
        <v>1378</v>
      </c>
      <c r="D1285" s="108" t="s">
        <v>514</v>
      </c>
      <c r="E1285" s="192" t="s">
        <v>463</v>
      </c>
      <c r="F1285" s="108">
        <v>0.1</v>
      </c>
      <c r="G1285" s="108">
        <v>0.02</v>
      </c>
      <c r="H1285" s="108">
        <v>2.58</v>
      </c>
      <c r="I1285" s="4" t="s">
        <v>1147</v>
      </c>
      <c r="J1285" s="231"/>
    </row>
    <row r="1286" spans="1:10">
      <c r="A1286" s="298" t="str">
        <f t="shared" si="19"/>
        <v>乗0軽KM</v>
      </c>
      <c r="B1286" s="108" t="s">
        <v>1377</v>
      </c>
      <c r="C1286" s="108" t="s">
        <v>1378</v>
      </c>
      <c r="D1286" s="108" t="s">
        <v>494</v>
      </c>
      <c r="E1286" s="192" t="s">
        <v>604</v>
      </c>
      <c r="F1286" s="108">
        <v>0.28000000000000003</v>
      </c>
      <c r="G1286" s="108">
        <v>5.1999999999999998E-2</v>
      </c>
      <c r="H1286" s="108">
        <v>2.58</v>
      </c>
      <c r="I1286" s="4" t="s">
        <v>1210</v>
      </c>
      <c r="J1286" s="231"/>
    </row>
    <row r="1287" spans="1:10">
      <c r="A1287" s="298" t="str">
        <f t="shared" si="19"/>
        <v>乗0軽HT</v>
      </c>
      <c r="B1287" s="108" t="s">
        <v>1377</v>
      </c>
      <c r="C1287" s="108" t="s">
        <v>1378</v>
      </c>
      <c r="D1287" s="108" t="s">
        <v>494</v>
      </c>
      <c r="E1287" s="192" t="s">
        <v>591</v>
      </c>
      <c r="F1287" s="108">
        <v>0.14000000000000001</v>
      </c>
      <c r="G1287" s="108">
        <v>2.5999999999999999E-2</v>
      </c>
      <c r="H1287" s="108">
        <v>2.58</v>
      </c>
      <c r="I1287" s="4" t="s">
        <v>1147</v>
      </c>
      <c r="J1287" s="231"/>
    </row>
    <row r="1288" spans="1:10">
      <c r="A1288" s="298" t="str">
        <f t="shared" si="19"/>
        <v>乗0軽KN</v>
      </c>
      <c r="B1288" s="108" t="s">
        <v>1377</v>
      </c>
      <c r="C1288" s="108" t="s">
        <v>1378</v>
      </c>
      <c r="D1288" s="108" t="s">
        <v>494</v>
      </c>
      <c r="E1288" s="108" t="s">
        <v>605</v>
      </c>
      <c r="F1288" s="108">
        <v>0.28000000000000003</v>
      </c>
      <c r="G1288" s="108">
        <v>5.1999999999999998E-2</v>
      </c>
      <c r="H1288" s="108">
        <v>2.58</v>
      </c>
      <c r="I1288" s="4" t="s">
        <v>1210</v>
      </c>
      <c r="J1288" s="231"/>
    </row>
    <row r="1289" spans="1:10">
      <c r="A1289" s="298" t="str">
        <f t="shared" si="19"/>
        <v>乗0軽HU</v>
      </c>
      <c r="B1289" s="108" t="s">
        <v>1377</v>
      </c>
      <c r="C1289" s="108" t="s">
        <v>1378</v>
      </c>
      <c r="D1289" s="108" t="s">
        <v>494</v>
      </c>
      <c r="E1289" s="108" t="s">
        <v>592</v>
      </c>
      <c r="F1289" s="108">
        <v>0.14000000000000001</v>
      </c>
      <c r="G1289" s="108">
        <v>2.5999999999999999E-2</v>
      </c>
      <c r="H1289" s="108">
        <v>2.58</v>
      </c>
      <c r="I1289" s="4" t="s">
        <v>1147</v>
      </c>
      <c r="J1289" s="231"/>
    </row>
    <row r="1290" spans="1:10">
      <c r="A1290" s="298" t="str">
        <f t="shared" si="19"/>
        <v>乗0軽TF</v>
      </c>
      <c r="B1290" s="108" t="s">
        <v>1377</v>
      </c>
      <c r="C1290" s="108" t="s">
        <v>1378</v>
      </c>
      <c r="D1290" s="108" t="s">
        <v>494</v>
      </c>
      <c r="E1290" s="192" t="s">
        <v>464</v>
      </c>
      <c r="F1290" s="108">
        <v>0.21</v>
      </c>
      <c r="G1290" s="108">
        <v>3.9E-2</v>
      </c>
      <c r="H1290" s="108">
        <v>2.58</v>
      </c>
      <c r="I1290" s="4" t="s">
        <v>1210</v>
      </c>
      <c r="J1290" s="231"/>
    </row>
    <row r="1291" spans="1:10">
      <c r="A1291" s="298" t="str">
        <f t="shared" si="19"/>
        <v>乗0軽XF</v>
      </c>
      <c r="B1291" s="108" t="s">
        <v>1377</v>
      </c>
      <c r="C1291" s="108" t="s">
        <v>1378</v>
      </c>
      <c r="D1291" s="108" t="s">
        <v>494</v>
      </c>
      <c r="E1291" s="108" t="s">
        <v>465</v>
      </c>
      <c r="F1291" s="108">
        <v>0.21</v>
      </c>
      <c r="G1291" s="108">
        <v>3.9E-2</v>
      </c>
      <c r="H1291" s="108">
        <v>2.58</v>
      </c>
      <c r="I1291" s="4" t="s">
        <v>1147</v>
      </c>
      <c r="J1291" s="231"/>
    </row>
    <row r="1292" spans="1:10">
      <c r="A1292" s="298" t="str">
        <f t="shared" si="19"/>
        <v>乗0軽TG</v>
      </c>
      <c r="B1292" s="108" t="s">
        <v>1377</v>
      </c>
      <c r="C1292" s="108" t="s">
        <v>1378</v>
      </c>
      <c r="D1292" s="108" t="s">
        <v>494</v>
      </c>
      <c r="E1292" s="108" t="s">
        <v>466</v>
      </c>
      <c r="F1292" s="108">
        <v>0.21</v>
      </c>
      <c r="G1292" s="108">
        <v>3.9E-2</v>
      </c>
      <c r="H1292" s="108">
        <v>2.58</v>
      </c>
      <c r="I1292" s="4" t="s">
        <v>1210</v>
      </c>
      <c r="J1292" s="231"/>
    </row>
    <row r="1293" spans="1:10">
      <c r="A1293" s="298" t="str">
        <f t="shared" si="19"/>
        <v>乗0軽XG</v>
      </c>
      <c r="B1293" s="108" t="s">
        <v>1377</v>
      </c>
      <c r="C1293" s="108" t="s">
        <v>1378</v>
      </c>
      <c r="D1293" s="192" t="s">
        <v>494</v>
      </c>
      <c r="E1293" s="192" t="s">
        <v>467</v>
      </c>
      <c r="F1293" s="108">
        <v>0.21</v>
      </c>
      <c r="G1293" s="108">
        <v>3.9E-2</v>
      </c>
      <c r="H1293" s="108">
        <v>2.58</v>
      </c>
      <c r="I1293" s="4" t="s">
        <v>1147</v>
      </c>
      <c r="J1293" s="231"/>
    </row>
    <row r="1294" spans="1:10">
      <c r="A1294" s="298" t="str">
        <f t="shared" si="19"/>
        <v>乗0軽LF</v>
      </c>
      <c r="B1294" s="108" t="s">
        <v>1377</v>
      </c>
      <c r="C1294" s="108" t="s">
        <v>1378</v>
      </c>
      <c r="D1294" s="192" t="s">
        <v>494</v>
      </c>
      <c r="E1294" s="192" t="s">
        <v>468</v>
      </c>
      <c r="F1294" s="108">
        <v>0.14000000000000001</v>
      </c>
      <c r="G1294" s="108">
        <v>2.5999999999999999E-2</v>
      </c>
      <c r="H1294" s="108">
        <v>2.58</v>
      </c>
      <c r="I1294" s="4" t="s">
        <v>1210</v>
      </c>
      <c r="J1294" s="231"/>
    </row>
    <row r="1295" spans="1:10">
      <c r="A1295" s="298" t="str">
        <f t="shared" si="19"/>
        <v>乗0軽YF</v>
      </c>
      <c r="B1295" s="108" t="s">
        <v>1377</v>
      </c>
      <c r="C1295" s="108" t="s">
        <v>1378</v>
      </c>
      <c r="D1295" s="192" t="s">
        <v>494</v>
      </c>
      <c r="E1295" s="192" t="s">
        <v>469</v>
      </c>
      <c r="F1295" s="108">
        <v>0.14000000000000001</v>
      </c>
      <c r="G1295" s="108">
        <v>2.5999999999999999E-2</v>
      </c>
      <c r="H1295" s="108">
        <v>2.58</v>
      </c>
      <c r="I1295" s="4" t="s">
        <v>1147</v>
      </c>
      <c r="J1295" s="231"/>
    </row>
    <row r="1296" spans="1:10">
      <c r="A1296" s="298" t="str">
        <f t="shared" si="19"/>
        <v>乗0軽LG</v>
      </c>
      <c r="B1296" s="108" t="s">
        <v>1377</v>
      </c>
      <c r="C1296" s="108" t="s">
        <v>1378</v>
      </c>
      <c r="D1296" s="108" t="s">
        <v>494</v>
      </c>
      <c r="E1296" s="192" t="s">
        <v>470</v>
      </c>
      <c r="F1296" s="108">
        <v>0.14000000000000001</v>
      </c>
      <c r="G1296" s="108">
        <v>2.5999999999999999E-2</v>
      </c>
      <c r="H1296" s="108">
        <v>2.58</v>
      </c>
      <c r="I1296" s="4" t="s">
        <v>1210</v>
      </c>
      <c r="J1296" s="231"/>
    </row>
    <row r="1297" spans="1:10">
      <c r="A1297" s="298" t="str">
        <f t="shared" si="19"/>
        <v>乗0軽YG</v>
      </c>
      <c r="B1297" s="108" t="s">
        <v>1377</v>
      </c>
      <c r="C1297" s="108" t="s">
        <v>1378</v>
      </c>
      <c r="D1297" s="108" t="s">
        <v>494</v>
      </c>
      <c r="E1297" s="108" t="s">
        <v>471</v>
      </c>
      <c r="F1297" s="108">
        <v>0.14000000000000001</v>
      </c>
      <c r="G1297" s="108">
        <v>2.5999999999999999E-2</v>
      </c>
      <c r="H1297" s="108">
        <v>2.58</v>
      </c>
      <c r="I1297" s="4" t="s">
        <v>1147</v>
      </c>
      <c r="J1297" s="231"/>
    </row>
    <row r="1298" spans="1:10">
      <c r="A1298" s="298" t="str">
        <f t="shared" si="19"/>
        <v>乗0軽UF</v>
      </c>
      <c r="B1298" s="108" t="s">
        <v>1377</v>
      </c>
      <c r="C1298" s="108" t="s">
        <v>1378</v>
      </c>
      <c r="D1298" s="108" t="s">
        <v>494</v>
      </c>
      <c r="E1298" s="108" t="s">
        <v>472</v>
      </c>
      <c r="F1298" s="108">
        <v>7.0000000000000007E-2</v>
      </c>
      <c r="G1298" s="108">
        <v>1.2999999999999999E-2</v>
      </c>
      <c r="H1298" s="108">
        <v>2.58</v>
      </c>
      <c r="I1298" s="4" t="s">
        <v>1210</v>
      </c>
      <c r="J1298" s="231"/>
    </row>
    <row r="1299" spans="1:10">
      <c r="A1299" s="298" t="str">
        <f t="shared" si="19"/>
        <v>乗0軽ZF</v>
      </c>
      <c r="B1299" s="108" t="s">
        <v>1377</v>
      </c>
      <c r="C1299" s="108" t="s">
        <v>1378</v>
      </c>
      <c r="D1299" s="108" t="s">
        <v>494</v>
      </c>
      <c r="E1299" s="192" t="s">
        <v>473</v>
      </c>
      <c r="F1299" s="108">
        <v>7.0000000000000007E-2</v>
      </c>
      <c r="G1299" s="108">
        <v>1.2999999999999999E-2</v>
      </c>
      <c r="H1299" s="108">
        <v>2.58</v>
      </c>
      <c r="I1299" s="4" t="s">
        <v>1147</v>
      </c>
      <c r="J1299" s="231"/>
    </row>
    <row r="1300" spans="1:10">
      <c r="A1300" s="298" t="str">
        <f t="shared" ref="A1300:A1430" si="20">CONCATENATE(C1300,E1300)</f>
        <v>乗0軽UG</v>
      </c>
      <c r="B1300" s="108" t="s">
        <v>1377</v>
      </c>
      <c r="C1300" s="108" t="s">
        <v>1378</v>
      </c>
      <c r="D1300" s="108" t="s">
        <v>494</v>
      </c>
      <c r="E1300" s="108" t="s">
        <v>474</v>
      </c>
      <c r="F1300" s="108">
        <v>7.0000000000000007E-2</v>
      </c>
      <c r="G1300" s="108">
        <v>1.2999999999999999E-2</v>
      </c>
      <c r="H1300" s="108">
        <v>2.58</v>
      </c>
      <c r="I1300" s="4" t="s">
        <v>1210</v>
      </c>
      <c r="J1300" s="231"/>
    </row>
    <row r="1301" spans="1:10">
      <c r="A1301" s="298" t="str">
        <f t="shared" si="20"/>
        <v>乗0軽ZG</v>
      </c>
      <c r="B1301" s="108" t="s">
        <v>1377</v>
      </c>
      <c r="C1301" s="108" t="s">
        <v>1378</v>
      </c>
      <c r="D1301" s="108" t="s">
        <v>494</v>
      </c>
      <c r="E1301" s="108" t="s">
        <v>475</v>
      </c>
      <c r="F1301" s="108">
        <v>7.0000000000000007E-2</v>
      </c>
      <c r="G1301" s="108">
        <v>1.2999999999999999E-2</v>
      </c>
      <c r="H1301" s="108">
        <v>2.58</v>
      </c>
      <c r="I1301" s="4" t="s">
        <v>1147</v>
      </c>
      <c r="J1301" s="231"/>
    </row>
    <row r="1302" spans="1:10">
      <c r="A1302" s="298" t="str">
        <f t="shared" si="20"/>
        <v>乗0軽ADB</v>
      </c>
      <c r="B1302" s="108" t="s">
        <v>1377</v>
      </c>
      <c r="C1302" s="108" t="s">
        <v>1378</v>
      </c>
      <c r="D1302" s="192" t="s">
        <v>364</v>
      </c>
      <c r="E1302" s="192" t="s">
        <v>476</v>
      </c>
      <c r="F1302" s="108">
        <v>0.14000000000000001</v>
      </c>
      <c r="G1302" s="108">
        <v>1.2999999999999999E-2</v>
      </c>
      <c r="H1302" s="108">
        <v>2.58</v>
      </c>
      <c r="I1302" s="4" t="s">
        <v>1211</v>
      </c>
      <c r="J1302" s="231"/>
    </row>
    <row r="1303" spans="1:10">
      <c r="A1303" s="298" t="str">
        <f t="shared" si="20"/>
        <v>乗0軽ADC</v>
      </c>
      <c r="B1303" s="108" t="s">
        <v>1377</v>
      </c>
      <c r="C1303" s="108" t="s">
        <v>1378</v>
      </c>
      <c r="D1303" s="192" t="s">
        <v>364</v>
      </c>
      <c r="E1303" s="192" t="s">
        <v>477</v>
      </c>
      <c r="F1303" s="108">
        <v>0.14000000000000001</v>
      </c>
      <c r="G1303" s="108">
        <v>1.2999999999999999E-2</v>
      </c>
      <c r="H1303" s="108">
        <v>2.58</v>
      </c>
      <c r="I1303" s="4" t="s">
        <v>1211</v>
      </c>
      <c r="J1303" s="231"/>
    </row>
    <row r="1304" spans="1:10">
      <c r="A1304" s="298" t="str">
        <f t="shared" si="20"/>
        <v>乗0軽ACB</v>
      </c>
      <c r="B1304" s="108" t="s">
        <v>1377</v>
      </c>
      <c r="C1304" s="108" t="s">
        <v>1378</v>
      </c>
      <c r="D1304" s="192" t="s">
        <v>364</v>
      </c>
      <c r="E1304" s="192" t="s">
        <v>478</v>
      </c>
      <c r="F1304" s="108">
        <v>7.0000000000000007E-2</v>
      </c>
      <c r="G1304" s="108">
        <v>6.4999999999999997E-3</v>
      </c>
      <c r="H1304" s="108">
        <v>2.58</v>
      </c>
      <c r="I1304" s="4" t="s">
        <v>1147</v>
      </c>
      <c r="J1304" s="231"/>
    </row>
    <row r="1305" spans="1:10">
      <c r="A1305" s="298" t="str">
        <f t="shared" si="20"/>
        <v>乗0軽ACC</v>
      </c>
      <c r="B1305" s="108" t="s">
        <v>1377</v>
      </c>
      <c r="C1305" s="108" t="s">
        <v>1378</v>
      </c>
      <c r="D1305" s="192" t="s">
        <v>364</v>
      </c>
      <c r="E1305" s="192" t="s">
        <v>479</v>
      </c>
      <c r="F1305" s="108">
        <v>7.0000000000000007E-2</v>
      </c>
      <c r="G1305" s="108">
        <v>6.4999999999999997E-3</v>
      </c>
      <c r="H1305" s="108">
        <v>2.58</v>
      </c>
      <c r="I1305" s="4" t="s">
        <v>1147</v>
      </c>
      <c r="J1305" s="231"/>
    </row>
    <row r="1306" spans="1:10">
      <c r="A1306" s="298" t="str">
        <f t="shared" si="20"/>
        <v>乗0軽AMB</v>
      </c>
      <c r="B1306" s="108" t="s">
        <v>1377</v>
      </c>
      <c r="C1306" s="108" t="s">
        <v>1378</v>
      </c>
      <c r="D1306" s="192" t="s">
        <v>364</v>
      </c>
      <c r="E1306" s="192" t="s">
        <v>974</v>
      </c>
      <c r="F1306" s="108">
        <v>3.5000000000000003E-2</v>
      </c>
      <c r="G1306" s="108">
        <v>3.2499999999999999E-3</v>
      </c>
      <c r="H1306" s="108">
        <v>2.58</v>
      </c>
      <c r="I1306" s="4" t="s">
        <v>1149</v>
      </c>
      <c r="J1306" s="231"/>
    </row>
    <row r="1307" spans="1:10">
      <c r="A1307" s="298" t="str">
        <f t="shared" si="20"/>
        <v>乗0軽AMC</v>
      </c>
      <c r="B1307" s="108" t="s">
        <v>1377</v>
      </c>
      <c r="C1307" s="108" t="s">
        <v>1378</v>
      </c>
      <c r="D1307" s="192" t="s">
        <v>364</v>
      </c>
      <c r="E1307" s="192" t="s">
        <v>975</v>
      </c>
      <c r="F1307" s="108">
        <v>3.5000000000000003E-2</v>
      </c>
      <c r="G1307" s="108">
        <v>3.2499999999999999E-3</v>
      </c>
      <c r="H1307" s="108">
        <v>2.58</v>
      </c>
      <c r="I1307" s="4" t="s">
        <v>1149</v>
      </c>
      <c r="J1307" s="231"/>
    </row>
    <row r="1308" spans="1:10">
      <c r="A1308" s="298" t="str">
        <f t="shared" si="20"/>
        <v>乗0軽CCB</v>
      </c>
      <c r="B1308" s="108" t="s">
        <v>1377</v>
      </c>
      <c r="C1308" s="108" t="s">
        <v>1378</v>
      </c>
      <c r="D1308" s="192" t="s">
        <v>364</v>
      </c>
      <c r="E1308" s="192" t="s">
        <v>135</v>
      </c>
      <c r="F1308" s="108">
        <v>7.0000000000000007E-2</v>
      </c>
      <c r="G1308" s="108">
        <v>6.4999999999999997E-3</v>
      </c>
      <c r="H1308" s="108">
        <v>2.58</v>
      </c>
      <c r="I1308" s="4" t="s">
        <v>1147</v>
      </c>
      <c r="J1308" s="231"/>
    </row>
    <row r="1309" spans="1:10">
      <c r="A1309" s="298" t="str">
        <f t="shared" si="20"/>
        <v>乗0軽CCC</v>
      </c>
      <c r="B1309" s="108" t="s">
        <v>1377</v>
      </c>
      <c r="C1309" s="108" t="s">
        <v>1378</v>
      </c>
      <c r="D1309" s="192" t="s">
        <v>364</v>
      </c>
      <c r="E1309" s="192" t="s">
        <v>136</v>
      </c>
      <c r="F1309" s="108">
        <v>7.0000000000000007E-2</v>
      </c>
      <c r="G1309" s="108">
        <v>6.4999999999999997E-3</v>
      </c>
      <c r="H1309" s="108">
        <v>2.58</v>
      </c>
      <c r="I1309" s="4" t="s">
        <v>1147</v>
      </c>
      <c r="J1309" s="231"/>
    </row>
    <row r="1310" spans="1:10">
      <c r="A1310" s="298" t="str">
        <f t="shared" si="20"/>
        <v>乗0軽CDB</v>
      </c>
      <c r="B1310" s="108" t="s">
        <v>1377</v>
      </c>
      <c r="C1310" s="108" t="s">
        <v>1378</v>
      </c>
      <c r="D1310" s="192" t="s">
        <v>364</v>
      </c>
      <c r="E1310" s="192" t="s">
        <v>137</v>
      </c>
      <c r="F1310" s="108">
        <v>7.0000000000000007E-2</v>
      </c>
      <c r="G1310" s="108">
        <v>6.4999999999999997E-3</v>
      </c>
      <c r="H1310" s="108">
        <v>2.58</v>
      </c>
      <c r="I1310" s="4" t="s">
        <v>1211</v>
      </c>
      <c r="J1310" s="231"/>
    </row>
    <row r="1311" spans="1:10">
      <c r="A1311" s="298" t="str">
        <f t="shared" si="20"/>
        <v>乗0軽CDC</v>
      </c>
      <c r="B1311" s="108" t="s">
        <v>1377</v>
      </c>
      <c r="C1311" s="108" t="s">
        <v>1378</v>
      </c>
      <c r="D1311" s="192" t="s">
        <v>364</v>
      </c>
      <c r="E1311" s="192" t="s">
        <v>138</v>
      </c>
      <c r="F1311" s="108">
        <v>7.0000000000000007E-2</v>
      </c>
      <c r="G1311" s="108">
        <v>6.4999999999999997E-3</v>
      </c>
      <c r="H1311" s="108">
        <v>2.58</v>
      </c>
      <c r="I1311" s="4" t="s">
        <v>1211</v>
      </c>
      <c r="J1311" s="231"/>
    </row>
    <row r="1312" spans="1:10">
      <c r="A1312" s="298" t="str">
        <f t="shared" si="20"/>
        <v>乗0軽CMB</v>
      </c>
      <c r="B1312" s="108" t="s">
        <v>1377</v>
      </c>
      <c r="C1312" s="108" t="s">
        <v>1378</v>
      </c>
      <c r="D1312" s="192" t="s">
        <v>364</v>
      </c>
      <c r="E1312" s="192" t="s">
        <v>977</v>
      </c>
      <c r="F1312" s="108">
        <v>7.0000000000000007E-2</v>
      </c>
      <c r="G1312" s="108">
        <v>6.4999999999999997E-3</v>
      </c>
      <c r="H1312" s="108">
        <v>2.58</v>
      </c>
      <c r="I1312" s="4" t="s">
        <v>1149</v>
      </c>
      <c r="J1312" s="231"/>
    </row>
    <row r="1313" spans="1:10">
      <c r="A1313" s="298" t="str">
        <f t="shared" si="20"/>
        <v>乗0軽CMC</v>
      </c>
      <c r="B1313" s="108" t="s">
        <v>1377</v>
      </c>
      <c r="C1313" s="108" t="s">
        <v>1378</v>
      </c>
      <c r="D1313" s="192" t="s">
        <v>364</v>
      </c>
      <c r="E1313" s="192" t="s">
        <v>978</v>
      </c>
      <c r="F1313" s="108">
        <v>7.0000000000000007E-2</v>
      </c>
      <c r="G1313" s="108">
        <v>6.4999999999999997E-3</v>
      </c>
      <c r="H1313" s="108">
        <v>2.58</v>
      </c>
      <c r="I1313" s="4" t="s">
        <v>1149</v>
      </c>
      <c r="J1313" s="231"/>
    </row>
    <row r="1314" spans="1:10">
      <c r="A1314" s="298" t="str">
        <f t="shared" si="20"/>
        <v>乗0軽DCB</v>
      </c>
      <c r="B1314" s="108" t="s">
        <v>1377</v>
      </c>
      <c r="C1314" s="108" t="s">
        <v>1378</v>
      </c>
      <c r="D1314" s="108" t="s">
        <v>364</v>
      </c>
      <c r="E1314" s="108" t="s">
        <v>139</v>
      </c>
      <c r="F1314" s="108">
        <v>3.5000000000000003E-2</v>
      </c>
      <c r="G1314" s="108">
        <v>3.2499999999999999E-3</v>
      </c>
      <c r="H1314" s="108">
        <v>2.58</v>
      </c>
      <c r="I1314" s="4" t="s">
        <v>1147</v>
      </c>
      <c r="J1314" s="231"/>
    </row>
    <row r="1315" spans="1:10">
      <c r="A1315" s="298" t="str">
        <f t="shared" si="20"/>
        <v>乗0軽DCC</v>
      </c>
      <c r="B1315" s="108" t="s">
        <v>1377</v>
      </c>
      <c r="C1315" s="108" t="s">
        <v>1378</v>
      </c>
      <c r="D1315" s="108" t="s">
        <v>364</v>
      </c>
      <c r="E1315" s="108" t="s">
        <v>140</v>
      </c>
      <c r="F1315" s="108">
        <v>3.5000000000000003E-2</v>
      </c>
      <c r="G1315" s="108">
        <v>3.2499999999999999E-3</v>
      </c>
      <c r="H1315" s="108">
        <v>2.58</v>
      </c>
      <c r="I1315" s="4" t="s">
        <v>1147</v>
      </c>
      <c r="J1315" s="231"/>
    </row>
    <row r="1316" spans="1:10">
      <c r="A1316" s="298" t="str">
        <f t="shared" si="20"/>
        <v>乗0軽DDB</v>
      </c>
      <c r="B1316" s="108" t="s">
        <v>1377</v>
      </c>
      <c r="C1316" s="108" t="s">
        <v>1378</v>
      </c>
      <c r="D1316" s="108" t="s">
        <v>364</v>
      </c>
      <c r="E1316" s="108" t="s">
        <v>141</v>
      </c>
      <c r="F1316" s="108">
        <v>3.5000000000000003E-2</v>
      </c>
      <c r="G1316" s="108">
        <v>3.2499999999999999E-3</v>
      </c>
      <c r="H1316" s="108">
        <v>2.58</v>
      </c>
      <c r="I1316" s="4" t="s">
        <v>1211</v>
      </c>
      <c r="J1316" s="231"/>
    </row>
    <row r="1317" spans="1:10">
      <c r="A1317" s="298" t="str">
        <f t="shared" si="20"/>
        <v>乗0軽DDC</v>
      </c>
      <c r="B1317" s="108" t="s">
        <v>1377</v>
      </c>
      <c r="C1317" s="108" t="s">
        <v>1378</v>
      </c>
      <c r="D1317" s="108" t="s">
        <v>364</v>
      </c>
      <c r="E1317" s="108" t="s">
        <v>142</v>
      </c>
      <c r="F1317" s="108">
        <v>3.5000000000000003E-2</v>
      </c>
      <c r="G1317" s="108">
        <v>3.2499999999999999E-3</v>
      </c>
      <c r="H1317" s="108">
        <v>2.58</v>
      </c>
      <c r="I1317" s="4" t="s">
        <v>1211</v>
      </c>
      <c r="J1317" s="231"/>
    </row>
    <row r="1318" spans="1:10">
      <c r="A1318" s="298" t="str">
        <f t="shared" si="20"/>
        <v>乗0軽DMB</v>
      </c>
      <c r="B1318" s="108" t="s">
        <v>1377</v>
      </c>
      <c r="C1318" s="108" t="s">
        <v>1378</v>
      </c>
      <c r="D1318" s="108" t="s">
        <v>364</v>
      </c>
      <c r="E1318" s="108" t="s">
        <v>980</v>
      </c>
      <c r="F1318" s="108">
        <v>3.5000000000000003E-2</v>
      </c>
      <c r="G1318" s="108">
        <v>3.2499999999999999E-3</v>
      </c>
      <c r="H1318" s="108">
        <v>2.58</v>
      </c>
      <c r="I1318" s="4" t="s">
        <v>1149</v>
      </c>
      <c r="J1318" s="231"/>
    </row>
    <row r="1319" spans="1:10">
      <c r="A1319" s="298" t="str">
        <f t="shared" si="20"/>
        <v>乗0軽DMC</v>
      </c>
      <c r="B1319" s="108" t="s">
        <v>1377</v>
      </c>
      <c r="C1319" s="108" t="s">
        <v>1378</v>
      </c>
      <c r="D1319" s="108" t="s">
        <v>364</v>
      </c>
      <c r="E1319" s="108" t="s">
        <v>981</v>
      </c>
      <c r="F1319" s="108">
        <v>3.5000000000000003E-2</v>
      </c>
      <c r="G1319" s="108">
        <v>3.2499999999999999E-3</v>
      </c>
      <c r="H1319" s="108">
        <v>2.58</v>
      </c>
      <c r="I1319" s="4" t="s">
        <v>1149</v>
      </c>
      <c r="J1319" s="231"/>
    </row>
    <row r="1320" spans="1:10">
      <c r="A1320" s="298" t="str">
        <f t="shared" si="20"/>
        <v>乗0軽LDA</v>
      </c>
      <c r="B1320" s="108" t="s">
        <v>1377</v>
      </c>
      <c r="C1320" s="108" t="s">
        <v>1378</v>
      </c>
      <c r="D1320" s="108" t="s">
        <v>797</v>
      </c>
      <c r="E1320" s="108" t="s">
        <v>1018</v>
      </c>
      <c r="F1320" s="108">
        <v>0.08</v>
      </c>
      <c r="G1320" s="108">
        <v>5.0000000000000001E-3</v>
      </c>
      <c r="H1320" s="108">
        <v>2.58</v>
      </c>
      <c r="I1320" s="4" t="s">
        <v>1215</v>
      </c>
      <c r="J1320" s="231"/>
    </row>
    <row r="1321" spans="1:10">
      <c r="A1321" s="298" t="str">
        <f t="shared" si="20"/>
        <v>乗0軽LCA</v>
      </c>
      <c r="B1321" s="108" t="s">
        <v>1377</v>
      </c>
      <c r="C1321" s="108" t="s">
        <v>1378</v>
      </c>
      <c r="D1321" s="108" t="s">
        <v>797</v>
      </c>
      <c r="E1321" s="108" t="s">
        <v>1017</v>
      </c>
      <c r="F1321" s="108">
        <v>0.04</v>
      </c>
      <c r="G1321" s="108">
        <v>2.5000000000000001E-3</v>
      </c>
      <c r="H1321" s="108">
        <v>2.58</v>
      </c>
      <c r="I1321" s="4" t="s">
        <v>1147</v>
      </c>
      <c r="J1321" s="231"/>
    </row>
    <row r="1322" spans="1:10">
      <c r="A1322" s="298" t="str">
        <f t="shared" si="20"/>
        <v>乗0軽LMA</v>
      </c>
      <c r="B1322" s="108" t="s">
        <v>1377</v>
      </c>
      <c r="C1322" s="108" t="s">
        <v>1378</v>
      </c>
      <c r="D1322" s="108" t="s">
        <v>797</v>
      </c>
      <c r="E1322" s="108" t="s">
        <v>1019</v>
      </c>
      <c r="F1322" s="108">
        <v>0.02</v>
      </c>
      <c r="G1322" s="108">
        <v>1.25E-3</v>
      </c>
      <c r="H1322" s="108">
        <v>2.58</v>
      </c>
      <c r="I1322" s="4" t="s">
        <v>1149</v>
      </c>
      <c r="J1322" s="231"/>
    </row>
    <row r="1323" spans="1:10">
      <c r="A1323" s="298" t="str">
        <f t="shared" si="20"/>
        <v>乗0軽FDA</v>
      </c>
      <c r="B1323" s="108" t="s">
        <v>1377</v>
      </c>
      <c r="C1323" s="108" t="s">
        <v>1378</v>
      </c>
      <c r="D1323" s="108" t="s">
        <v>797</v>
      </c>
      <c r="E1323" s="108" t="s">
        <v>1015</v>
      </c>
      <c r="F1323" s="108">
        <v>0.08</v>
      </c>
      <c r="G1323" s="108">
        <v>5.0000000000000001E-3</v>
      </c>
      <c r="H1323" s="108">
        <v>2.58</v>
      </c>
      <c r="I1323" s="4" t="s">
        <v>1215</v>
      </c>
      <c r="J1323" s="231"/>
    </row>
    <row r="1324" spans="1:10">
      <c r="A1324" s="298" t="str">
        <f t="shared" si="20"/>
        <v>乗0軽FCA</v>
      </c>
      <c r="B1324" s="108" t="s">
        <v>1377</v>
      </c>
      <c r="C1324" s="108" t="s">
        <v>1378</v>
      </c>
      <c r="D1324" s="108" t="s">
        <v>797</v>
      </c>
      <c r="E1324" s="108" t="s">
        <v>1014</v>
      </c>
      <c r="F1324" s="108">
        <v>0.04</v>
      </c>
      <c r="G1324" s="108">
        <v>2.5000000000000001E-3</v>
      </c>
      <c r="H1324" s="108">
        <v>2.58</v>
      </c>
      <c r="I1324" s="4" t="s">
        <v>1147</v>
      </c>
      <c r="J1324" s="231"/>
    </row>
    <row r="1325" spans="1:10">
      <c r="A1325" s="298" t="str">
        <f t="shared" si="20"/>
        <v>乗0軽FMA</v>
      </c>
      <c r="B1325" s="108" t="s">
        <v>1377</v>
      </c>
      <c r="C1325" s="108" t="s">
        <v>1378</v>
      </c>
      <c r="D1325" s="108" t="s">
        <v>797</v>
      </c>
      <c r="E1325" s="108" t="s">
        <v>1016</v>
      </c>
      <c r="F1325" s="108">
        <v>0.02</v>
      </c>
      <c r="G1325" s="108">
        <v>1.25E-3</v>
      </c>
      <c r="H1325" s="108">
        <v>2.58</v>
      </c>
      <c r="I1325" s="4" t="s">
        <v>1149</v>
      </c>
      <c r="J1325" s="231"/>
    </row>
    <row r="1326" spans="1:10">
      <c r="A1326" s="298" t="str">
        <f t="shared" si="20"/>
        <v>乗0軽MDA</v>
      </c>
      <c r="B1326" s="108" t="s">
        <v>1377</v>
      </c>
      <c r="C1326" s="108" t="s">
        <v>1378</v>
      </c>
      <c r="D1326" s="108" t="s">
        <v>797</v>
      </c>
      <c r="E1326" s="108" t="s">
        <v>1025</v>
      </c>
      <c r="F1326" s="108">
        <v>0.04</v>
      </c>
      <c r="G1326" s="108">
        <v>2.5000000000000001E-3</v>
      </c>
      <c r="H1326" s="108">
        <v>2.58</v>
      </c>
      <c r="I1326" s="4" t="s">
        <v>1215</v>
      </c>
      <c r="J1326" s="231"/>
    </row>
    <row r="1327" spans="1:10">
      <c r="A1327" s="298" t="str">
        <f t="shared" si="20"/>
        <v>乗0軽MCA</v>
      </c>
      <c r="B1327" s="108" t="s">
        <v>1377</v>
      </c>
      <c r="C1327" s="108" t="s">
        <v>1378</v>
      </c>
      <c r="D1327" s="108" t="s">
        <v>797</v>
      </c>
      <c r="E1327" s="108" t="s">
        <v>1024</v>
      </c>
      <c r="F1327" s="108">
        <v>0.04</v>
      </c>
      <c r="G1327" s="108">
        <v>2.5000000000000001E-3</v>
      </c>
      <c r="H1327" s="108">
        <v>2.58</v>
      </c>
      <c r="I1327" s="4" t="s">
        <v>1147</v>
      </c>
      <c r="J1327" s="231"/>
    </row>
    <row r="1328" spans="1:10">
      <c r="A1328" s="298" t="str">
        <f t="shared" si="20"/>
        <v>乗0軽MMA</v>
      </c>
      <c r="B1328" s="108" t="s">
        <v>1377</v>
      </c>
      <c r="C1328" s="108" t="s">
        <v>1378</v>
      </c>
      <c r="D1328" s="108" t="s">
        <v>797</v>
      </c>
      <c r="E1328" s="108" t="s">
        <v>1026</v>
      </c>
      <c r="F1328" s="108">
        <v>0.04</v>
      </c>
      <c r="G1328" s="108">
        <v>2.5000000000000001E-3</v>
      </c>
      <c r="H1328" s="108">
        <v>2.58</v>
      </c>
      <c r="I1328" s="4" t="s">
        <v>1149</v>
      </c>
      <c r="J1328" s="231"/>
    </row>
    <row r="1329" spans="1:10">
      <c r="A1329" s="298" t="str">
        <f t="shared" si="20"/>
        <v>乗0軽RDA</v>
      </c>
      <c r="B1329" s="108" t="s">
        <v>1377</v>
      </c>
      <c r="C1329" s="108" t="s">
        <v>1378</v>
      </c>
      <c r="D1329" s="108" t="s">
        <v>797</v>
      </c>
      <c r="E1329" s="108" t="s">
        <v>1072</v>
      </c>
      <c r="F1329" s="108">
        <v>0.02</v>
      </c>
      <c r="G1329" s="108">
        <v>1.25E-3</v>
      </c>
      <c r="H1329" s="108">
        <v>2.58</v>
      </c>
      <c r="I1329" s="4" t="s">
        <v>1215</v>
      </c>
      <c r="J1329" s="231"/>
    </row>
    <row r="1330" spans="1:10">
      <c r="A1330" s="298" t="str">
        <f t="shared" si="20"/>
        <v>乗0軽RCA</v>
      </c>
      <c r="B1330" s="108" t="s">
        <v>1377</v>
      </c>
      <c r="C1330" s="108" t="s">
        <v>1378</v>
      </c>
      <c r="D1330" s="108" t="s">
        <v>797</v>
      </c>
      <c r="E1330" s="108" t="s">
        <v>1071</v>
      </c>
      <c r="F1330" s="108">
        <v>0.02</v>
      </c>
      <c r="G1330" s="108">
        <v>1.25E-3</v>
      </c>
      <c r="H1330" s="108">
        <v>2.58</v>
      </c>
      <c r="I1330" s="4" t="s">
        <v>1147</v>
      </c>
      <c r="J1330" s="231"/>
    </row>
    <row r="1331" spans="1:10">
      <c r="A1331" s="298" t="str">
        <f t="shared" si="20"/>
        <v>乗0軽RMA</v>
      </c>
      <c r="B1331" s="108" t="s">
        <v>1377</v>
      </c>
      <c r="C1331" s="108" t="s">
        <v>1378</v>
      </c>
      <c r="D1331" s="108" t="s">
        <v>797</v>
      </c>
      <c r="E1331" s="108" t="s">
        <v>1073</v>
      </c>
      <c r="F1331" s="108">
        <v>0.02</v>
      </c>
      <c r="G1331" s="108">
        <v>1.25E-3</v>
      </c>
      <c r="H1331" s="108">
        <v>2.58</v>
      </c>
      <c r="I1331" s="4" t="s">
        <v>1149</v>
      </c>
      <c r="J1331" s="231"/>
    </row>
    <row r="1332" spans="1:10">
      <c r="A1332" s="298" t="str">
        <f t="shared" si="20"/>
        <v>乗0軽QDA</v>
      </c>
      <c r="B1332" s="108" t="s">
        <v>1377</v>
      </c>
      <c r="C1332" s="108" t="s">
        <v>1378</v>
      </c>
      <c r="D1332" s="108" t="s">
        <v>797</v>
      </c>
      <c r="E1332" s="108" t="s">
        <v>1043</v>
      </c>
      <c r="F1332" s="108">
        <v>7.2000000000000008E-2</v>
      </c>
      <c r="G1332" s="108">
        <v>4.5000000000000005E-3</v>
      </c>
      <c r="H1332" s="108">
        <v>2.58</v>
      </c>
      <c r="I1332" s="4" t="s">
        <v>1215</v>
      </c>
      <c r="J1332" s="231"/>
    </row>
    <row r="1333" spans="1:10">
      <c r="A1333" s="298" t="str">
        <f t="shared" si="20"/>
        <v>乗0軽QCA</v>
      </c>
      <c r="B1333" s="108" t="s">
        <v>1377</v>
      </c>
      <c r="C1333" s="108" t="s">
        <v>1378</v>
      </c>
      <c r="D1333" s="108" t="s">
        <v>797</v>
      </c>
      <c r="E1333" s="108" t="s">
        <v>1039</v>
      </c>
      <c r="F1333" s="108">
        <v>7.2000000000000008E-2</v>
      </c>
      <c r="G1333" s="108">
        <v>4.5000000000000005E-3</v>
      </c>
      <c r="H1333" s="108">
        <v>2.58</v>
      </c>
      <c r="I1333" s="4" t="s">
        <v>1147</v>
      </c>
      <c r="J1333" s="231"/>
    </row>
    <row r="1334" spans="1:10">
      <c r="A1334" s="298" t="str">
        <f t="shared" si="20"/>
        <v>乗0軽QMA</v>
      </c>
      <c r="B1334" s="108" t="s">
        <v>1377</v>
      </c>
      <c r="C1334" s="108" t="s">
        <v>1378</v>
      </c>
      <c r="D1334" s="108" t="s">
        <v>797</v>
      </c>
      <c r="E1334" s="108" t="s">
        <v>1066</v>
      </c>
      <c r="F1334" s="108">
        <v>7.2000000000000008E-2</v>
      </c>
      <c r="G1334" s="108">
        <v>4.5000000000000005E-3</v>
      </c>
      <c r="H1334" s="108">
        <v>2.58</v>
      </c>
      <c r="I1334" s="4" t="s">
        <v>1149</v>
      </c>
      <c r="J1334" s="231"/>
    </row>
    <row r="1335" spans="1:10">
      <c r="A1335" s="298" t="str">
        <f t="shared" si="20"/>
        <v>乗0軽3DA</v>
      </c>
      <c r="B1335" s="108" t="s">
        <v>1377</v>
      </c>
      <c r="C1335" s="108" t="s">
        <v>1378</v>
      </c>
      <c r="D1335" s="108" t="s">
        <v>1157</v>
      </c>
      <c r="E1335" s="108" t="s">
        <v>1379</v>
      </c>
      <c r="F1335" s="108">
        <v>0.15</v>
      </c>
      <c r="G1335" s="108">
        <v>5.0000000000000001E-3</v>
      </c>
      <c r="H1335" s="108">
        <v>2.58</v>
      </c>
      <c r="I1335" s="4" t="s">
        <v>1221</v>
      </c>
      <c r="J1335" s="231"/>
    </row>
    <row r="1336" spans="1:10">
      <c r="A1336" s="298" t="str">
        <f t="shared" si="20"/>
        <v>乗0軽3CA</v>
      </c>
      <c r="B1336" s="108" t="s">
        <v>1377</v>
      </c>
      <c r="C1336" s="108" t="s">
        <v>1378</v>
      </c>
      <c r="D1336" s="108" t="s">
        <v>1157</v>
      </c>
      <c r="E1336" s="108" t="s">
        <v>1380</v>
      </c>
      <c r="F1336" s="108">
        <v>7.4999999999999997E-2</v>
      </c>
      <c r="G1336" s="108">
        <v>2.5000000000000001E-3</v>
      </c>
      <c r="H1336" s="108">
        <v>2.58</v>
      </c>
      <c r="I1336" s="4" t="s">
        <v>1147</v>
      </c>
      <c r="J1336" s="231"/>
    </row>
    <row r="1337" spans="1:10">
      <c r="A1337" s="298" t="str">
        <f t="shared" si="20"/>
        <v>乗0軽3MA</v>
      </c>
      <c r="B1337" s="108" t="s">
        <v>1377</v>
      </c>
      <c r="C1337" s="108" t="s">
        <v>1378</v>
      </c>
      <c r="D1337" s="108" t="s">
        <v>1157</v>
      </c>
      <c r="E1337" s="108" t="s">
        <v>1381</v>
      </c>
      <c r="F1337" s="108">
        <v>3.7499999999999999E-2</v>
      </c>
      <c r="G1337" s="108">
        <v>1.25E-3</v>
      </c>
      <c r="H1337" s="108">
        <v>2.58</v>
      </c>
      <c r="I1337" s="4" t="s">
        <v>1149</v>
      </c>
      <c r="J1337" s="231"/>
    </row>
    <row r="1338" spans="1:10">
      <c r="A1338" s="298" t="str">
        <f t="shared" si="20"/>
        <v>乗0軽4DA</v>
      </c>
      <c r="B1338" s="108" t="s">
        <v>1377</v>
      </c>
      <c r="C1338" s="108" t="s">
        <v>1378</v>
      </c>
      <c r="D1338" s="108" t="s">
        <v>1157</v>
      </c>
      <c r="E1338" s="108" t="s">
        <v>1382</v>
      </c>
      <c r="F1338" s="108">
        <v>0.11249999999999999</v>
      </c>
      <c r="G1338" s="108">
        <v>3.7499999999999994E-3</v>
      </c>
      <c r="H1338" s="108">
        <v>2.58</v>
      </c>
      <c r="I1338" s="4" t="s">
        <v>1221</v>
      </c>
      <c r="J1338" s="231"/>
    </row>
    <row r="1339" spans="1:10">
      <c r="A1339" s="298" t="str">
        <f t="shared" si="20"/>
        <v>乗0軽4CA</v>
      </c>
      <c r="B1339" s="108" t="s">
        <v>1377</v>
      </c>
      <c r="C1339" s="108" t="s">
        <v>1378</v>
      </c>
      <c r="D1339" s="108" t="s">
        <v>1157</v>
      </c>
      <c r="E1339" s="108" t="s">
        <v>1383</v>
      </c>
      <c r="F1339" s="108">
        <v>0.11249999999999999</v>
      </c>
      <c r="G1339" s="108">
        <v>3.7499999999999994E-3</v>
      </c>
      <c r="H1339" s="108">
        <v>2.58</v>
      </c>
      <c r="I1339" s="4" t="s">
        <v>1147</v>
      </c>
      <c r="J1339" s="231"/>
    </row>
    <row r="1340" spans="1:10">
      <c r="A1340" s="298" t="str">
        <f t="shared" si="20"/>
        <v>乗0軽4MA</v>
      </c>
      <c r="B1340" s="108" t="s">
        <v>1377</v>
      </c>
      <c r="C1340" s="108" t="s">
        <v>1378</v>
      </c>
      <c r="D1340" s="108" t="s">
        <v>1157</v>
      </c>
      <c r="E1340" s="108" t="s">
        <v>1384</v>
      </c>
      <c r="F1340" s="108">
        <v>0.11249999999999999</v>
      </c>
      <c r="G1340" s="108">
        <v>3.7499999999999994E-3</v>
      </c>
      <c r="H1340" s="108">
        <v>2.58</v>
      </c>
      <c r="I1340" s="4" t="s">
        <v>1149</v>
      </c>
      <c r="J1340" s="231"/>
    </row>
    <row r="1341" spans="1:10">
      <c r="A1341" s="298" t="str">
        <f t="shared" si="20"/>
        <v>乗0軽5DA</v>
      </c>
      <c r="B1341" s="108" t="s">
        <v>1377</v>
      </c>
      <c r="C1341" s="108" t="s">
        <v>1378</v>
      </c>
      <c r="D1341" s="108" t="s">
        <v>1157</v>
      </c>
      <c r="E1341" s="108" t="s">
        <v>1385</v>
      </c>
      <c r="F1341" s="108">
        <v>7.4999999999999997E-2</v>
      </c>
      <c r="G1341" s="108">
        <v>2.5000000000000001E-3</v>
      </c>
      <c r="H1341" s="108">
        <v>2.58</v>
      </c>
      <c r="I1341" s="4" t="s">
        <v>1221</v>
      </c>
      <c r="J1341" s="231"/>
    </row>
    <row r="1342" spans="1:10">
      <c r="A1342" s="298" t="str">
        <f t="shared" si="20"/>
        <v>乗0軽5CA</v>
      </c>
      <c r="B1342" s="108" t="s">
        <v>1377</v>
      </c>
      <c r="C1342" s="108" t="s">
        <v>1378</v>
      </c>
      <c r="D1342" s="108" t="s">
        <v>1157</v>
      </c>
      <c r="E1342" s="108" t="s">
        <v>1386</v>
      </c>
      <c r="F1342" s="108">
        <v>7.4999999999999997E-2</v>
      </c>
      <c r="G1342" s="108">
        <v>2.5000000000000001E-3</v>
      </c>
      <c r="H1342" s="108">
        <v>2.58</v>
      </c>
      <c r="I1342" s="4" t="s">
        <v>1147</v>
      </c>
      <c r="J1342" s="231"/>
    </row>
    <row r="1343" spans="1:10">
      <c r="A1343" s="298" t="str">
        <f t="shared" si="20"/>
        <v>乗0軽5MA</v>
      </c>
      <c r="B1343" s="108" t="s">
        <v>1377</v>
      </c>
      <c r="C1343" s="108" t="s">
        <v>1378</v>
      </c>
      <c r="D1343" s="108" t="s">
        <v>1157</v>
      </c>
      <c r="E1343" s="108" t="s">
        <v>1387</v>
      </c>
      <c r="F1343" s="108">
        <v>7.4999999999999997E-2</v>
      </c>
      <c r="G1343" s="108">
        <v>2.5000000000000001E-3</v>
      </c>
      <c r="H1343" s="108">
        <v>2.58</v>
      </c>
      <c r="I1343" s="4" t="s">
        <v>1149</v>
      </c>
      <c r="J1343" s="231"/>
    </row>
    <row r="1344" spans="1:10">
      <c r="A1344" s="298" t="str">
        <f t="shared" si="20"/>
        <v>乗0軽6DA</v>
      </c>
      <c r="B1344" s="108" t="s">
        <v>1377</v>
      </c>
      <c r="C1344" s="108" t="s">
        <v>1378</v>
      </c>
      <c r="D1344" s="108" t="s">
        <v>1157</v>
      </c>
      <c r="E1344" s="108" t="s">
        <v>1388</v>
      </c>
      <c r="F1344" s="108">
        <v>3.7499999999999999E-2</v>
      </c>
      <c r="G1344" s="108">
        <v>1.25E-3</v>
      </c>
      <c r="H1344" s="108">
        <v>2.58</v>
      </c>
      <c r="I1344" s="4" t="s">
        <v>1221</v>
      </c>
      <c r="J1344" s="231"/>
    </row>
    <row r="1345" spans="1:10">
      <c r="A1345" s="298" t="str">
        <f t="shared" si="20"/>
        <v>乗0軽6CA</v>
      </c>
      <c r="B1345" s="108" t="s">
        <v>1377</v>
      </c>
      <c r="C1345" s="108" t="s">
        <v>1378</v>
      </c>
      <c r="D1345" s="108" t="s">
        <v>1157</v>
      </c>
      <c r="E1345" s="108" t="s">
        <v>1389</v>
      </c>
      <c r="F1345" s="108">
        <v>3.7499999999999999E-2</v>
      </c>
      <c r="G1345" s="108">
        <v>1.25E-3</v>
      </c>
      <c r="H1345" s="108">
        <v>2.58</v>
      </c>
      <c r="I1345" s="4" t="s">
        <v>1147</v>
      </c>
      <c r="J1345" s="231"/>
    </row>
    <row r="1346" spans="1:10">
      <c r="A1346" s="298" t="str">
        <f t="shared" si="20"/>
        <v>乗0軽6MA</v>
      </c>
      <c r="B1346" s="108" t="s">
        <v>1377</v>
      </c>
      <c r="C1346" s="108" t="s">
        <v>1378</v>
      </c>
      <c r="D1346" s="108" t="s">
        <v>1157</v>
      </c>
      <c r="E1346" s="108" t="s">
        <v>1390</v>
      </c>
      <c r="F1346" s="108">
        <v>3.7499999999999999E-2</v>
      </c>
      <c r="G1346" s="108">
        <v>1.25E-3</v>
      </c>
      <c r="H1346" s="108">
        <v>2.58</v>
      </c>
      <c r="I1346" s="4" t="s">
        <v>1149</v>
      </c>
      <c r="J1346" s="231"/>
    </row>
    <row r="1347" spans="1:10">
      <c r="A1347" s="362" t="str">
        <f t="shared" si="20"/>
        <v>乗0軽AJB</v>
      </c>
      <c r="B1347" s="108" t="s">
        <v>1643</v>
      </c>
      <c r="C1347" s="108" t="s">
        <v>1644</v>
      </c>
      <c r="D1347" s="108" t="s">
        <v>364</v>
      </c>
      <c r="E1347" s="108" t="s">
        <v>1645</v>
      </c>
      <c r="F1347" s="108">
        <v>7.0000000000000007E-2</v>
      </c>
      <c r="G1347" s="108">
        <v>6.4999999999999997E-3</v>
      </c>
      <c r="H1347" s="108">
        <v>2.58</v>
      </c>
      <c r="I1347" s="4" t="s">
        <v>1147</v>
      </c>
      <c r="J1347" s="231"/>
    </row>
    <row r="1348" spans="1:10">
      <c r="A1348" s="362" t="str">
        <f t="shared" si="20"/>
        <v>乗0軽AJC</v>
      </c>
      <c r="B1348" s="108" t="s">
        <v>1643</v>
      </c>
      <c r="C1348" s="108" t="s">
        <v>1644</v>
      </c>
      <c r="D1348" s="108" t="s">
        <v>364</v>
      </c>
      <c r="E1348" s="108" t="s">
        <v>1646</v>
      </c>
      <c r="F1348" s="108">
        <v>7.0000000000000007E-2</v>
      </c>
      <c r="G1348" s="108">
        <v>6.4999999999999997E-3</v>
      </c>
      <c r="H1348" s="108">
        <v>2.58</v>
      </c>
      <c r="I1348" s="4" t="s">
        <v>1147</v>
      </c>
      <c r="J1348" s="231"/>
    </row>
    <row r="1349" spans="1:10">
      <c r="A1349" s="362" t="str">
        <f t="shared" si="20"/>
        <v>乗0軽AKB</v>
      </c>
      <c r="B1349" s="108" t="s">
        <v>1643</v>
      </c>
      <c r="C1349" s="108" t="s">
        <v>1644</v>
      </c>
      <c r="D1349" s="108" t="s">
        <v>364</v>
      </c>
      <c r="E1349" s="108" t="s">
        <v>1647</v>
      </c>
      <c r="F1349" s="108">
        <v>0.14000000000000001</v>
      </c>
      <c r="G1349" s="108">
        <v>1.2999999999999999E-2</v>
      </c>
      <c r="H1349" s="108">
        <v>2.58</v>
      </c>
      <c r="I1349" s="4" t="s">
        <v>1526</v>
      </c>
      <c r="J1349" s="231"/>
    </row>
    <row r="1350" spans="1:10">
      <c r="A1350" s="362" t="str">
        <f t="shared" si="20"/>
        <v>乗0軽AKC</v>
      </c>
      <c r="B1350" s="108" t="s">
        <v>1643</v>
      </c>
      <c r="C1350" s="108" t="s">
        <v>1644</v>
      </c>
      <c r="D1350" s="108" t="s">
        <v>364</v>
      </c>
      <c r="E1350" s="108" t="s">
        <v>1648</v>
      </c>
      <c r="F1350" s="108">
        <v>0.14000000000000001</v>
      </c>
      <c r="G1350" s="108">
        <v>1.2999999999999999E-2</v>
      </c>
      <c r="H1350" s="108">
        <v>2.58</v>
      </c>
      <c r="I1350" s="4" t="s">
        <v>1526</v>
      </c>
      <c r="J1350" s="231"/>
    </row>
    <row r="1351" spans="1:10">
      <c r="A1351" s="362" t="str">
        <f t="shared" si="20"/>
        <v>乗0軽BCB</v>
      </c>
      <c r="B1351" s="108" t="s">
        <v>1643</v>
      </c>
      <c r="C1351" s="108" t="s">
        <v>1644</v>
      </c>
      <c r="D1351" s="108" t="s">
        <v>364</v>
      </c>
      <c r="E1351" s="108" t="s">
        <v>1649</v>
      </c>
      <c r="F1351" s="108">
        <v>0.126</v>
      </c>
      <c r="G1351" s="108">
        <v>1.17E-2</v>
      </c>
      <c r="H1351" s="108">
        <v>2.58</v>
      </c>
      <c r="I1351" s="4" t="s">
        <v>1147</v>
      </c>
      <c r="J1351" s="231"/>
    </row>
    <row r="1352" spans="1:10">
      <c r="A1352" s="362" t="str">
        <f t="shared" si="20"/>
        <v>乗0軽BCC</v>
      </c>
      <c r="B1352" s="108" t="s">
        <v>1643</v>
      </c>
      <c r="C1352" s="108" t="s">
        <v>1644</v>
      </c>
      <c r="D1352" s="108" t="s">
        <v>364</v>
      </c>
      <c r="E1352" s="108" t="s">
        <v>1650</v>
      </c>
      <c r="F1352" s="108">
        <v>0.126</v>
      </c>
      <c r="G1352" s="108">
        <v>1.17E-2</v>
      </c>
      <c r="H1352" s="108">
        <v>2.58</v>
      </c>
      <c r="I1352" s="4" t="s">
        <v>1147</v>
      </c>
      <c r="J1352" s="231"/>
    </row>
    <row r="1353" spans="1:10">
      <c r="A1353" s="362" t="str">
        <f t="shared" si="20"/>
        <v>乗0軽BDB</v>
      </c>
      <c r="B1353" s="108" t="s">
        <v>1643</v>
      </c>
      <c r="C1353" s="108" t="s">
        <v>1644</v>
      </c>
      <c r="D1353" s="108" t="s">
        <v>364</v>
      </c>
      <c r="E1353" s="108" t="s">
        <v>1651</v>
      </c>
      <c r="F1353" s="108">
        <v>0.126</v>
      </c>
      <c r="G1353" s="108">
        <v>1.17E-2</v>
      </c>
      <c r="H1353" s="108">
        <v>2.58</v>
      </c>
      <c r="I1353" s="4" t="s">
        <v>1263</v>
      </c>
      <c r="J1353" s="231"/>
    </row>
    <row r="1354" spans="1:10">
      <c r="A1354" s="362" t="str">
        <f t="shared" si="20"/>
        <v>乗0軽BDC</v>
      </c>
      <c r="B1354" s="108" t="s">
        <v>1643</v>
      </c>
      <c r="C1354" s="108" t="s">
        <v>1644</v>
      </c>
      <c r="D1354" s="108" t="s">
        <v>364</v>
      </c>
      <c r="E1354" s="108" t="s">
        <v>1652</v>
      </c>
      <c r="F1354" s="108">
        <v>0.126</v>
      </c>
      <c r="G1354" s="108">
        <v>1.17E-2</v>
      </c>
      <c r="H1354" s="108">
        <v>2.58</v>
      </c>
      <c r="I1354" s="4" t="s">
        <v>1263</v>
      </c>
      <c r="J1354" s="231"/>
    </row>
    <row r="1355" spans="1:10">
      <c r="A1355" s="362" t="str">
        <f t="shared" si="20"/>
        <v>乗0軽BJB</v>
      </c>
      <c r="B1355" s="108" t="s">
        <v>1643</v>
      </c>
      <c r="C1355" s="108" t="s">
        <v>1644</v>
      </c>
      <c r="D1355" s="108" t="s">
        <v>364</v>
      </c>
      <c r="E1355" s="108" t="s">
        <v>1653</v>
      </c>
      <c r="F1355" s="108">
        <v>0.126</v>
      </c>
      <c r="G1355" s="108">
        <v>1.17E-2</v>
      </c>
      <c r="H1355" s="108">
        <v>2.58</v>
      </c>
      <c r="I1355" s="4" t="s">
        <v>1147</v>
      </c>
      <c r="J1355" s="231"/>
    </row>
    <row r="1356" spans="1:10">
      <c r="A1356" s="362" t="str">
        <f t="shared" si="20"/>
        <v>乗0軽BJC</v>
      </c>
      <c r="B1356" s="108" t="s">
        <v>1643</v>
      </c>
      <c r="C1356" s="108" t="s">
        <v>1644</v>
      </c>
      <c r="D1356" s="108" t="s">
        <v>364</v>
      </c>
      <c r="E1356" s="108" t="s">
        <v>1654</v>
      </c>
      <c r="F1356" s="108">
        <v>0.126</v>
      </c>
      <c r="G1356" s="108">
        <v>1.17E-2</v>
      </c>
      <c r="H1356" s="108">
        <v>2.58</v>
      </c>
      <c r="I1356" s="4" t="s">
        <v>1147</v>
      </c>
      <c r="J1356" s="231"/>
    </row>
    <row r="1357" spans="1:10">
      <c r="A1357" s="362" t="str">
        <f t="shared" si="20"/>
        <v>乗0軽BKB</v>
      </c>
      <c r="B1357" s="108" t="s">
        <v>1643</v>
      </c>
      <c r="C1357" s="108" t="s">
        <v>1644</v>
      </c>
      <c r="D1357" s="108" t="s">
        <v>364</v>
      </c>
      <c r="E1357" s="108" t="s">
        <v>1655</v>
      </c>
      <c r="F1357" s="108">
        <v>0.126</v>
      </c>
      <c r="G1357" s="108">
        <v>1.17E-2</v>
      </c>
      <c r="H1357" s="108">
        <v>2.58</v>
      </c>
      <c r="I1357" s="4" t="s">
        <v>1263</v>
      </c>
      <c r="J1357" s="231"/>
    </row>
    <row r="1358" spans="1:10">
      <c r="A1358" s="362" t="str">
        <f t="shared" si="20"/>
        <v>乗0軽BKC</v>
      </c>
      <c r="B1358" s="108" t="s">
        <v>1643</v>
      </c>
      <c r="C1358" s="108" t="s">
        <v>1644</v>
      </c>
      <c r="D1358" s="108" t="s">
        <v>364</v>
      </c>
      <c r="E1358" s="108" t="s">
        <v>1656</v>
      </c>
      <c r="F1358" s="108">
        <v>0.126</v>
      </c>
      <c r="G1358" s="108">
        <v>1.17E-2</v>
      </c>
      <c r="H1358" s="108">
        <v>2.58</v>
      </c>
      <c r="I1358" s="4" t="s">
        <v>1263</v>
      </c>
      <c r="J1358" s="231"/>
    </row>
    <row r="1359" spans="1:10">
      <c r="A1359" s="362" t="str">
        <f t="shared" si="20"/>
        <v>乗0軽CJB</v>
      </c>
      <c r="B1359" s="108" t="s">
        <v>1643</v>
      </c>
      <c r="C1359" s="108" t="s">
        <v>1644</v>
      </c>
      <c r="D1359" s="108" t="s">
        <v>364</v>
      </c>
      <c r="E1359" s="108" t="s">
        <v>1657</v>
      </c>
      <c r="F1359" s="108">
        <v>7.0000000000000007E-2</v>
      </c>
      <c r="G1359" s="108">
        <v>6.4999999999999997E-3</v>
      </c>
      <c r="H1359" s="108">
        <v>2.58</v>
      </c>
      <c r="I1359" s="4" t="s">
        <v>1147</v>
      </c>
      <c r="J1359" s="231"/>
    </row>
    <row r="1360" spans="1:10">
      <c r="A1360" s="362" t="str">
        <f t="shared" si="20"/>
        <v>乗0軽CJC</v>
      </c>
      <c r="B1360" s="108" t="s">
        <v>1643</v>
      </c>
      <c r="C1360" s="108" t="s">
        <v>1644</v>
      </c>
      <c r="D1360" s="108" t="s">
        <v>364</v>
      </c>
      <c r="E1360" s="108" t="s">
        <v>1658</v>
      </c>
      <c r="F1360" s="108">
        <v>7.0000000000000007E-2</v>
      </c>
      <c r="G1360" s="108">
        <v>6.4999999999999997E-3</v>
      </c>
      <c r="H1360" s="108">
        <v>2.58</v>
      </c>
      <c r="I1360" s="4" t="s">
        <v>1147</v>
      </c>
      <c r="J1360" s="231"/>
    </row>
    <row r="1361" spans="1:10">
      <c r="A1361" s="362" t="str">
        <f t="shared" si="20"/>
        <v>乗0軽CKB</v>
      </c>
      <c r="B1361" s="108" t="s">
        <v>1643</v>
      </c>
      <c r="C1361" s="108" t="s">
        <v>1644</v>
      </c>
      <c r="D1361" s="108" t="s">
        <v>364</v>
      </c>
      <c r="E1361" s="108" t="s">
        <v>1659</v>
      </c>
      <c r="F1361" s="108">
        <v>7.0000000000000007E-2</v>
      </c>
      <c r="G1361" s="108">
        <v>6.4999999999999997E-3</v>
      </c>
      <c r="H1361" s="108">
        <v>2.58</v>
      </c>
      <c r="I1361" s="4" t="s">
        <v>1263</v>
      </c>
      <c r="J1361" s="231"/>
    </row>
    <row r="1362" spans="1:10">
      <c r="A1362" s="362" t="str">
        <f t="shared" si="20"/>
        <v>乗0軽CKC</v>
      </c>
      <c r="B1362" s="108" t="s">
        <v>1643</v>
      </c>
      <c r="C1362" s="108" t="s">
        <v>1644</v>
      </c>
      <c r="D1362" s="108" t="s">
        <v>364</v>
      </c>
      <c r="E1362" s="108" t="s">
        <v>1660</v>
      </c>
      <c r="F1362" s="108">
        <v>7.0000000000000007E-2</v>
      </c>
      <c r="G1362" s="108">
        <v>6.4999999999999997E-3</v>
      </c>
      <c r="H1362" s="108">
        <v>2.58</v>
      </c>
      <c r="I1362" s="4" t="s">
        <v>1263</v>
      </c>
      <c r="J1362" s="231"/>
    </row>
    <row r="1363" spans="1:10">
      <c r="A1363" s="362" t="str">
        <f t="shared" si="20"/>
        <v>乗0軽DJB</v>
      </c>
      <c r="B1363" s="108" t="s">
        <v>1643</v>
      </c>
      <c r="C1363" s="108" t="s">
        <v>1644</v>
      </c>
      <c r="D1363" s="108" t="s">
        <v>364</v>
      </c>
      <c r="E1363" s="108" t="s">
        <v>1661</v>
      </c>
      <c r="F1363" s="108">
        <v>3.5000000000000003E-2</v>
      </c>
      <c r="G1363" s="108">
        <v>3.2499999999999999E-3</v>
      </c>
      <c r="H1363" s="108">
        <v>2.58</v>
      </c>
      <c r="I1363" s="4" t="s">
        <v>1147</v>
      </c>
      <c r="J1363" s="231"/>
    </row>
    <row r="1364" spans="1:10">
      <c r="A1364" s="362" t="str">
        <f t="shared" si="20"/>
        <v>乗0軽DJC</v>
      </c>
      <c r="B1364" s="108" t="s">
        <v>1643</v>
      </c>
      <c r="C1364" s="108" t="s">
        <v>1644</v>
      </c>
      <c r="D1364" s="108" t="s">
        <v>364</v>
      </c>
      <c r="E1364" s="108" t="s">
        <v>1662</v>
      </c>
      <c r="F1364" s="108">
        <v>3.5000000000000003E-2</v>
      </c>
      <c r="G1364" s="108">
        <v>3.2499999999999999E-3</v>
      </c>
      <c r="H1364" s="108">
        <v>2.58</v>
      </c>
      <c r="I1364" s="4" t="s">
        <v>1147</v>
      </c>
      <c r="J1364" s="231"/>
    </row>
    <row r="1365" spans="1:10">
      <c r="A1365" s="362" t="str">
        <f t="shared" si="20"/>
        <v>乗0軽DKB</v>
      </c>
      <c r="B1365" s="108" t="s">
        <v>1643</v>
      </c>
      <c r="C1365" s="108" t="s">
        <v>1644</v>
      </c>
      <c r="D1365" s="108" t="s">
        <v>364</v>
      </c>
      <c r="E1365" s="108" t="s">
        <v>1663</v>
      </c>
      <c r="F1365" s="108">
        <v>3.5000000000000003E-2</v>
      </c>
      <c r="G1365" s="108">
        <v>3.2499999999999999E-3</v>
      </c>
      <c r="H1365" s="108">
        <v>2.58</v>
      </c>
      <c r="I1365" s="4" t="s">
        <v>1263</v>
      </c>
      <c r="J1365" s="231"/>
    </row>
    <row r="1366" spans="1:10">
      <c r="A1366" s="362" t="str">
        <f t="shared" si="20"/>
        <v>乗0軽DKC</v>
      </c>
      <c r="B1366" s="108" t="s">
        <v>1643</v>
      </c>
      <c r="C1366" s="108" t="s">
        <v>1644</v>
      </c>
      <c r="D1366" s="108" t="s">
        <v>364</v>
      </c>
      <c r="E1366" s="108" t="s">
        <v>1664</v>
      </c>
      <c r="F1366" s="108">
        <v>3.5000000000000003E-2</v>
      </c>
      <c r="G1366" s="108">
        <v>3.2499999999999999E-3</v>
      </c>
      <c r="H1366" s="108">
        <v>2.58</v>
      </c>
      <c r="I1366" s="4" t="s">
        <v>1263</v>
      </c>
      <c r="J1366" s="231"/>
    </row>
    <row r="1367" spans="1:10">
      <c r="A1367" s="362" t="str">
        <f t="shared" si="20"/>
        <v>乗0軽NCB</v>
      </c>
      <c r="B1367" s="108" t="s">
        <v>1643</v>
      </c>
      <c r="C1367" s="108" t="s">
        <v>1644</v>
      </c>
      <c r="D1367" s="108" t="s">
        <v>364</v>
      </c>
      <c r="E1367" s="108" t="s">
        <v>1665</v>
      </c>
      <c r="F1367" s="108">
        <v>0.126</v>
      </c>
      <c r="G1367" s="108">
        <v>1.2999999999999999E-2</v>
      </c>
      <c r="H1367" s="108">
        <v>2.58</v>
      </c>
      <c r="I1367" s="4" t="s">
        <v>1147</v>
      </c>
      <c r="J1367" s="231"/>
    </row>
    <row r="1368" spans="1:10">
      <c r="A1368" s="362" t="str">
        <f t="shared" si="20"/>
        <v>乗0軽NCC</v>
      </c>
      <c r="B1368" s="108" t="s">
        <v>1643</v>
      </c>
      <c r="C1368" s="108" t="s">
        <v>1644</v>
      </c>
      <c r="D1368" s="108" t="s">
        <v>364</v>
      </c>
      <c r="E1368" s="108" t="s">
        <v>1666</v>
      </c>
      <c r="F1368" s="108">
        <v>0.126</v>
      </c>
      <c r="G1368" s="108">
        <v>1.2999999999999999E-2</v>
      </c>
      <c r="H1368" s="108">
        <v>2.58</v>
      </c>
      <c r="I1368" s="4" t="s">
        <v>1147</v>
      </c>
      <c r="J1368" s="231"/>
    </row>
    <row r="1369" spans="1:10">
      <c r="A1369" s="362" t="str">
        <f t="shared" si="20"/>
        <v>乗0軽NDB</v>
      </c>
      <c r="B1369" s="108" t="s">
        <v>1643</v>
      </c>
      <c r="C1369" s="108" t="s">
        <v>1644</v>
      </c>
      <c r="D1369" s="108" t="s">
        <v>364</v>
      </c>
      <c r="E1369" s="108" t="s">
        <v>1667</v>
      </c>
      <c r="F1369" s="108">
        <v>0.126</v>
      </c>
      <c r="G1369" s="108">
        <v>1.2999999999999999E-2</v>
      </c>
      <c r="H1369" s="108">
        <v>2.58</v>
      </c>
      <c r="I1369" s="4" t="s">
        <v>1263</v>
      </c>
      <c r="J1369" s="231"/>
    </row>
    <row r="1370" spans="1:10">
      <c r="A1370" s="362" t="str">
        <f t="shared" si="20"/>
        <v>乗0軽NDC</v>
      </c>
      <c r="B1370" s="108" t="s">
        <v>1643</v>
      </c>
      <c r="C1370" s="108" t="s">
        <v>1644</v>
      </c>
      <c r="D1370" s="108" t="s">
        <v>364</v>
      </c>
      <c r="E1370" s="108" t="s">
        <v>1668</v>
      </c>
      <c r="F1370" s="108">
        <v>0.126</v>
      </c>
      <c r="G1370" s="108">
        <v>1.2999999999999999E-2</v>
      </c>
      <c r="H1370" s="108">
        <v>2.58</v>
      </c>
      <c r="I1370" s="4" t="s">
        <v>1263</v>
      </c>
      <c r="J1370" s="231"/>
    </row>
    <row r="1371" spans="1:10">
      <c r="A1371" s="362" t="str">
        <f t="shared" si="20"/>
        <v>乗0軽NJB</v>
      </c>
      <c r="B1371" s="108" t="s">
        <v>1643</v>
      </c>
      <c r="C1371" s="108" t="s">
        <v>1644</v>
      </c>
      <c r="D1371" s="108" t="s">
        <v>364</v>
      </c>
      <c r="E1371" s="108" t="s">
        <v>1669</v>
      </c>
      <c r="F1371" s="108">
        <v>0.126</v>
      </c>
      <c r="G1371" s="108">
        <v>1.2999999999999999E-2</v>
      </c>
      <c r="H1371" s="108">
        <v>2.58</v>
      </c>
      <c r="I1371" s="4" t="s">
        <v>1147</v>
      </c>
      <c r="J1371" s="231"/>
    </row>
    <row r="1372" spans="1:10">
      <c r="A1372" s="362" t="str">
        <f t="shared" si="20"/>
        <v>乗0軽NJC</v>
      </c>
      <c r="B1372" s="108" t="s">
        <v>1643</v>
      </c>
      <c r="C1372" s="108" t="s">
        <v>1644</v>
      </c>
      <c r="D1372" s="108" t="s">
        <v>364</v>
      </c>
      <c r="E1372" s="108" t="s">
        <v>1670</v>
      </c>
      <c r="F1372" s="108">
        <v>0.126</v>
      </c>
      <c r="G1372" s="108">
        <v>1.2999999999999999E-2</v>
      </c>
      <c r="H1372" s="108">
        <v>2.58</v>
      </c>
      <c r="I1372" s="4" t="s">
        <v>1147</v>
      </c>
      <c r="J1372" s="231"/>
    </row>
    <row r="1373" spans="1:10">
      <c r="A1373" s="362" t="str">
        <f t="shared" si="20"/>
        <v>乗0軽NKB</v>
      </c>
      <c r="B1373" s="108" t="s">
        <v>1643</v>
      </c>
      <c r="C1373" s="108" t="s">
        <v>1644</v>
      </c>
      <c r="D1373" s="108" t="s">
        <v>364</v>
      </c>
      <c r="E1373" s="108" t="s">
        <v>1671</v>
      </c>
      <c r="F1373" s="108">
        <v>0.126</v>
      </c>
      <c r="G1373" s="108">
        <v>1.2999999999999999E-2</v>
      </c>
      <c r="H1373" s="108">
        <v>2.58</v>
      </c>
      <c r="I1373" s="4" t="s">
        <v>1263</v>
      </c>
      <c r="J1373" s="231"/>
    </row>
    <row r="1374" spans="1:10">
      <c r="A1374" s="362" t="str">
        <f t="shared" si="20"/>
        <v>乗0軽NKC</v>
      </c>
      <c r="B1374" s="108" t="s">
        <v>1643</v>
      </c>
      <c r="C1374" s="108" t="s">
        <v>1644</v>
      </c>
      <c r="D1374" s="108" t="s">
        <v>364</v>
      </c>
      <c r="E1374" s="108" t="s">
        <v>1672</v>
      </c>
      <c r="F1374" s="108">
        <v>0.126</v>
      </c>
      <c r="G1374" s="108">
        <v>1.2999999999999999E-2</v>
      </c>
      <c r="H1374" s="108">
        <v>2.58</v>
      </c>
      <c r="I1374" s="4" t="s">
        <v>1263</v>
      </c>
      <c r="J1374" s="231"/>
    </row>
    <row r="1375" spans="1:10">
      <c r="A1375" s="362" t="str">
        <f t="shared" si="20"/>
        <v>乗0軽PCB</v>
      </c>
      <c r="B1375" s="108" t="s">
        <v>1643</v>
      </c>
      <c r="C1375" s="108" t="s">
        <v>1644</v>
      </c>
      <c r="D1375" s="108" t="s">
        <v>364</v>
      </c>
      <c r="E1375" s="108" t="s">
        <v>1673</v>
      </c>
      <c r="F1375" s="108">
        <v>0.14000000000000001</v>
      </c>
      <c r="G1375" s="108">
        <v>1.17E-2</v>
      </c>
      <c r="H1375" s="108">
        <v>2.58</v>
      </c>
      <c r="I1375" s="4" t="s">
        <v>1147</v>
      </c>
      <c r="J1375" s="231"/>
    </row>
    <row r="1376" spans="1:10">
      <c r="A1376" s="362" t="str">
        <f t="shared" si="20"/>
        <v>乗0軽PCC</v>
      </c>
      <c r="B1376" s="108" t="s">
        <v>1643</v>
      </c>
      <c r="C1376" s="108" t="s">
        <v>1644</v>
      </c>
      <c r="D1376" s="108" t="s">
        <v>364</v>
      </c>
      <c r="E1376" s="108" t="s">
        <v>1674</v>
      </c>
      <c r="F1376" s="108">
        <v>0.14000000000000001</v>
      </c>
      <c r="G1376" s="108">
        <v>1.17E-2</v>
      </c>
      <c r="H1376" s="108">
        <v>2.58</v>
      </c>
      <c r="I1376" s="4" t="s">
        <v>1147</v>
      </c>
      <c r="J1376" s="231"/>
    </row>
    <row r="1377" spans="1:10">
      <c r="A1377" s="362" t="str">
        <f t="shared" si="20"/>
        <v>乗0軽PDB</v>
      </c>
      <c r="B1377" s="108" t="s">
        <v>1643</v>
      </c>
      <c r="C1377" s="108" t="s">
        <v>1644</v>
      </c>
      <c r="D1377" s="108" t="s">
        <v>364</v>
      </c>
      <c r="E1377" s="108" t="s">
        <v>1675</v>
      </c>
      <c r="F1377" s="108">
        <v>0.14000000000000001</v>
      </c>
      <c r="G1377" s="108">
        <v>1.17E-2</v>
      </c>
      <c r="H1377" s="108">
        <v>2.58</v>
      </c>
      <c r="I1377" s="4" t="s">
        <v>1263</v>
      </c>
      <c r="J1377" s="231"/>
    </row>
    <row r="1378" spans="1:10">
      <c r="A1378" s="362" t="str">
        <f t="shared" si="20"/>
        <v>乗0軽PDC</v>
      </c>
      <c r="B1378" s="108" t="s">
        <v>1643</v>
      </c>
      <c r="C1378" s="108" t="s">
        <v>1644</v>
      </c>
      <c r="D1378" s="108" t="s">
        <v>364</v>
      </c>
      <c r="E1378" s="108" t="s">
        <v>1676</v>
      </c>
      <c r="F1378" s="108">
        <v>0.14000000000000001</v>
      </c>
      <c r="G1378" s="108">
        <v>1.17E-2</v>
      </c>
      <c r="H1378" s="108">
        <v>2.58</v>
      </c>
      <c r="I1378" s="4" t="s">
        <v>1263</v>
      </c>
      <c r="J1378" s="231"/>
    </row>
    <row r="1379" spans="1:10">
      <c r="A1379" s="362" t="str">
        <f t="shared" si="20"/>
        <v>乗0軽PJB</v>
      </c>
      <c r="B1379" s="108" t="s">
        <v>1643</v>
      </c>
      <c r="C1379" s="108" t="s">
        <v>1644</v>
      </c>
      <c r="D1379" s="108" t="s">
        <v>364</v>
      </c>
      <c r="E1379" s="108" t="s">
        <v>1677</v>
      </c>
      <c r="F1379" s="108">
        <v>0.14000000000000001</v>
      </c>
      <c r="G1379" s="108">
        <v>1.17E-2</v>
      </c>
      <c r="H1379" s="108">
        <v>2.58</v>
      </c>
      <c r="I1379" s="4" t="s">
        <v>1147</v>
      </c>
      <c r="J1379" s="231"/>
    </row>
    <row r="1380" spans="1:10">
      <c r="A1380" s="362" t="str">
        <f t="shared" si="20"/>
        <v>乗0軽PJC</v>
      </c>
      <c r="B1380" s="108" t="s">
        <v>1643</v>
      </c>
      <c r="C1380" s="108" t="s">
        <v>1644</v>
      </c>
      <c r="D1380" s="108" t="s">
        <v>364</v>
      </c>
      <c r="E1380" s="108" t="s">
        <v>1678</v>
      </c>
      <c r="F1380" s="108">
        <v>0.14000000000000001</v>
      </c>
      <c r="G1380" s="108">
        <v>1.17E-2</v>
      </c>
      <c r="H1380" s="108">
        <v>2.58</v>
      </c>
      <c r="I1380" s="4" t="s">
        <v>1147</v>
      </c>
      <c r="J1380" s="231"/>
    </row>
    <row r="1381" spans="1:10">
      <c r="A1381" s="362" t="str">
        <f t="shared" si="20"/>
        <v>乗0軽PKB</v>
      </c>
      <c r="B1381" s="108" t="s">
        <v>1643</v>
      </c>
      <c r="C1381" s="108" t="s">
        <v>1644</v>
      </c>
      <c r="D1381" s="108" t="s">
        <v>364</v>
      </c>
      <c r="E1381" s="108" t="s">
        <v>1679</v>
      </c>
      <c r="F1381" s="108">
        <v>0.14000000000000001</v>
      </c>
      <c r="G1381" s="108">
        <v>1.17E-2</v>
      </c>
      <c r="H1381" s="108">
        <v>2.58</v>
      </c>
      <c r="I1381" s="4" t="s">
        <v>1263</v>
      </c>
      <c r="J1381" s="231"/>
    </row>
    <row r="1382" spans="1:10">
      <c r="A1382" s="362" t="str">
        <f t="shared" si="20"/>
        <v>乗0軽PKC</v>
      </c>
      <c r="B1382" s="108" t="s">
        <v>1643</v>
      </c>
      <c r="C1382" s="108" t="s">
        <v>1644</v>
      </c>
      <c r="D1382" s="108" t="s">
        <v>364</v>
      </c>
      <c r="E1382" s="108" t="s">
        <v>1680</v>
      </c>
      <c r="F1382" s="108">
        <v>0.14000000000000001</v>
      </c>
      <c r="G1382" s="108">
        <v>1.17E-2</v>
      </c>
      <c r="H1382" s="108">
        <v>2.58</v>
      </c>
      <c r="I1382" s="4" t="s">
        <v>1263</v>
      </c>
      <c r="J1382" s="231"/>
    </row>
    <row r="1383" spans="1:10">
      <c r="A1383" s="362" t="str">
        <f t="shared" si="20"/>
        <v>乗0軽LDB</v>
      </c>
      <c r="B1383" s="108" t="s">
        <v>1643</v>
      </c>
      <c r="C1383" s="108" t="s">
        <v>1644</v>
      </c>
      <c r="D1383" s="108" t="s">
        <v>797</v>
      </c>
      <c r="E1383" s="108" t="s">
        <v>1681</v>
      </c>
      <c r="F1383" s="108">
        <v>0.08</v>
      </c>
      <c r="G1383" s="108">
        <v>5.0000000000000001E-3</v>
      </c>
      <c r="H1383" s="108">
        <v>2.58</v>
      </c>
      <c r="I1383" s="4" t="s">
        <v>1215</v>
      </c>
      <c r="J1383" s="231"/>
    </row>
    <row r="1384" spans="1:10">
      <c r="A1384" s="362" t="str">
        <f t="shared" si="20"/>
        <v>乗0軽LDC</v>
      </c>
      <c r="B1384" s="108" t="s">
        <v>1643</v>
      </c>
      <c r="C1384" s="108" t="s">
        <v>1644</v>
      </c>
      <c r="D1384" s="108" t="s">
        <v>797</v>
      </c>
      <c r="E1384" s="108" t="s">
        <v>1682</v>
      </c>
      <c r="F1384" s="108">
        <v>0.08</v>
      </c>
      <c r="G1384" s="108">
        <v>5.0000000000000001E-3</v>
      </c>
      <c r="H1384" s="108">
        <v>2.58</v>
      </c>
      <c r="I1384" s="4" t="s">
        <v>1215</v>
      </c>
      <c r="J1384" s="231"/>
    </row>
    <row r="1385" spans="1:10">
      <c r="A1385" s="362" t="str">
        <f t="shared" si="20"/>
        <v>乗0軽LCB</v>
      </c>
      <c r="B1385" s="108" t="s">
        <v>1643</v>
      </c>
      <c r="C1385" s="108" t="s">
        <v>1644</v>
      </c>
      <c r="D1385" s="108" t="s">
        <v>797</v>
      </c>
      <c r="E1385" s="108" t="s">
        <v>1683</v>
      </c>
      <c r="F1385" s="108">
        <v>0.04</v>
      </c>
      <c r="G1385" s="108">
        <v>2.5000000000000001E-3</v>
      </c>
      <c r="H1385" s="108">
        <v>2.58</v>
      </c>
      <c r="I1385" s="4" t="s">
        <v>1147</v>
      </c>
      <c r="J1385" s="231"/>
    </row>
    <row r="1386" spans="1:10">
      <c r="A1386" s="362" t="str">
        <f t="shared" si="20"/>
        <v>乗0軽LCC</v>
      </c>
      <c r="B1386" s="108" t="s">
        <v>1643</v>
      </c>
      <c r="C1386" s="108" t="s">
        <v>1644</v>
      </c>
      <c r="D1386" s="108" t="s">
        <v>797</v>
      </c>
      <c r="E1386" s="108" t="s">
        <v>1684</v>
      </c>
      <c r="F1386" s="108">
        <v>0.04</v>
      </c>
      <c r="G1386" s="108">
        <v>2.5000000000000001E-3</v>
      </c>
      <c r="H1386" s="108">
        <v>2.58</v>
      </c>
      <c r="I1386" s="4" t="s">
        <v>1147</v>
      </c>
      <c r="J1386" s="231"/>
    </row>
    <row r="1387" spans="1:10">
      <c r="A1387" s="362" t="str">
        <f t="shared" si="20"/>
        <v>乗0軽LMB</v>
      </c>
      <c r="B1387" s="108" t="s">
        <v>1643</v>
      </c>
      <c r="C1387" s="108" t="s">
        <v>1644</v>
      </c>
      <c r="D1387" s="108" t="s">
        <v>797</v>
      </c>
      <c r="E1387" s="108" t="s">
        <v>1685</v>
      </c>
      <c r="F1387" s="108">
        <v>0.02</v>
      </c>
      <c r="G1387" s="108">
        <v>1.25E-3</v>
      </c>
      <c r="H1387" s="108">
        <v>2.58</v>
      </c>
      <c r="I1387" s="4" t="s">
        <v>1686</v>
      </c>
      <c r="J1387" s="231"/>
    </row>
    <row r="1388" spans="1:10">
      <c r="A1388" s="362" t="str">
        <f t="shared" si="20"/>
        <v>乗0軽LMC</v>
      </c>
      <c r="B1388" s="108" t="s">
        <v>1643</v>
      </c>
      <c r="C1388" s="108" t="s">
        <v>1644</v>
      </c>
      <c r="D1388" s="108" t="s">
        <v>797</v>
      </c>
      <c r="E1388" s="108" t="s">
        <v>1687</v>
      </c>
      <c r="F1388" s="108">
        <v>0.02</v>
      </c>
      <c r="G1388" s="108">
        <v>1.25E-3</v>
      </c>
      <c r="H1388" s="108">
        <v>2.58</v>
      </c>
      <c r="I1388" s="4" t="s">
        <v>1429</v>
      </c>
      <c r="J1388" s="231"/>
    </row>
    <row r="1389" spans="1:10">
      <c r="A1389" s="362" t="str">
        <f t="shared" si="20"/>
        <v>乗0軽FDB</v>
      </c>
      <c r="B1389" s="108" t="s">
        <v>1643</v>
      </c>
      <c r="C1389" s="108" t="s">
        <v>1644</v>
      </c>
      <c r="D1389" s="108" t="s">
        <v>797</v>
      </c>
      <c r="E1389" s="108" t="s">
        <v>1688</v>
      </c>
      <c r="F1389" s="108">
        <v>0.08</v>
      </c>
      <c r="G1389" s="108">
        <v>5.0000000000000001E-3</v>
      </c>
      <c r="H1389" s="108">
        <v>2.58</v>
      </c>
      <c r="I1389" s="4" t="s">
        <v>1215</v>
      </c>
      <c r="J1389" s="231"/>
    </row>
    <row r="1390" spans="1:10">
      <c r="A1390" s="362" t="str">
        <f t="shared" si="20"/>
        <v>乗0軽FDC</v>
      </c>
      <c r="B1390" s="108" t="s">
        <v>1643</v>
      </c>
      <c r="C1390" s="108" t="s">
        <v>1644</v>
      </c>
      <c r="D1390" s="108" t="s">
        <v>797</v>
      </c>
      <c r="E1390" s="108" t="s">
        <v>1689</v>
      </c>
      <c r="F1390" s="108">
        <v>0.08</v>
      </c>
      <c r="G1390" s="108">
        <v>5.0000000000000001E-3</v>
      </c>
      <c r="H1390" s="108">
        <v>2.58</v>
      </c>
      <c r="I1390" s="4" t="s">
        <v>1215</v>
      </c>
      <c r="J1390" s="231"/>
    </row>
    <row r="1391" spans="1:10">
      <c r="A1391" s="362" t="str">
        <f t="shared" si="20"/>
        <v>乗0軽FCB</v>
      </c>
      <c r="B1391" s="108" t="s">
        <v>1643</v>
      </c>
      <c r="C1391" s="108" t="s">
        <v>1644</v>
      </c>
      <c r="D1391" s="108" t="s">
        <v>797</v>
      </c>
      <c r="E1391" s="108" t="s">
        <v>1690</v>
      </c>
      <c r="F1391" s="108">
        <v>0.04</v>
      </c>
      <c r="G1391" s="108">
        <v>2.5000000000000001E-3</v>
      </c>
      <c r="H1391" s="108">
        <v>2.58</v>
      </c>
      <c r="I1391" s="4" t="s">
        <v>1147</v>
      </c>
      <c r="J1391" s="231"/>
    </row>
    <row r="1392" spans="1:10">
      <c r="A1392" s="362" t="str">
        <f t="shared" si="20"/>
        <v>乗0軽FCC</v>
      </c>
      <c r="B1392" s="108" t="s">
        <v>1643</v>
      </c>
      <c r="C1392" s="108" t="s">
        <v>1644</v>
      </c>
      <c r="D1392" s="108" t="s">
        <v>797</v>
      </c>
      <c r="E1392" s="108" t="s">
        <v>1691</v>
      </c>
      <c r="F1392" s="108">
        <v>0.04</v>
      </c>
      <c r="G1392" s="108">
        <v>2.5000000000000001E-3</v>
      </c>
      <c r="H1392" s="108">
        <v>2.58</v>
      </c>
      <c r="I1392" s="4" t="s">
        <v>1147</v>
      </c>
      <c r="J1392" s="231"/>
    </row>
    <row r="1393" spans="1:10">
      <c r="A1393" s="362" t="str">
        <f t="shared" si="20"/>
        <v>乗0軽FMB</v>
      </c>
      <c r="B1393" s="108" t="s">
        <v>1643</v>
      </c>
      <c r="C1393" s="108" t="s">
        <v>1644</v>
      </c>
      <c r="D1393" s="108" t="s">
        <v>797</v>
      </c>
      <c r="E1393" s="108" t="s">
        <v>1692</v>
      </c>
      <c r="F1393" s="108">
        <v>0.02</v>
      </c>
      <c r="G1393" s="108">
        <v>1.25E-3</v>
      </c>
      <c r="H1393" s="108">
        <v>2.58</v>
      </c>
      <c r="I1393" s="4" t="s">
        <v>1686</v>
      </c>
      <c r="J1393" s="231"/>
    </row>
    <row r="1394" spans="1:10">
      <c r="A1394" s="362" t="str">
        <f t="shared" si="20"/>
        <v>乗0軽FMC</v>
      </c>
      <c r="B1394" s="108" t="s">
        <v>1643</v>
      </c>
      <c r="C1394" s="108" t="s">
        <v>1644</v>
      </c>
      <c r="D1394" s="108" t="s">
        <v>797</v>
      </c>
      <c r="E1394" s="108" t="s">
        <v>1693</v>
      </c>
      <c r="F1394" s="108">
        <v>0.02</v>
      </c>
      <c r="G1394" s="108">
        <v>1.25E-3</v>
      </c>
      <c r="H1394" s="108">
        <v>2.58</v>
      </c>
      <c r="I1394" s="4" t="s">
        <v>1429</v>
      </c>
      <c r="J1394" s="231"/>
    </row>
    <row r="1395" spans="1:10">
      <c r="A1395" s="362" t="str">
        <f t="shared" si="20"/>
        <v>乗0軽MDA</v>
      </c>
      <c r="B1395" s="108" t="s">
        <v>1643</v>
      </c>
      <c r="C1395" s="108" t="s">
        <v>1644</v>
      </c>
      <c r="D1395" s="108" t="s">
        <v>797</v>
      </c>
      <c r="E1395" s="108" t="s">
        <v>1025</v>
      </c>
      <c r="F1395" s="108">
        <v>0.04</v>
      </c>
      <c r="G1395" s="108">
        <v>2.5000000000000001E-3</v>
      </c>
      <c r="H1395" s="108">
        <v>2.58</v>
      </c>
      <c r="I1395" s="4" t="s">
        <v>1215</v>
      </c>
      <c r="J1395" s="231"/>
    </row>
    <row r="1396" spans="1:10">
      <c r="A1396" s="362" t="str">
        <f t="shared" si="20"/>
        <v>乗0軽MDB</v>
      </c>
      <c r="B1396" s="108" t="s">
        <v>1643</v>
      </c>
      <c r="C1396" s="108" t="s">
        <v>1644</v>
      </c>
      <c r="D1396" s="108" t="s">
        <v>797</v>
      </c>
      <c r="E1396" s="108" t="s">
        <v>1694</v>
      </c>
      <c r="F1396" s="108">
        <v>0.04</v>
      </c>
      <c r="G1396" s="108">
        <v>2.5000000000000001E-3</v>
      </c>
      <c r="H1396" s="108">
        <v>2.58</v>
      </c>
      <c r="I1396" s="4" t="s">
        <v>1215</v>
      </c>
      <c r="J1396" s="231"/>
    </row>
    <row r="1397" spans="1:10">
      <c r="A1397" s="362" t="str">
        <f t="shared" si="20"/>
        <v>乗0軽MDC</v>
      </c>
      <c r="B1397" s="108" t="s">
        <v>1643</v>
      </c>
      <c r="C1397" s="108" t="s">
        <v>1644</v>
      </c>
      <c r="D1397" s="108" t="s">
        <v>797</v>
      </c>
      <c r="E1397" s="108" t="s">
        <v>1695</v>
      </c>
      <c r="F1397" s="108">
        <v>0.04</v>
      </c>
      <c r="G1397" s="108">
        <v>2.5000000000000001E-3</v>
      </c>
      <c r="H1397" s="108">
        <v>2.58</v>
      </c>
      <c r="I1397" s="4" t="s">
        <v>1215</v>
      </c>
      <c r="J1397" s="231"/>
    </row>
    <row r="1398" spans="1:10">
      <c r="A1398" s="362" t="str">
        <f t="shared" si="20"/>
        <v>乗0軽MCB</v>
      </c>
      <c r="B1398" s="108" t="s">
        <v>1643</v>
      </c>
      <c r="C1398" s="108" t="s">
        <v>1644</v>
      </c>
      <c r="D1398" s="108" t="s">
        <v>797</v>
      </c>
      <c r="E1398" s="108" t="s">
        <v>1696</v>
      </c>
      <c r="F1398" s="108">
        <v>0.04</v>
      </c>
      <c r="G1398" s="108">
        <v>2.5000000000000001E-3</v>
      </c>
      <c r="H1398" s="108">
        <v>2.58</v>
      </c>
      <c r="I1398" s="4" t="s">
        <v>1147</v>
      </c>
      <c r="J1398" s="231"/>
    </row>
    <row r="1399" spans="1:10">
      <c r="A1399" s="362" t="str">
        <f t="shared" si="20"/>
        <v>乗0軽MCC</v>
      </c>
      <c r="B1399" s="108" t="s">
        <v>1643</v>
      </c>
      <c r="C1399" s="108" t="s">
        <v>1644</v>
      </c>
      <c r="D1399" s="108" t="s">
        <v>797</v>
      </c>
      <c r="E1399" s="108" t="s">
        <v>1697</v>
      </c>
      <c r="F1399" s="108">
        <v>0.04</v>
      </c>
      <c r="G1399" s="108">
        <v>2.5000000000000001E-3</v>
      </c>
      <c r="H1399" s="108">
        <v>2.58</v>
      </c>
      <c r="I1399" s="4" t="s">
        <v>1147</v>
      </c>
      <c r="J1399" s="231"/>
    </row>
    <row r="1400" spans="1:10">
      <c r="A1400" s="362" t="str">
        <f t="shared" si="20"/>
        <v>乗0軽MMB</v>
      </c>
      <c r="B1400" s="108" t="s">
        <v>1643</v>
      </c>
      <c r="C1400" s="108" t="s">
        <v>1644</v>
      </c>
      <c r="D1400" s="108" t="s">
        <v>797</v>
      </c>
      <c r="E1400" s="108" t="s">
        <v>1698</v>
      </c>
      <c r="F1400" s="108">
        <v>0.04</v>
      </c>
      <c r="G1400" s="108">
        <v>2.5000000000000001E-3</v>
      </c>
      <c r="H1400" s="108">
        <v>2.58</v>
      </c>
      <c r="I1400" s="4" t="s">
        <v>1429</v>
      </c>
      <c r="J1400" s="231"/>
    </row>
    <row r="1401" spans="1:10">
      <c r="A1401" s="362" t="str">
        <f t="shared" si="20"/>
        <v>乗0軽MMC</v>
      </c>
      <c r="B1401" s="108" t="s">
        <v>1643</v>
      </c>
      <c r="C1401" s="108" t="s">
        <v>1644</v>
      </c>
      <c r="D1401" s="108" t="s">
        <v>797</v>
      </c>
      <c r="E1401" s="108" t="s">
        <v>1699</v>
      </c>
      <c r="F1401" s="108">
        <v>0.04</v>
      </c>
      <c r="G1401" s="108">
        <v>2.5000000000000001E-3</v>
      </c>
      <c r="H1401" s="108">
        <v>2.58</v>
      </c>
      <c r="I1401" s="4" t="s">
        <v>1429</v>
      </c>
      <c r="J1401" s="231"/>
    </row>
    <row r="1402" spans="1:10">
      <c r="A1402" s="362" t="str">
        <f t="shared" si="20"/>
        <v>乗0軽RDB</v>
      </c>
      <c r="B1402" s="108" t="s">
        <v>1643</v>
      </c>
      <c r="C1402" s="108" t="s">
        <v>1644</v>
      </c>
      <c r="D1402" s="108" t="s">
        <v>797</v>
      </c>
      <c r="E1402" s="108" t="s">
        <v>1700</v>
      </c>
      <c r="F1402" s="108">
        <v>0.02</v>
      </c>
      <c r="G1402" s="108">
        <v>1.25E-3</v>
      </c>
      <c r="H1402" s="108">
        <v>2.58</v>
      </c>
      <c r="I1402" s="4" t="s">
        <v>1215</v>
      </c>
      <c r="J1402" s="231"/>
    </row>
    <row r="1403" spans="1:10">
      <c r="A1403" s="362" t="str">
        <f t="shared" si="20"/>
        <v>乗0軽RDC</v>
      </c>
      <c r="B1403" s="108" t="s">
        <v>1643</v>
      </c>
      <c r="C1403" s="108" t="s">
        <v>1644</v>
      </c>
      <c r="D1403" s="108" t="s">
        <v>797</v>
      </c>
      <c r="E1403" s="108" t="s">
        <v>1701</v>
      </c>
      <c r="F1403" s="108">
        <v>0.02</v>
      </c>
      <c r="G1403" s="108">
        <v>1.25E-3</v>
      </c>
      <c r="H1403" s="108">
        <v>2.58</v>
      </c>
      <c r="I1403" s="4" t="s">
        <v>1215</v>
      </c>
      <c r="J1403" s="231"/>
    </row>
    <row r="1404" spans="1:10">
      <c r="A1404" s="362" t="str">
        <f t="shared" si="20"/>
        <v>乗0軽RCB</v>
      </c>
      <c r="B1404" s="108" t="s">
        <v>1643</v>
      </c>
      <c r="C1404" s="108" t="s">
        <v>1644</v>
      </c>
      <c r="D1404" s="108" t="s">
        <v>797</v>
      </c>
      <c r="E1404" s="108" t="s">
        <v>1702</v>
      </c>
      <c r="F1404" s="108">
        <v>0.02</v>
      </c>
      <c r="G1404" s="108">
        <v>1.25E-3</v>
      </c>
      <c r="H1404" s="108">
        <v>2.58</v>
      </c>
      <c r="I1404" s="4" t="s">
        <v>1147</v>
      </c>
      <c r="J1404" s="231"/>
    </row>
    <row r="1405" spans="1:10">
      <c r="A1405" s="362" t="str">
        <f t="shared" si="20"/>
        <v>乗0軽RCC</v>
      </c>
      <c r="B1405" s="108" t="s">
        <v>1643</v>
      </c>
      <c r="C1405" s="108" t="s">
        <v>1644</v>
      </c>
      <c r="D1405" s="108" t="s">
        <v>797</v>
      </c>
      <c r="E1405" s="108" t="s">
        <v>1703</v>
      </c>
      <c r="F1405" s="108">
        <v>0.02</v>
      </c>
      <c r="G1405" s="108">
        <v>1.25E-3</v>
      </c>
      <c r="H1405" s="108">
        <v>2.58</v>
      </c>
      <c r="I1405" s="4" t="s">
        <v>1147</v>
      </c>
      <c r="J1405" s="231"/>
    </row>
    <row r="1406" spans="1:10">
      <c r="A1406" s="362" t="str">
        <f t="shared" si="20"/>
        <v>乗0軽RMB</v>
      </c>
      <c r="B1406" s="108" t="s">
        <v>1643</v>
      </c>
      <c r="C1406" s="108" t="s">
        <v>1644</v>
      </c>
      <c r="D1406" s="108" t="s">
        <v>797</v>
      </c>
      <c r="E1406" s="108" t="s">
        <v>1704</v>
      </c>
      <c r="F1406" s="108">
        <v>0.02</v>
      </c>
      <c r="G1406" s="108">
        <v>1.25E-3</v>
      </c>
      <c r="H1406" s="108">
        <v>2.58</v>
      </c>
      <c r="I1406" s="4" t="s">
        <v>1429</v>
      </c>
      <c r="J1406" s="231"/>
    </row>
    <row r="1407" spans="1:10">
      <c r="A1407" s="362" t="str">
        <f t="shared" si="20"/>
        <v>乗0軽RMC</v>
      </c>
      <c r="B1407" s="108" t="s">
        <v>1643</v>
      </c>
      <c r="C1407" s="108" t="s">
        <v>1644</v>
      </c>
      <c r="D1407" s="108" t="s">
        <v>797</v>
      </c>
      <c r="E1407" s="108" t="s">
        <v>1705</v>
      </c>
      <c r="F1407" s="108">
        <v>0.02</v>
      </c>
      <c r="G1407" s="108">
        <v>1.25E-3</v>
      </c>
      <c r="H1407" s="108">
        <v>2.58</v>
      </c>
      <c r="I1407" s="4" t="s">
        <v>1706</v>
      </c>
      <c r="J1407" s="231"/>
    </row>
    <row r="1408" spans="1:10">
      <c r="A1408" s="362" t="str">
        <f t="shared" si="20"/>
        <v>乗0軽QDB</v>
      </c>
      <c r="B1408" s="108" t="s">
        <v>1643</v>
      </c>
      <c r="C1408" s="108" t="s">
        <v>1644</v>
      </c>
      <c r="D1408" s="108" t="s">
        <v>797</v>
      </c>
      <c r="E1408" s="108" t="s">
        <v>1707</v>
      </c>
      <c r="F1408" s="108">
        <v>7.1999999999999995E-2</v>
      </c>
      <c r="G1408" s="108">
        <v>4.4999999999999997E-3</v>
      </c>
      <c r="H1408" s="108">
        <v>2.58</v>
      </c>
      <c r="I1408" s="4" t="s">
        <v>1215</v>
      </c>
      <c r="J1408" s="231"/>
    </row>
    <row r="1409" spans="1:10">
      <c r="A1409" s="362" t="str">
        <f t="shared" si="20"/>
        <v>乗0軽QDC</v>
      </c>
      <c r="B1409" s="108" t="s">
        <v>1643</v>
      </c>
      <c r="C1409" s="108" t="s">
        <v>1644</v>
      </c>
      <c r="D1409" s="108" t="s">
        <v>797</v>
      </c>
      <c r="E1409" s="108" t="s">
        <v>1708</v>
      </c>
      <c r="F1409" s="108">
        <v>7.1999999999999995E-2</v>
      </c>
      <c r="G1409" s="108">
        <v>4.4999999999999997E-3</v>
      </c>
      <c r="H1409" s="108">
        <v>2.58</v>
      </c>
      <c r="I1409" s="4" t="s">
        <v>1215</v>
      </c>
      <c r="J1409" s="231"/>
    </row>
    <row r="1410" spans="1:10">
      <c r="A1410" s="362" t="str">
        <f t="shared" si="20"/>
        <v>乗0軽QCB</v>
      </c>
      <c r="B1410" s="108" t="s">
        <v>1643</v>
      </c>
      <c r="C1410" s="108" t="s">
        <v>1644</v>
      </c>
      <c r="D1410" s="108" t="s">
        <v>797</v>
      </c>
      <c r="E1410" s="108" t="s">
        <v>1709</v>
      </c>
      <c r="F1410" s="108">
        <v>7.1999999999999995E-2</v>
      </c>
      <c r="G1410" s="108">
        <v>4.4999999999999997E-3</v>
      </c>
      <c r="H1410" s="108">
        <v>2.58</v>
      </c>
      <c r="I1410" s="4" t="s">
        <v>1147</v>
      </c>
      <c r="J1410" s="231"/>
    </row>
    <row r="1411" spans="1:10">
      <c r="A1411" s="362" t="str">
        <f t="shared" si="20"/>
        <v>乗0軽QCC</v>
      </c>
      <c r="B1411" s="108" t="s">
        <v>1643</v>
      </c>
      <c r="C1411" s="108" t="s">
        <v>1644</v>
      </c>
      <c r="D1411" s="108" t="s">
        <v>797</v>
      </c>
      <c r="E1411" s="108" t="s">
        <v>1710</v>
      </c>
      <c r="F1411" s="108">
        <v>7.1999999999999995E-2</v>
      </c>
      <c r="G1411" s="108">
        <v>4.4999999999999997E-3</v>
      </c>
      <c r="H1411" s="108">
        <v>2.58</v>
      </c>
      <c r="I1411" s="4" t="s">
        <v>1147</v>
      </c>
      <c r="J1411" s="231"/>
    </row>
    <row r="1412" spans="1:10">
      <c r="A1412" s="362" t="str">
        <f t="shared" si="20"/>
        <v>乗0軽QMB</v>
      </c>
      <c r="B1412" s="108" t="s">
        <v>1643</v>
      </c>
      <c r="C1412" s="108" t="s">
        <v>1644</v>
      </c>
      <c r="D1412" s="108" t="s">
        <v>797</v>
      </c>
      <c r="E1412" s="108" t="s">
        <v>1711</v>
      </c>
      <c r="F1412" s="108">
        <v>7.1999999999999995E-2</v>
      </c>
      <c r="G1412" s="108">
        <v>4.4999999999999997E-3</v>
      </c>
      <c r="H1412" s="108">
        <v>2.58</v>
      </c>
      <c r="I1412" s="4" t="s">
        <v>1429</v>
      </c>
      <c r="J1412" s="231"/>
    </row>
    <row r="1413" spans="1:10">
      <c r="A1413" s="362" t="str">
        <f t="shared" si="20"/>
        <v>乗0軽QMC</v>
      </c>
      <c r="B1413" s="108" t="s">
        <v>1643</v>
      </c>
      <c r="C1413" s="108" t="s">
        <v>1644</v>
      </c>
      <c r="D1413" s="108" t="s">
        <v>797</v>
      </c>
      <c r="E1413" s="108" t="s">
        <v>1712</v>
      </c>
      <c r="F1413" s="108">
        <v>7.1999999999999995E-2</v>
      </c>
      <c r="G1413" s="108">
        <v>4.4999999999999997E-3</v>
      </c>
      <c r="H1413" s="108">
        <v>2.58</v>
      </c>
      <c r="I1413" s="4" t="s">
        <v>1686</v>
      </c>
      <c r="J1413" s="231"/>
    </row>
    <row r="1414" spans="1:10">
      <c r="A1414" s="298" t="str">
        <f t="shared" si="20"/>
        <v>乗0CTN</v>
      </c>
      <c r="B1414" s="108" t="s">
        <v>1391</v>
      </c>
      <c r="C1414" s="108" t="s">
        <v>1392</v>
      </c>
      <c r="D1414" s="108" t="s">
        <v>493</v>
      </c>
      <c r="E1414" s="108" t="s">
        <v>562</v>
      </c>
      <c r="F1414" s="108">
        <v>0.03</v>
      </c>
      <c r="G1414" s="108">
        <v>0</v>
      </c>
      <c r="H1414" s="108">
        <v>2.23</v>
      </c>
      <c r="I1414" s="4" t="s">
        <v>528</v>
      </c>
      <c r="J1414" s="231"/>
    </row>
    <row r="1415" spans="1:10">
      <c r="A1415" s="298" t="str">
        <f t="shared" si="20"/>
        <v>乗0CLN</v>
      </c>
      <c r="B1415" s="108" t="s">
        <v>1391</v>
      </c>
      <c r="C1415" s="108" t="s">
        <v>1392</v>
      </c>
      <c r="D1415" s="108" t="s">
        <v>493</v>
      </c>
      <c r="E1415" s="108" t="s">
        <v>554</v>
      </c>
      <c r="F1415" s="108">
        <v>0.02</v>
      </c>
      <c r="G1415" s="108">
        <v>0</v>
      </c>
      <c r="H1415" s="108">
        <v>2.23</v>
      </c>
      <c r="I1415" s="4" t="s">
        <v>528</v>
      </c>
      <c r="J1415" s="231"/>
    </row>
    <row r="1416" spans="1:10">
      <c r="A1416" s="298" t="str">
        <f t="shared" si="20"/>
        <v>乗0CUN</v>
      </c>
      <c r="B1416" s="108" t="s">
        <v>1391</v>
      </c>
      <c r="C1416" s="108" t="s">
        <v>1392</v>
      </c>
      <c r="D1416" s="108" t="s">
        <v>493</v>
      </c>
      <c r="E1416" s="108" t="s">
        <v>569</v>
      </c>
      <c r="F1416" s="108">
        <v>0.01</v>
      </c>
      <c r="G1416" s="108">
        <v>0</v>
      </c>
      <c r="H1416" s="108">
        <v>2.23</v>
      </c>
      <c r="I1416" s="4" t="s">
        <v>528</v>
      </c>
      <c r="J1416" s="231"/>
    </row>
    <row r="1417" spans="1:10">
      <c r="A1417" s="298" t="str">
        <f t="shared" si="20"/>
        <v>乗0CAFA</v>
      </c>
      <c r="B1417" s="108" t="s">
        <v>1391</v>
      </c>
      <c r="C1417" s="108" t="s">
        <v>1392</v>
      </c>
      <c r="D1417" s="108" t="s">
        <v>364</v>
      </c>
      <c r="E1417" s="108" t="s">
        <v>480</v>
      </c>
      <c r="F1417" s="108">
        <v>2.5000000000000001E-2</v>
      </c>
      <c r="G1417" s="108">
        <v>0</v>
      </c>
      <c r="H1417" s="108">
        <v>2.23</v>
      </c>
      <c r="I1417" s="4" t="s">
        <v>528</v>
      </c>
      <c r="J1417" s="231"/>
    </row>
    <row r="1418" spans="1:10">
      <c r="A1418" s="298" t="str">
        <f t="shared" si="20"/>
        <v>乗0CAFB</v>
      </c>
      <c r="B1418" s="108" t="s">
        <v>1391</v>
      </c>
      <c r="C1418" s="108" t="s">
        <v>1392</v>
      </c>
      <c r="D1418" s="108" t="s">
        <v>364</v>
      </c>
      <c r="E1418" s="108" t="s">
        <v>913</v>
      </c>
      <c r="F1418" s="108">
        <v>2.5000000000000001E-2</v>
      </c>
      <c r="G1418" s="108">
        <v>0</v>
      </c>
      <c r="H1418" s="108">
        <v>2.23</v>
      </c>
      <c r="I1418" s="4" t="s">
        <v>528</v>
      </c>
      <c r="J1418" s="231"/>
    </row>
    <row r="1419" spans="1:10">
      <c r="A1419" s="298" t="str">
        <f t="shared" si="20"/>
        <v>乗0CAEA</v>
      </c>
      <c r="B1419" s="192" t="s">
        <v>1391</v>
      </c>
      <c r="C1419" s="108" t="s">
        <v>1392</v>
      </c>
      <c r="D1419" s="108" t="s">
        <v>364</v>
      </c>
      <c r="E1419" s="108" t="s">
        <v>481</v>
      </c>
      <c r="F1419" s="108">
        <v>1.2500000000000001E-2</v>
      </c>
      <c r="G1419" s="108">
        <v>0</v>
      </c>
      <c r="H1419" s="108">
        <v>2.23</v>
      </c>
      <c r="I1419" s="4" t="s">
        <v>528</v>
      </c>
      <c r="J1419" s="231"/>
    </row>
    <row r="1420" spans="1:10">
      <c r="A1420" s="298" t="str">
        <f t="shared" si="20"/>
        <v>乗0CAEB</v>
      </c>
      <c r="B1420" s="192" t="s">
        <v>1391</v>
      </c>
      <c r="C1420" s="108" t="s">
        <v>1392</v>
      </c>
      <c r="D1420" s="108" t="s">
        <v>364</v>
      </c>
      <c r="E1420" s="192" t="s">
        <v>912</v>
      </c>
      <c r="F1420" s="108">
        <v>1.2500000000000001E-2</v>
      </c>
      <c r="G1420" s="108">
        <v>0</v>
      </c>
      <c r="H1420" s="108">
        <v>2.23</v>
      </c>
      <c r="I1420" s="4" t="s">
        <v>528</v>
      </c>
      <c r="J1420" s="231"/>
    </row>
    <row r="1421" spans="1:10">
      <c r="A1421" s="298" t="str">
        <f t="shared" si="20"/>
        <v>乗0CCEA</v>
      </c>
      <c r="B1421" s="192" t="s">
        <v>1391</v>
      </c>
      <c r="C1421" s="108" t="s">
        <v>1392</v>
      </c>
      <c r="D1421" s="108" t="s">
        <v>364</v>
      </c>
      <c r="E1421" s="192" t="s">
        <v>143</v>
      </c>
      <c r="F1421" s="108">
        <v>1.2500000000000001E-2</v>
      </c>
      <c r="G1421" s="108">
        <v>0</v>
      </c>
      <c r="H1421" s="108">
        <v>2.23</v>
      </c>
      <c r="I1421" s="4" t="s">
        <v>528</v>
      </c>
      <c r="J1421" s="231"/>
    </row>
    <row r="1422" spans="1:10">
      <c r="A1422" s="298" t="str">
        <f t="shared" si="20"/>
        <v>乗0CCFA</v>
      </c>
      <c r="B1422" s="108" t="s">
        <v>1391</v>
      </c>
      <c r="C1422" s="108" t="s">
        <v>1392</v>
      </c>
      <c r="D1422" s="108" t="s">
        <v>364</v>
      </c>
      <c r="E1422" s="108" t="s">
        <v>144</v>
      </c>
      <c r="F1422" s="108">
        <v>1.2500000000000001E-2</v>
      </c>
      <c r="G1422" s="108">
        <v>0</v>
      </c>
      <c r="H1422" s="108">
        <v>2.23</v>
      </c>
      <c r="I1422" s="4" t="s">
        <v>528</v>
      </c>
      <c r="J1422" s="231"/>
    </row>
    <row r="1423" spans="1:10">
      <c r="A1423" s="298" t="str">
        <f t="shared" si="20"/>
        <v>乗0CDEA</v>
      </c>
      <c r="B1423" s="108" t="s">
        <v>1391</v>
      </c>
      <c r="C1423" s="108" t="s">
        <v>1392</v>
      </c>
      <c r="D1423" s="108" t="s">
        <v>364</v>
      </c>
      <c r="E1423" s="108" t="s">
        <v>145</v>
      </c>
      <c r="F1423" s="108">
        <v>6.2500000000000003E-3</v>
      </c>
      <c r="G1423" s="108">
        <v>0</v>
      </c>
      <c r="H1423" s="108">
        <v>2.23</v>
      </c>
      <c r="I1423" s="4" t="s">
        <v>528</v>
      </c>
      <c r="J1423" s="231"/>
    </row>
    <row r="1424" spans="1:10">
      <c r="A1424" s="298" t="str">
        <f t="shared" si="20"/>
        <v>乗0CDFA</v>
      </c>
      <c r="B1424" s="108" t="s">
        <v>1391</v>
      </c>
      <c r="C1424" s="108" t="s">
        <v>1392</v>
      </c>
      <c r="D1424" s="108" t="s">
        <v>364</v>
      </c>
      <c r="E1424" s="108" t="s">
        <v>146</v>
      </c>
      <c r="F1424" s="108">
        <v>6.2500000000000003E-3</v>
      </c>
      <c r="G1424" s="108">
        <v>0</v>
      </c>
      <c r="H1424" s="108">
        <v>2.23</v>
      </c>
      <c r="I1424" s="4" t="s">
        <v>528</v>
      </c>
      <c r="J1424" s="231"/>
    </row>
    <row r="1425" spans="1:10">
      <c r="A1425" s="298" t="str">
        <f t="shared" si="20"/>
        <v>乗0CLFA</v>
      </c>
      <c r="B1425" s="108" t="s">
        <v>1391</v>
      </c>
      <c r="C1425" s="108" t="s">
        <v>1392</v>
      </c>
      <c r="D1425" s="108" t="s">
        <v>797</v>
      </c>
      <c r="E1425" s="108" t="s">
        <v>894</v>
      </c>
      <c r="F1425" s="108">
        <v>2.5000000000000001E-2</v>
      </c>
      <c r="G1425" s="108">
        <v>0</v>
      </c>
      <c r="H1425" s="108">
        <v>2.23</v>
      </c>
      <c r="I1425" s="4" t="s">
        <v>528</v>
      </c>
      <c r="J1425" s="231"/>
    </row>
    <row r="1426" spans="1:10">
      <c r="A1426" s="298" t="str">
        <f t="shared" si="20"/>
        <v>乗0CLEA</v>
      </c>
      <c r="B1426" s="108" t="s">
        <v>1391</v>
      </c>
      <c r="C1426" s="108" t="s">
        <v>1392</v>
      </c>
      <c r="D1426" s="108" t="s">
        <v>797</v>
      </c>
      <c r="E1426" s="108" t="s">
        <v>895</v>
      </c>
      <c r="F1426" s="108">
        <v>1.2500000000000001E-2</v>
      </c>
      <c r="G1426" s="108">
        <v>0</v>
      </c>
      <c r="H1426" s="108">
        <v>2.23</v>
      </c>
      <c r="I1426" s="4" t="s">
        <v>528</v>
      </c>
      <c r="J1426" s="231"/>
    </row>
    <row r="1427" spans="1:10">
      <c r="A1427" s="298" t="str">
        <f t="shared" si="20"/>
        <v>乗0CMFA</v>
      </c>
      <c r="B1427" s="108" t="s">
        <v>1391</v>
      </c>
      <c r="C1427" s="108" t="s">
        <v>1392</v>
      </c>
      <c r="D1427" s="108" t="s">
        <v>797</v>
      </c>
      <c r="E1427" s="108" t="s">
        <v>896</v>
      </c>
      <c r="F1427" s="108">
        <v>1.2500000000000001E-2</v>
      </c>
      <c r="G1427" s="108">
        <v>0</v>
      </c>
      <c r="H1427" s="108">
        <v>2.23</v>
      </c>
      <c r="I1427" s="4" t="s">
        <v>528</v>
      </c>
      <c r="J1427" s="231"/>
    </row>
    <row r="1428" spans="1:10">
      <c r="A1428" s="298" t="str">
        <f t="shared" si="20"/>
        <v>乗0CMEA</v>
      </c>
      <c r="B1428" s="108" t="s">
        <v>1391</v>
      </c>
      <c r="C1428" s="108" t="s">
        <v>1392</v>
      </c>
      <c r="D1428" s="108" t="s">
        <v>797</v>
      </c>
      <c r="E1428" s="108" t="s">
        <v>897</v>
      </c>
      <c r="F1428" s="108">
        <v>1.2500000000000001E-2</v>
      </c>
      <c r="G1428" s="108">
        <v>0</v>
      </c>
      <c r="H1428" s="108">
        <v>2.23</v>
      </c>
      <c r="I1428" s="4" t="s">
        <v>528</v>
      </c>
      <c r="J1428" s="231"/>
    </row>
    <row r="1429" spans="1:10">
      <c r="A1429" s="298" t="str">
        <f t="shared" si="20"/>
        <v>乗0CRFA</v>
      </c>
      <c r="B1429" s="108" t="s">
        <v>1391</v>
      </c>
      <c r="C1429" s="108" t="s">
        <v>1392</v>
      </c>
      <c r="D1429" s="108" t="s">
        <v>797</v>
      </c>
      <c r="E1429" s="108" t="s">
        <v>898</v>
      </c>
      <c r="F1429" s="108">
        <v>6.2500000000000003E-3</v>
      </c>
      <c r="G1429" s="108">
        <v>0</v>
      </c>
      <c r="H1429" s="108">
        <v>2.23</v>
      </c>
      <c r="I1429" s="4" t="s">
        <v>528</v>
      </c>
      <c r="J1429" s="231"/>
    </row>
    <row r="1430" spans="1:10">
      <c r="A1430" s="298" t="str">
        <f t="shared" si="20"/>
        <v>乗0CREA</v>
      </c>
      <c r="B1430" s="108" t="s">
        <v>1391</v>
      </c>
      <c r="C1430" s="108" t="s">
        <v>1392</v>
      </c>
      <c r="D1430" s="108" t="s">
        <v>797</v>
      </c>
      <c r="E1430" s="108" t="s">
        <v>899</v>
      </c>
      <c r="F1430" s="108">
        <v>6.2500000000000003E-3</v>
      </c>
      <c r="G1430" s="108">
        <v>0</v>
      </c>
      <c r="H1430" s="108">
        <v>2.23</v>
      </c>
      <c r="I1430" s="4" t="s">
        <v>528</v>
      </c>
      <c r="J1430" s="231"/>
    </row>
    <row r="1431" spans="1:10">
      <c r="A1431" s="298" t="str">
        <f t="shared" ref="A1431:A1518" si="21">CONCATENATE(C1431,E1431)</f>
        <v>乗0CQFA</v>
      </c>
      <c r="B1431" s="108" t="s">
        <v>1391</v>
      </c>
      <c r="C1431" s="108" t="s">
        <v>1392</v>
      </c>
      <c r="D1431" s="108" t="s">
        <v>797</v>
      </c>
      <c r="E1431" s="108" t="s">
        <v>1051</v>
      </c>
      <c r="F1431" s="108">
        <v>2.2499999999999999E-2</v>
      </c>
      <c r="G1431" s="108">
        <v>0</v>
      </c>
      <c r="H1431" s="108">
        <v>2.23</v>
      </c>
      <c r="I1431" s="4" t="s">
        <v>528</v>
      </c>
      <c r="J1431" s="231"/>
    </row>
    <row r="1432" spans="1:10">
      <c r="A1432" s="298" t="str">
        <f t="shared" si="21"/>
        <v>乗0CQEA</v>
      </c>
      <c r="B1432" s="108" t="s">
        <v>1391</v>
      </c>
      <c r="C1432" s="108" t="s">
        <v>1392</v>
      </c>
      <c r="D1432" s="108" t="s">
        <v>797</v>
      </c>
      <c r="E1432" s="108" t="s">
        <v>1047</v>
      </c>
      <c r="F1432" s="108">
        <v>2.2499999999999999E-2</v>
      </c>
      <c r="G1432" s="108">
        <v>0</v>
      </c>
      <c r="H1432" s="108">
        <v>2.23</v>
      </c>
      <c r="I1432" s="4" t="s">
        <v>528</v>
      </c>
      <c r="J1432" s="231"/>
    </row>
    <row r="1433" spans="1:10">
      <c r="A1433" s="298" t="str">
        <f t="shared" si="21"/>
        <v>乗0C3FA</v>
      </c>
      <c r="B1433" s="108" t="s">
        <v>1391</v>
      </c>
      <c r="C1433" s="108" t="s">
        <v>1392</v>
      </c>
      <c r="D1433" s="108" t="s">
        <v>1157</v>
      </c>
      <c r="E1433" s="108" t="s">
        <v>1393</v>
      </c>
      <c r="F1433" s="108">
        <v>2.5000000000000001E-2</v>
      </c>
      <c r="G1433" s="108">
        <v>0</v>
      </c>
      <c r="H1433" s="108">
        <v>2.23</v>
      </c>
      <c r="I1433" s="4" t="s">
        <v>528</v>
      </c>
      <c r="J1433" s="231"/>
    </row>
    <row r="1434" spans="1:10">
      <c r="A1434" s="298" t="str">
        <f t="shared" si="21"/>
        <v>乗0C3EA</v>
      </c>
      <c r="B1434" s="108" t="s">
        <v>1391</v>
      </c>
      <c r="C1434" s="108" t="s">
        <v>1392</v>
      </c>
      <c r="D1434" s="108" t="s">
        <v>1157</v>
      </c>
      <c r="E1434" s="108" t="s">
        <v>1394</v>
      </c>
      <c r="F1434" s="108">
        <v>1.2500000000000001E-2</v>
      </c>
      <c r="G1434" s="108">
        <v>0</v>
      </c>
      <c r="H1434" s="108">
        <v>2.23</v>
      </c>
      <c r="I1434" s="4" t="s">
        <v>528</v>
      </c>
      <c r="J1434" s="231"/>
    </row>
    <row r="1435" spans="1:10">
      <c r="A1435" s="298" t="str">
        <f t="shared" si="21"/>
        <v>乗0C4FA</v>
      </c>
      <c r="B1435" s="108" t="s">
        <v>1391</v>
      </c>
      <c r="C1435" s="108" t="s">
        <v>1392</v>
      </c>
      <c r="D1435" s="108" t="s">
        <v>1157</v>
      </c>
      <c r="E1435" s="108" t="s">
        <v>1395</v>
      </c>
      <c r="F1435" s="108">
        <v>1.8750000000000003E-2</v>
      </c>
      <c r="G1435" s="108">
        <v>0</v>
      </c>
      <c r="H1435" s="108">
        <v>2.23</v>
      </c>
      <c r="I1435" s="4" t="s">
        <v>528</v>
      </c>
      <c r="J1435" s="231"/>
    </row>
    <row r="1436" spans="1:10">
      <c r="A1436" s="298" t="str">
        <f t="shared" si="21"/>
        <v>乗0C4EA</v>
      </c>
      <c r="B1436" s="108" t="s">
        <v>1391</v>
      </c>
      <c r="C1436" s="108" t="s">
        <v>1392</v>
      </c>
      <c r="D1436" s="108" t="s">
        <v>1157</v>
      </c>
      <c r="E1436" s="108" t="s">
        <v>1396</v>
      </c>
      <c r="F1436" s="108">
        <v>1.8750000000000003E-2</v>
      </c>
      <c r="G1436" s="108">
        <v>0</v>
      </c>
      <c r="H1436" s="108">
        <v>2.23</v>
      </c>
      <c r="I1436" s="4" t="s">
        <v>528</v>
      </c>
      <c r="J1436" s="231"/>
    </row>
    <row r="1437" spans="1:10">
      <c r="A1437" s="298" t="str">
        <f t="shared" si="21"/>
        <v>乗0C5FA</v>
      </c>
      <c r="B1437" s="108" t="s">
        <v>1391</v>
      </c>
      <c r="C1437" s="108" t="s">
        <v>1392</v>
      </c>
      <c r="D1437" s="108" t="s">
        <v>1157</v>
      </c>
      <c r="E1437" s="108" t="s">
        <v>1397</v>
      </c>
      <c r="F1437" s="108">
        <v>1.2500000000000001E-2</v>
      </c>
      <c r="G1437" s="108">
        <v>0</v>
      </c>
      <c r="H1437" s="108">
        <v>2.23</v>
      </c>
      <c r="I1437" s="4" t="s">
        <v>528</v>
      </c>
      <c r="J1437" s="231"/>
    </row>
    <row r="1438" spans="1:10">
      <c r="A1438" s="298" t="str">
        <f t="shared" si="21"/>
        <v>乗0C5EA</v>
      </c>
      <c r="B1438" s="108" t="s">
        <v>1391</v>
      </c>
      <c r="C1438" s="108" t="s">
        <v>1392</v>
      </c>
      <c r="D1438" s="108" t="s">
        <v>1157</v>
      </c>
      <c r="E1438" s="108" t="s">
        <v>1398</v>
      </c>
      <c r="F1438" s="108">
        <v>1.2500000000000001E-2</v>
      </c>
      <c r="G1438" s="108">
        <v>0</v>
      </c>
      <c r="H1438" s="108">
        <v>2.23</v>
      </c>
      <c r="I1438" s="4" t="s">
        <v>528</v>
      </c>
      <c r="J1438" s="231"/>
    </row>
    <row r="1439" spans="1:10">
      <c r="A1439" s="298" t="str">
        <f t="shared" si="21"/>
        <v>乗0C6FA</v>
      </c>
      <c r="B1439" s="108" t="s">
        <v>1391</v>
      </c>
      <c r="C1439" s="108" t="s">
        <v>1392</v>
      </c>
      <c r="D1439" s="108" t="s">
        <v>1157</v>
      </c>
      <c r="E1439" s="192" t="s">
        <v>1399</v>
      </c>
      <c r="F1439" s="108">
        <v>6.2500000000000003E-3</v>
      </c>
      <c r="G1439" s="108">
        <v>0</v>
      </c>
      <c r="H1439" s="108">
        <v>2.23</v>
      </c>
      <c r="I1439" s="4" t="s">
        <v>528</v>
      </c>
      <c r="J1439" s="231"/>
    </row>
    <row r="1440" spans="1:10">
      <c r="A1440" s="298" t="str">
        <f t="shared" si="21"/>
        <v>乗0C6EA</v>
      </c>
      <c r="B1440" s="108" t="s">
        <v>1391</v>
      </c>
      <c r="C1440" s="108" t="s">
        <v>1392</v>
      </c>
      <c r="D1440" s="108" t="s">
        <v>1157</v>
      </c>
      <c r="E1440" s="192" t="s">
        <v>1400</v>
      </c>
      <c r="F1440" s="108">
        <v>6.2500000000000003E-3</v>
      </c>
      <c r="G1440" s="108">
        <v>0</v>
      </c>
      <c r="H1440" s="108">
        <v>2.23</v>
      </c>
      <c r="I1440" s="4" t="s">
        <v>528</v>
      </c>
      <c r="J1440" s="231"/>
    </row>
    <row r="1441" spans="1:10">
      <c r="A1441" s="362" t="str">
        <f t="shared" si="21"/>
        <v>乗0CBEA</v>
      </c>
      <c r="B1441" s="108" t="s">
        <v>1713</v>
      </c>
      <c r="C1441" s="108" t="s">
        <v>1714</v>
      </c>
      <c r="D1441" s="108" t="s">
        <v>364</v>
      </c>
      <c r="E1441" s="192" t="s">
        <v>1715</v>
      </c>
      <c r="F1441" s="108">
        <v>2.2499999999999999E-2</v>
      </c>
      <c r="G1441" s="108">
        <v>0</v>
      </c>
      <c r="H1441" s="108">
        <v>2.23</v>
      </c>
      <c r="I1441" s="4" t="s">
        <v>528</v>
      </c>
      <c r="J1441" s="231"/>
    </row>
    <row r="1442" spans="1:10">
      <c r="A1442" s="362" t="str">
        <f t="shared" si="21"/>
        <v>乗0CBFA</v>
      </c>
      <c r="B1442" s="108" t="s">
        <v>1713</v>
      </c>
      <c r="C1442" s="108" t="s">
        <v>1714</v>
      </c>
      <c r="D1442" s="108" t="s">
        <v>364</v>
      </c>
      <c r="E1442" s="192" t="s">
        <v>1716</v>
      </c>
      <c r="F1442" s="108">
        <v>2.2499999999999999E-2</v>
      </c>
      <c r="G1442" s="108">
        <v>0</v>
      </c>
      <c r="H1442" s="108">
        <v>2.23</v>
      </c>
      <c r="I1442" s="4" t="s">
        <v>528</v>
      </c>
      <c r="J1442" s="231"/>
    </row>
    <row r="1443" spans="1:10">
      <c r="A1443" s="362" t="str">
        <f t="shared" si="21"/>
        <v>乗0CNEA</v>
      </c>
      <c r="B1443" s="108" t="s">
        <v>1713</v>
      </c>
      <c r="C1443" s="108" t="s">
        <v>1714</v>
      </c>
      <c r="D1443" s="108" t="s">
        <v>364</v>
      </c>
      <c r="E1443" s="192" t="s">
        <v>1717</v>
      </c>
      <c r="F1443" s="108">
        <v>2.2499999999999999E-2</v>
      </c>
      <c r="G1443" s="108">
        <v>0</v>
      </c>
      <c r="H1443" s="108">
        <v>2.23</v>
      </c>
      <c r="I1443" s="4" t="s">
        <v>528</v>
      </c>
      <c r="J1443" s="231"/>
    </row>
    <row r="1444" spans="1:10">
      <c r="A1444" s="362" t="str">
        <f t="shared" si="21"/>
        <v>乗0CNFA</v>
      </c>
      <c r="B1444" s="108" t="s">
        <v>1713</v>
      </c>
      <c r="C1444" s="108" t="s">
        <v>1714</v>
      </c>
      <c r="D1444" s="108" t="s">
        <v>364</v>
      </c>
      <c r="E1444" s="192" t="s">
        <v>1718</v>
      </c>
      <c r="F1444" s="108">
        <v>2.2499999999999999E-2</v>
      </c>
      <c r="G1444" s="108">
        <v>0</v>
      </c>
      <c r="H1444" s="108">
        <v>2.23</v>
      </c>
      <c r="I1444" s="4" t="s">
        <v>528</v>
      </c>
      <c r="J1444" s="231"/>
    </row>
    <row r="1445" spans="1:10">
      <c r="A1445" s="362" t="str">
        <f t="shared" si="21"/>
        <v>乗0CBEB</v>
      </c>
      <c r="B1445" s="108" t="s">
        <v>1713</v>
      </c>
      <c r="C1445" s="108" t="s">
        <v>1714</v>
      </c>
      <c r="D1445" s="108" t="s">
        <v>364</v>
      </c>
      <c r="E1445" s="192" t="s">
        <v>1719</v>
      </c>
      <c r="F1445" s="108">
        <v>2.2499999999999999E-2</v>
      </c>
      <c r="G1445" s="108">
        <v>0</v>
      </c>
      <c r="H1445" s="108">
        <v>2.23</v>
      </c>
      <c r="I1445" s="4" t="s">
        <v>528</v>
      </c>
      <c r="J1445" s="231"/>
    </row>
    <row r="1446" spans="1:10">
      <c r="A1446" s="362" t="str">
        <f t="shared" si="21"/>
        <v>乗0CBFB</v>
      </c>
      <c r="B1446" s="108" t="s">
        <v>1713</v>
      </c>
      <c r="C1446" s="108" t="s">
        <v>1714</v>
      </c>
      <c r="D1446" s="108" t="s">
        <v>364</v>
      </c>
      <c r="E1446" s="192" t="s">
        <v>1720</v>
      </c>
      <c r="F1446" s="108">
        <v>2.2499999999999999E-2</v>
      </c>
      <c r="G1446" s="108">
        <v>0</v>
      </c>
      <c r="H1446" s="108">
        <v>2.23</v>
      </c>
      <c r="I1446" s="4" t="s">
        <v>528</v>
      </c>
      <c r="J1446" s="231"/>
    </row>
    <row r="1447" spans="1:10">
      <c r="A1447" s="362" t="str">
        <f t="shared" si="21"/>
        <v>乗0CCEB</v>
      </c>
      <c r="B1447" s="108" t="s">
        <v>1713</v>
      </c>
      <c r="C1447" s="108" t="s">
        <v>1714</v>
      </c>
      <c r="D1447" s="108" t="s">
        <v>364</v>
      </c>
      <c r="E1447" s="192" t="s">
        <v>1721</v>
      </c>
      <c r="F1447" s="108">
        <v>1.2500000000000001E-2</v>
      </c>
      <c r="G1447" s="108">
        <v>0</v>
      </c>
      <c r="H1447" s="108">
        <v>2.23</v>
      </c>
      <c r="I1447" s="4" t="s">
        <v>528</v>
      </c>
      <c r="J1447" s="231"/>
    </row>
    <row r="1448" spans="1:10">
      <c r="A1448" s="362" t="str">
        <f t="shared" si="21"/>
        <v>乗0CCFB</v>
      </c>
      <c r="B1448" s="108" t="s">
        <v>1713</v>
      </c>
      <c r="C1448" s="108" t="s">
        <v>1714</v>
      </c>
      <c r="D1448" s="108" t="s">
        <v>364</v>
      </c>
      <c r="E1448" s="192" t="s">
        <v>1722</v>
      </c>
      <c r="F1448" s="108">
        <v>1.2500000000000001E-2</v>
      </c>
      <c r="G1448" s="108">
        <v>0</v>
      </c>
      <c r="H1448" s="108">
        <v>2.23</v>
      </c>
      <c r="I1448" s="4" t="s">
        <v>528</v>
      </c>
      <c r="J1448" s="231"/>
    </row>
    <row r="1449" spans="1:10">
      <c r="A1449" s="362" t="str">
        <f t="shared" si="21"/>
        <v>乗0CDEB</v>
      </c>
      <c r="B1449" s="108" t="s">
        <v>1713</v>
      </c>
      <c r="C1449" s="108" t="s">
        <v>1714</v>
      </c>
      <c r="D1449" s="108" t="s">
        <v>364</v>
      </c>
      <c r="E1449" s="192" t="s">
        <v>1723</v>
      </c>
      <c r="F1449" s="108">
        <v>6.2500000000000003E-3</v>
      </c>
      <c r="G1449" s="108">
        <v>0</v>
      </c>
      <c r="H1449" s="108">
        <v>2.23</v>
      </c>
      <c r="I1449" s="4" t="s">
        <v>528</v>
      </c>
      <c r="J1449" s="231"/>
    </row>
    <row r="1450" spans="1:10">
      <c r="A1450" s="362" t="str">
        <f t="shared" si="21"/>
        <v>乗0CDFB</v>
      </c>
      <c r="B1450" s="108" t="s">
        <v>1713</v>
      </c>
      <c r="C1450" s="108" t="s">
        <v>1714</v>
      </c>
      <c r="D1450" s="108" t="s">
        <v>364</v>
      </c>
      <c r="E1450" s="192" t="s">
        <v>1724</v>
      </c>
      <c r="F1450" s="108">
        <v>6.2500000000000003E-3</v>
      </c>
      <c r="G1450" s="108">
        <v>0</v>
      </c>
      <c r="H1450" s="108">
        <v>2.23</v>
      </c>
      <c r="I1450" s="4" t="s">
        <v>528</v>
      </c>
      <c r="J1450" s="231"/>
    </row>
    <row r="1451" spans="1:10">
      <c r="A1451" s="362" t="str">
        <f t="shared" si="21"/>
        <v>乗0CNEB</v>
      </c>
      <c r="B1451" s="108" t="s">
        <v>1713</v>
      </c>
      <c r="C1451" s="108" t="s">
        <v>1714</v>
      </c>
      <c r="D1451" s="108" t="s">
        <v>364</v>
      </c>
      <c r="E1451" s="192" t="s">
        <v>1725</v>
      </c>
      <c r="F1451" s="108">
        <v>2.2499999999999999E-2</v>
      </c>
      <c r="G1451" s="108">
        <v>0</v>
      </c>
      <c r="H1451" s="108">
        <v>2.23</v>
      </c>
      <c r="I1451" s="4" t="s">
        <v>528</v>
      </c>
      <c r="J1451" s="231"/>
    </row>
    <row r="1452" spans="1:10">
      <c r="A1452" s="362" t="str">
        <f t="shared" si="21"/>
        <v>乗0CNFB</v>
      </c>
      <c r="B1452" s="108" t="s">
        <v>1713</v>
      </c>
      <c r="C1452" s="108" t="s">
        <v>1714</v>
      </c>
      <c r="D1452" s="108" t="s">
        <v>364</v>
      </c>
      <c r="E1452" s="192" t="s">
        <v>1726</v>
      </c>
      <c r="F1452" s="108">
        <v>2.2499999999999999E-2</v>
      </c>
      <c r="G1452" s="108">
        <v>0</v>
      </c>
      <c r="H1452" s="108">
        <v>2.23</v>
      </c>
      <c r="I1452" s="4" t="s">
        <v>528</v>
      </c>
      <c r="J1452" s="231"/>
    </row>
    <row r="1453" spans="1:10">
      <c r="A1453" s="362" t="str">
        <f t="shared" si="21"/>
        <v>乗0CAFC</v>
      </c>
      <c r="B1453" s="108" t="s">
        <v>1713</v>
      </c>
      <c r="C1453" s="108" t="s">
        <v>1714</v>
      </c>
      <c r="D1453" s="108" t="s">
        <v>364</v>
      </c>
      <c r="E1453" s="192" t="s">
        <v>1727</v>
      </c>
      <c r="F1453" s="108">
        <v>2.5000000000000001E-2</v>
      </c>
      <c r="G1453" s="108">
        <v>0</v>
      </c>
      <c r="H1453" s="108">
        <v>2.23</v>
      </c>
      <c r="I1453" s="4" t="s">
        <v>528</v>
      </c>
      <c r="J1453" s="231"/>
    </row>
    <row r="1454" spans="1:10">
      <c r="A1454" s="362" t="str">
        <f t="shared" si="21"/>
        <v>乗0CAEC</v>
      </c>
      <c r="B1454" s="108" t="s">
        <v>1713</v>
      </c>
      <c r="C1454" s="108" t="s">
        <v>1714</v>
      </c>
      <c r="D1454" s="108" t="s">
        <v>364</v>
      </c>
      <c r="E1454" s="192" t="s">
        <v>1728</v>
      </c>
      <c r="F1454" s="108">
        <v>1.2500000000000001E-2</v>
      </c>
      <c r="G1454" s="108">
        <v>0</v>
      </c>
      <c r="H1454" s="108">
        <v>2.23</v>
      </c>
      <c r="I1454" s="4" t="s">
        <v>528</v>
      </c>
      <c r="J1454" s="231"/>
    </row>
    <row r="1455" spans="1:10">
      <c r="A1455" s="362" t="str">
        <f t="shared" si="21"/>
        <v>乗0CBEC</v>
      </c>
      <c r="B1455" s="108" t="s">
        <v>1713</v>
      </c>
      <c r="C1455" s="108" t="s">
        <v>1714</v>
      </c>
      <c r="D1455" s="108" t="s">
        <v>364</v>
      </c>
      <c r="E1455" s="192" t="s">
        <v>1729</v>
      </c>
      <c r="F1455" s="108">
        <v>2.2499999999999999E-2</v>
      </c>
      <c r="G1455" s="108">
        <v>0</v>
      </c>
      <c r="H1455" s="108">
        <v>2.23</v>
      </c>
      <c r="I1455" s="4" t="s">
        <v>528</v>
      </c>
      <c r="J1455" s="231"/>
    </row>
    <row r="1456" spans="1:10">
      <c r="A1456" s="362" t="str">
        <f t="shared" si="21"/>
        <v>乗0CBFC</v>
      </c>
      <c r="B1456" s="108" t="s">
        <v>1713</v>
      </c>
      <c r="C1456" s="108" t="s">
        <v>1714</v>
      </c>
      <c r="D1456" s="108" t="s">
        <v>364</v>
      </c>
      <c r="E1456" s="192" t="s">
        <v>1730</v>
      </c>
      <c r="F1456" s="108">
        <v>2.2499999999999999E-2</v>
      </c>
      <c r="G1456" s="108">
        <v>0</v>
      </c>
      <c r="H1456" s="108">
        <v>2.23</v>
      </c>
      <c r="I1456" s="4" t="s">
        <v>528</v>
      </c>
      <c r="J1456" s="231"/>
    </row>
    <row r="1457" spans="1:10">
      <c r="A1457" s="362" t="str">
        <f t="shared" si="21"/>
        <v>乗0CCEC</v>
      </c>
      <c r="B1457" s="108" t="s">
        <v>1713</v>
      </c>
      <c r="C1457" s="108" t="s">
        <v>1714</v>
      </c>
      <c r="D1457" s="108" t="s">
        <v>364</v>
      </c>
      <c r="E1457" s="192" t="s">
        <v>1731</v>
      </c>
      <c r="F1457" s="108">
        <v>1.2500000000000001E-2</v>
      </c>
      <c r="G1457" s="108">
        <v>0</v>
      </c>
      <c r="H1457" s="108">
        <v>2.23</v>
      </c>
      <c r="I1457" s="4" t="s">
        <v>528</v>
      </c>
      <c r="J1457" s="231"/>
    </row>
    <row r="1458" spans="1:10">
      <c r="A1458" s="362" t="str">
        <f t="shared" si="21"/>
        <v>乗0CCFC</v>
      </c>
      <c r="B1458" s="108" t="s">
        <v>1713</v>
      </c>
      <c r="C1458" s="108" t="s">
        <v>1714</v>
      </c>
      <c r="D1458" s="108" t="s">
        <v>364</v>
      </c>
      <c r="E1458" s="192" t="s">
        <v>1732</v>
      </c>
      <c r="F1458" s="108">
        <v>1.2500000000000001E-2</v>
      </c>
      <c r="G1458" s="108">
        <v>0</v>
      </c>
      <c r="H1458" s="108">
        <v>2.23</v>
      </c>
      <c r="I1458" s="4" t="s">
        <v>528</v>
      </c>
      <c r="J1458" s="231"/>
    </row>
    <row r="1459" spans="1:10">
      <c r="A1459" s="362" t="str">
        <f t="shared" si="21"/>
        <v>乗0CDEC</v>
      </c>
      <c r="B1459" s="108" t="s">
        <v>1713</v>
      </c>
      <c r="C1459" s="108" t="s">
        <v>1714</v>
      </c>
      <c r="D1459" s="108" t="s">
        <v>364</v>
      </c>
      <c r="E1459" s="192" t="s">
        <v>1733</v>
      </c>
      <c r="F1459" s="108">
        <v>6.2500000000000003E-3</v>
      </c>
      <c r="G1459" s="108">
        <v>0</v>
      </c>
      <c r="H1459" s="108">
        <v>2.23</v>
      </c>
      <c r="I1459" s="4" t="s">
        <v>528</v>
      </c>
      <c r="J1459" s="231"/>
    </row>
    <row r="1460" spans="1:10">
      <c r="A1460" s="362" t="str">
        <f t="shared" si="21"/>
        <v>乗0CDFC</v>
      </c>
      <c r="B1460" s="108" t="s">
        <v>1713</v>
      </c>
      <c r="C1460" s="108" t="s">
        <v>1714</v>
      </c>
      <c r="D1460" s="108" t="s">
        <v>364</v>
      </c>
      <c r="E1460" s="192" t="s">
        <v>1734</v>
      </c>
      <c r="F1460" s="108">
        <v>6.2500000000000003E-3</v>
      </c>
      <c r="G1460" s="108">
        <v>0</v>
      </c>
      <c r="H1460" s="108">
        <v>2.23</v>
      </c>
      <c r="I1460" s="4" t="s">
        <v>528</v>
      </c>
      <c r="J1460" s="231"/>
    </row>
    <row r="1461" spans="1:10">
      <c r="A1461" s="362" t="str">
        <f t="shared" si="21"/>
        <v>乗0CNEC</v>
      </c>
      <c r="B1461" s="108" t="s">
        <v>1713</v>
      </c>
      <c r="C1461" s="108" t="s">
        <v>1714</v>
      </c>
      <c r="D1461" s="108" t="s">
        <v>364</v>
      </c>
      <c r="E1461" s="192" t="s">
        <v>1735</v>
      </c>
      <c r="F1461" s="108">
        <v>2.2499999999999999E-2</v>
      </c>
      <c r="G1461" s="108">
        <v>0</v>
      </c>
      <c r="H1461" s="108">
        <v>2.23</v>
      </c>
      <c r="I1461" s="4" t="s">
        <v>528</v>
      </c>
      <c r="J1461" s="231"/>
    </row>
    <row r="1462" spans="1:10">
      <c r="A1462" s="362" t="str">
        <f t="shared" si="21"/>
        <v>乗0CNFC</v>
      </c>
      <c r="B1462" s="108" t="s">
        <v>1713</v>
      </c>
      <c r="C1462" s="108" t="s">
        <v>1714</v>
      </c>
      <c r="D1462" s="108" t="s">
        <v>364</v>
      </c>
      <c r="E1462" s="192" t="s">
        <v>1736</v>
      </c>
      <c r="F1462" s="108">
        <v>2.2499999999999999E-2</v>
      </c>
      <c r="G1462" s="108">
        <v>0</v>
      </c>
      <c r="H1462" s="108">
        <v>2.23</v>
      </c>
      <c r="I1462" s="4" t="s">
        <v>528</v>
      </c>
      <c r="J1462" s="231"/>
    </row>
    <row r="1463" spans="1:10">
      <c r="A1463" s="298" t="str">
        <f t="shared" si="21"/>
        <v>乗0メTN</v>
      </c>
      <c r="B1463" s="108" t="s">
        <v>1401</v>
      </c>
      <c r="C1463" s="108" t="s">
        <v>1402</v>
      </c>
      <c r="D1463" s="108" t="s">
        <v>494</v>
      </c>
      <c r="E1463" s="108" t="s">
        <v>562</v>
      </c>
      <c r="F1463" s="108">
        <v>0.105</v>
      </c>
      <c r="G1463" s="108">
        <v>0</v>
      </c>
      <c r="H1463" s="108">
        <v>1.37</v>
      </c>
      <c r="I1463" s="4" t="s">
        <v>1333</v>
      </c>
      <c r="J1463" s="231"/>
    </row>
    <row r="1464" spans="1:10">
      <c r="A1464" s="298" t="str">
        <f t="shared" si="21"/>
        <v>乗0メLN</v>
      </c>
      <c r="B1464" s="108" t="s">
        <v>1401</v>
      </c>
      <c r="C1464" s="108" t="s">
        <v>1402</v>
      </c>
      <c r="D1464" s="108" t="s">
        <v>494</v>
      </c>
      <c r="E1464" s="108" t="s">
        <v>554</v>
      </c>
      <c r="F1464" s="108">
        <v>7.0000000000000007E-2</v>
      </c>
      <c r="G1464" s="108">
        <v>0</v>
      </c>
      <c r="H1464" s="108">
        <v>1.37</v>
      </c>
      <c r="I1464" s="4" t="s">
        <v>1333</v>
      </c>
      <c r="J1464" s="231"/>
    </row>
    <row r="1465" spans="1:10">
      <c r="A1465" s="298" t="str">
        <f t="shared" si="21"/>
        <v>乗0メUN</v>
      </c>
      <c r="B1465" s="108" t="s">
        <v>1401</v>
      </c>
      <c r="C1465" s="108" t="s">
        <v>1402</v>
      </c>
      <c r="D1465" s="108" t="s">
        <v>494</v>
      </c>
      <c r="E1465" s="108" t="s">
        <v>569</v>
      </c>
      <c r="F1465" s="108">
        <v>3.5000000000000003E-2</v>
      </c>
      <c r="G1465" s="108">
        <v>0</v>
      </c>
      <c r="H1465" s="108">
        <v>1.37</v>
      </c>
      <c r="I1465" s="4" t="s">
        <v>1333</v>
      </c>
      <c r="J1465" s="231"/>
    </row>
    <row r="1466" spans="1:10">
      <c r="A1466" s="298" t="str">
        <f t="shared" si="21"/>
        <v>乗0メAHA</v>
      </c>
      <c r="B1466" s="108" t="s">
        <v>1401</v>
      </c>
      <c r="C1466" s="108" t="s">
        <v>1402</v>
      </c>
      <c r="D1466" s="108" t="s">
        <v>364</v>
      </c>
      <c r="E1466" s="108" t="s">
        <v>482</v>
      </c>
      <c r="F1466" s="108">
        <v>7.0000000000000007E-2</v>
      </c>
      <c r="G1466" s="108">
        <v>0</v>
      </c>
      <c r="H1466" s="108">
        <v>1.37</v>
      </c>
      <c r="I1466" s="4" t="s">
        <v>1333</v>
      </c>
      <c r="J1466" s="231"/>
    </row>
    <row r="1467" spans="1:10">
      <c r="A1467" s="298" t="str">
        <f t="shared" si="21"/>
        <v>乗0メAGA</v>
      </c>
      <c r="B1467" s="108" t="s">
        <v>1401</v>
      </c>
      <c r="C1467" s="108" t="s">
        <v>1402</v>
      </c>
      <c r="D1467" s="108" t="s">
        <v>364</v>
      </c>
      <c r="E1467" s="108" t="s">
        <v>483</v>
      </c>
      <c r="F1467" s="108">
        <v>3.5000000000000003E-2</v>
      </c>
      <c r="G1467" s="108">
        <v>0</v>
      </c>
      <c r="H1467" s="108">
        <v>1.37</v>
      </c>
      <c r="I1467" s="4" t="s">
        <v>1333</v>
      </c>
      <c r="J1467" s="231"/>
    </row>
    <row r="1468" spans="1:10">
      <c r="A1468" s="298" t="str">
        <f t="shared" si="21"/>
        <v>乗0メCGA</v>
      </c>
      <c r="B1468" s="108" t="s">
        <v>1401</v>
      </c>
      <c r="C1468" s="108" t="s">
        <v>1402</v>
      </c>
      <c r="D1468" s="108" t="s">
        <v>364</v>
      </c>
      <c r="E1468" s="108" t="s">
        <v>26</v>
      </c>
      <c r="F1468" s="108">
        <v>3.5000000000000003E-2</v>
      </c>
      <c r="G1468" s="108">
        <v>0</v>
      </c>
      <c r="H1468" s="108">
        <v>1.37</v>
      </c>
      <c r="I1468" s="4" t="s">
        <v>1333</v>
      </c>
      <c r="J1468" s="231"/>
    </row>
    <row r="1469" spans="1:10">
      <c r="A1469" s="298" t="str">
        <f t="shared" si="21"/>
        <v>乗0メCHA</v>
      </c>
      <c r="B1469" s="108" t="s">
        <v>1401</v>
      </c>
      <c r="C1469" s="108" t="s">
        <v>1402</v>
      </c>
      <c r="D1469" s="108" t="s">
        <v>364</v>
      </c>
      <c r="E1469" s="108" t="s">
        <v>29</v>
      </c>
      <c r="F1469" s="108">
        <v>3.5000000000000003E-2</v>
      </c>
      <c r="G1469" s="108">
        <v>0</v>
      </c>
      <c r="H1469" s="108">
        <v>1.37</v>
      </c>
      <c r="I1469" s="4" t="s">
        <v>1333</v>
      </c>
      <c r="J1469" s="231"/>
    </row>
    <row r="1470" spans="1:10">
      <c r="A1470" s="298" t="str">
        <f t="shared" si="21"/>
        <v>乗0メDGA</v>
      </c>
      <c r="B1470" s="108" t="s">
        <v>1401</v>
      </c>
      <c r="C1470" s="108" t="s">
        <v>1402</v>
      </c>
      <c r="D1470" s="108" t="s">
        <v>364</v>
      </c>
      <c r="E1470" s="192" t="s">
        <v>17</v>
      </c>
      <c r="F1470" s="108">
        <v>1.7500000000000002E-2</v>
      </c>
      <c r="G1470" s="108">
        <v>0</v>
      </c>
      <c r="H1470" s="108">
        <v>1.37</v>
      </c>
      <c r="I1470" s="4" t="s">
        <v>1333</v>
      </c>
      <c r="J1470" s="231"/>
    </row>
    <row r="1471" spans="1:10">
      <c r="A1471" s="298" t="str">
        <f t="shared" si="21"/>
        <v>乗0メDHA</v>
      </c>
      <c r="B1471" s="108" t="s">
        <v>1401</v>
      </c>
      <c r="C1471" s="108" t="s">
        <v>1402</v>
      </c>
      <c r="D1471" s="108" t="s">
        <v>364</v>
      </c>
      <c r="E1471" s="108" t="s">
        <v>20</v>
      </c>
      <c r="F1471" s="108">
        <v>1.7500000000000002E-2</v>
      </c>
      <c r="G1471" s="108">
        <v>0</v>
      </c>
      <c r="H1471" s="108">
        <v>1.37</v>
      </c>
      <c r="I1471" s="4" t="s">
        <v>1333</v>
      </c>
      <c r="J1471" s="231"/>
    </row>
    <row r="1472" spans="1:10">
      <c r="A1472" s="298" t="str">
        <f t="shared" si="21"/>
        <v>乗0メLHA</v>
      </c>
      <c r="B1472" s="108" t="s">
        <v>1401</v>
      </c>
      <c r="C1472" s="108" t="s">
        <v>1402</v>
      </c>
      <c r="D1472" s="108" t="s">
        <v>797</v>
      </c>
      <c r="E1472" s="192" t="s">
        <v>900</v>
      </c>
      <c r="F1472" s="108">
        <v>0.04</v>
      </c>
      <c r="G1472" s="108">
        <v>0</v>
      </c>
      <c r="H1472" s="108">
        <v>1.37</v>
      </c>
      <c r="I1472" s="4" t="s">
        <v>1333</v>
      </c>
      <c r="J1472" s="231"/>
    </row>
    <row r="1473" spans="1:10">
      <c r="A1473" s="298" t="str">
        <f t="shared" si="21"/>
        <v>乗0メLGA</v>
      </c>
      <c r="B1473" s="108" t="s">
        <v>1401</v>
      </c>
      <c r="C1473" s="108" t="s">
        <v>1402</v>
      </c>
      <c r="D1473" s="108" t="s">
        <v>797</v>
      </c>
      <c r="E1473" s="192" t="s">
        <v>901</v>
      </c>
      <c r="F1473" s="108">
        <v>0.02</v>
      </c>
      <c r="G1473" s="108">
        <v>0</v>
      </c>
      <c r="H1473" s="108">
        <v>1.37</v>
      </c>
      <c r="I1473" s="4" t="s">
        <v>1333</v>
      </c>
      <c r="J1473" s="232"/>
    </row>
    <row r="1474" spans="1:10">
      <c r="A1474" s="298" t="str">
        <f t="shared" si="21"/>
        <v>乗0メMHA</v>
      </c>
      <c r="B1474" s="108" t="s">
        <v>1401</v>
      </c>
      <c r="C1474" s="108" t="s">
        <v>1402</v>
      </c>
      <c r="D1474" s="108" t="s">
        <v>797</v>
      </c>
      <c r="E1474" s="192" t="s">
        <v>902</v>
      </c>
      <c r="F1474" s="108">
        <v>0.02</v>
      </c>
      <c r="G1474" s="108">
        <v>0</v>
      </c>
      <c r="H1474" s="108">
        <v>1.37</v>
      </c>
      <c r="I1474" s="4" t="s">
        <v>1333</v>
      </c>
      <c r="J1474" s="232"/>
    </row>
    <row r="1475" spans="1:10">
      <c r="A1475" s="298" t="str">
        <f t="shared" si="21"/>
        <v>乗0メMGA</v>
      </c>
      <c r="B1475" s="108" t="s">
        <v>1401</v>
      </c>
      <c r="C1475" s="108" t="s">
        <v>1402</v>
      </c>
      <c r="D1475" s="108" t="s">
        <v>797</v>
      </c>
      <c r="E1475" s="108" t="s">
        <v>903</v>
      </c>
      <c r="F1475" s="108">
        <v>0.02</v>
      </c>
      <c r="G1475" s="108">
        <v>0</v>
      </c>
      <c r="H1475" s="108">
        <v>1.37</v>
      </c>
      <c r="I1475" s="4" t="s">
        <v>1333</v>
      </c>
      <c r="J1475" s="231"/>
    </row>
    <row r="1476" spans="1:10" ht="13.5" thickBot="1">
      <c r="A1476" s="298" t="str">
        <f t="shared" si="21"/>
        <v>乗0メRHA</v>
      </c>
      <c r="B1476" s="290" t="s">
        <v>1401</v>
      </c>
      <c r="C1476" s="290" t="s">
        <v>1402</v>
      </c>
      <c r="D1476" s="290" t="s">
        <v>797</v>
      </c>
      <c r="E1476" s="290" t="s">
        <v>904</v>
      </c>
      <c r="F1476" s="290">
        <v>0.01</v>
      </c>
      <c r="G1476" s="290">
        <v>0</v>
      </c>
      <c r="H1476" s="290">
        <v>1.37</v>
      </c>
      <c r="I1476" s="302" t="s">
        <v>1333</v>
      </c>
      <c r="J1476" s="233"/>
    </row>
    <row r="1477" spans="1:10">
      <c r="A1477" s="298" t="str">
        <f t="shared" si="21"/>
        <v>乗0メRGA</v>
      </c>
      <c r="B1477" s="291" t="s">
        <v>1401</v>
      </c>
      <c r="C1477" s="292" t="s">
        <v>1402</v>
      </c>
      <c r="D1477" s="292" t="s">
        <v>797</v>
      </c>
      <c r="E1477" s="292" t="s">
        <v>905</v>
      </c>
      <c r="F1477" s="292">
        <v>0.01</v>
      </c>
      <c r="G1477" s="292">
        <v>0</v>
      </c>
      <c r="H1477" s="292">
        <v>1.37</v>
      </c>
      <c r="I1477" s="293" t="s">
        <v>1333</v>
      </c>
      <c r="J1477" s="363"/>
    </row>
    <row r="1478" spans="1:10">
      <c r="A1478" s="298" t="str">
        <f t="shared" si="21"/>
        <v>乗0メQHA</v>
      </c>
      <c r="B1478" s="192" t="s">
        <v>1401</v>
      </c>
      <c r="C1478" s="108" t="s">
        <v>1402</v>
      </c>
      <c r="D1478" s="108" t="s">
        <v>797</v>
      </c>
      <c r="E1478" s="192" t="s">
        <v>1059</v>
      </c>
      <c r="F1478" s="108">
        <v>3.5999999999999997E-2</v>
      </c>
      <c r="G1478" s="108">
        <v>0</v>
      </c>
      <c r="H1478" s="108">
        <v>1.37</v>
      </c>
      <c r="I1478" s="4" t="s">
        <v>1333</v>
      </c>
      <c r="J1478" s="231"/>
    </row>
    <row r="1479" spans="1:10">
      <c r="A1479" s="298" t="str">
        <f t="shared" si="21"/>
        <v>乗0メQGA</v>
      </c>
      <c r="B1479" s="192" t="s">
        <v>1401</v>
      </c>
      <c r="C1479" s="108" t="s">
        <v>1402</v>
      </c>
      <c r="D1479" s="108" t="s">
        <v>797</v>
      </c>
      <c r="E1479" s="192" t="s">
        <v>1055</v>
      </c>
      <c r="F1479" s="108">
        <v>3.5999999999999997E-2</v>
      </c>
      <c r="G1479" s="108">
        <v>0</v>
      </c>
      <c r="H1479" s="108">
        <v>1.37</v>
      </c>
      <c r="I1479" s="4" t="s">
        <v>1333</v>
      </c>
      <c r="J1479" s="231"/>
    </row>
    <row r="1480" spans="1:10">
      <c r="A1480" s="298" t="str">
        <f t="shared" si="21"/>
        <v>乗0メ3HA</v>
      </c>
      <c r="B1480" s="192" t="s">
        <v>1401</v>
      </c>
      <c r="C1480" s="108" t="s">
        <v>1402</v>
      </c>
      <c r="D1480" s="108" t="s">
        <v>1157</v>
      </c>
      <c r="E1480" s="192" t="s">
        <v>1403</v>
      </c>
      <c r="F1480" s="108">
        <v>7.4999999999999997E-2</v>
      </c>
      <c r="G1480" s="108">
        <v>0</v>
      </c>
      <c r="H1480" s="108">
        <v>1.37</v>
      </c>
      <c r="I1480" s="4" t="s">
        <v>1333</v>
      </c>
      <c r="J1480" s="231"/>
    </row>
    <row r="1481" spans="1:10">
      <c r="A1481" s="298" t="str">
        <f t="shared" si="21"/>
        <v>乗0メ3GA</v>
      </c>
      <c r="B1481" s="192" t="s">
        <v>1401</v>
      </c>
      <c r="C1481" s="108" t="s">
        <v>1402</v>
      </c>
      <c r="D1481" s="108" t="s">
        <v>1157</v>
      </c>
      <c r="E1481" s="192" t="s">
        <v>1404</v>
      </c>
      <c r="F1481" s="108">
        <v>3.7499999999999999E-2</v>
      </c>
      <c r="G1481" s="108">
        <v>0</v>
      </c>
      <c r="H1481" s="108">
        <v>1.37</v>
      </c>
      <c r="I1481" s="4" t="s">
        <v>1333</v>
      </c>
      <c r="J1481" s="231"/>
    </row>
    <row r="1482" spans="1:10">
      <c r="A1482" s="298" t="str">
        <f t="shared" si="21"/>
        <v>乗0メ4HA</v>
      </c>
      <c r="B1482" s="192" t="s">
        <v>1401</v>
      </c>
      <c r="C1482" s="192" t="s">
        <v>1402</v>
      </c>
      <c r="D1482" s="108" t="s">
        <v>1157</v>
      </c>
      <c r="E1482" s="108" t="s">
        <v>1405</v>
      </c>
      <c r="F1482" s="108">
        <v>5.6249999999999994E-2</v>
      </c>
      <c r="G1482" s="108">
        <v>0</v>
      </c>
      <c r="H1482" s="108">
        <v>1.37</v>
      </c>
      <c r="I1482" s="4" t="s">
        <v>1333</v>
      </c>
      <c r="J1482" s="231"/>
    </row>
    <row r="1483" spans="1:10">
      <c r="A1483" s="298" t="str">
        <f t="shared" si="21"/>
        <v>乗0メ4GA</v>
      </c>
      <c r="B1483" s="192" t="s">
        <v>1401</v>
      </c>
      <c r="C1483" s="108" t="s">
        <v>1402</v>
      </c>
      <c r="D1483" s="108" t="s">
        <v>1157</v>
      </c>
      <c r="E1483" s="192" t="s">
        <v>1406</v>
      </c>
      <c r="F1483" s="108">
        <v>5.6249999999999994E-2</v>
      </c>
      <c r="G1483" s="108">
        <v>0</v>
      </c>
      <c r="H1483" s="108">
        <v>1.37</v>
      </c>
      <c r="I1483" s="4" t="s">
        <v>1333</v>
      </c>
      <c r="J1483" s="231"/>
    </row>
    <row r="1484" spans="1:10">
      <c r="A1484" s="298" t="str">
        <f t="shared" si="21"/>
        <v>乗0メ5HA</v>
      </c>
      <c r="B1484" s="192" t="s">
        <v>1401</v>
      </c>
      <c r="C1484" s="108" t="s">
        <v>1402</v>
      </c>
      <c r="D1484" s="108" t="s">
        <v>1157</v>
      </c>
      <c r="E1484" s="192" t="s">
        <v>1407</v>
      </c>
      <c r="F1484" s="108">
        <v>3.7499999999999999E-2</v>
      </c>
      <c r="G1484" s="108">
        <v>0</v>
      </c>
      <c r="H1484" s="108">
        <v>1.37</v>
      </c>
      <c r="I1484" s="4" t="s">
        <v>1333</v>
      </c>
      <c r="J1484" s="231"/>
    </row>
    <row r="1485" spans="1:10">
      <c r="A1485" s="298" t="str">
        <f t="shared" si="21"/>
        <v>乗0メ5GA</v>
      </c>
      <c r="B1485" s="192" t="s">
        <v>1401</v>
      </c>
      <c r="C1485" s="108" t="s">
        <v>1402</v>
      </c>
      <c r="D1485" s="108" t="s">
        <v>1157</v>
      </c>
      <c r="E1485" s="192" t="s">
        <v>1408</v>
      </c>
      <c r="F1485" s="108">
        <v>3.7499999999999999E-2</v>
      </c>
      <c r="G1485" s="108">
        <v>0</v>
      </c>
      <c r="H1485" s="108">
        <v>1.37</v>
      </c>
      <c r="I1485" s="4" t="s">
        <v>1333</v>
      </c>
      <c r="J1485" s="231"/>
    </row>
    <row r="1486" spans="1:10">
      <c r="A1486" s="298" t="str">
        <f t="shared" si="21"/>
        <v>乗0メ6HA</v>
      </c>
      <c r="B1486" s="192" t="s">
        <v>1401</v>
      </c>
      <c r="C1486" s="192" t="s">
        <v>1402</v>
      </c>
      <c r="D1486" s="108" t="s">
        <v>1157</v>
      </c>
      <c r="E1486" s="108" t="s">
        <v>1409</v>
      </c>
      <c r="F1486" s="108">
        <v>1.8749999999999999E-2</v>
      </c>
      <c r="G1486" s="108">
        <v>0</v>
      </c>
      <c r="H1486" s="108">
        <v>1.37</v>
      </c>
      <c r="I1486" s="4" t="s">
        <v>1333</v>
      </c>
      <c r="J1486" s="231"/>
    </row>
    <row r="1487" spans="1:10">
      <c r="A1487" s="298" t="str">
        <f t="shared" si="21"/>
        <v>乗0メ6GA</v>
      </c>
      <c r="B1487" s="192" t="s">
        <v>1401</v>
      </c>
      <c r="C1487" s="108" t="s">
        <v>1402</v>
      </c>
      <c r="D1487" s="108" t="s">
        <v>1157</v>
      </c>
      <c r="E1487" s="192" t="s">
        <v>1410</v>
      </c>
      <c r="F1487" s="108">
        <v>1.8749999999999999E-2</v>
      </c>
      <c r="G1487" s="108">
        <v>0</v>
      </c>
      <c r="H1487" s="108">
        <v>1.37</v>
      </c>
      <c r="I1487" s="4" t="s">
        <v>1333</v>
      </c>
      <c r="J1487" s="231"/>
    </row>
    <row r="1488" spans="1:10">
      <c r="A1488" s="362" t="str">
        <f t="shared" si="21"/>
        <v>乗0メBGA</v>
      </c>
      <c r="B1488" s="192" t="s">
        <v>1737</v>
      </c>
      <c r="C1488" s="108" t="s">
        <v>1738</v>
      </c>
      <c r="D1488" s="108" t="s">
        <v>364</v>
      </c>
      <c r="E1488" s="192" t="s">
        <v>1739</v>
      </c>
      <c r="F1488" s="108">
        <v>6.3E-2</v>
      </c>
      <c r="G1488" s="108">
        <v>0</v>
      </c>
      <c r="H1488" s="108">
        <v>1.37</v>
      </c>
      <c r="I1488" s="4" t="s">
        <v>1333</v>
      </c>
      <c r="J1488" s="231"/>
    </row>
    <row r="1489" spans="1:10">
      <c r="A1489" s="362" t="str">
        <f t="shared" si="21"/>
        <v>乗0メBHA</v>
      </c>
      <c r="B1489" s="192" t="s">
        <v>1737</v>
      </c>
      <c r="C1489" s="108" t="s">
        <v>1738</v>
      </c>
      <c r="D1489" s="108" t="s">
        <v>364</v>
      </c>
      <c r="E1489" s="192" t="s">
        <v>1740</v>
      </c>
      <c r="F1489" s="108">
        <v>6.3E-2</v>
      </c>
      <c r="G1489" s="108">
        <v>0</v>
      </c>
      <c r="H1489" s="108">
        <v>1.37</v>
      </c>
      <c r="I1489" s="4" t="s">
        <v>1333</v>
      </c>
      <c r="J1489" s="231"/>
    </row>
    <row r="1490" spans="1:10">
      <c r="A1490" s="298" t="str">
        <f t="shared" si="21"/>
        <v>乗0電EA</v>
      </c>
      <c r="B1490" s="192" t="s">
        <v>1411</v>
      </c>
      <c r="C1490" s="108" t="s">
        <v>1412</v>
      </c>
      <c r="D1490" s="108"/>
      <c r="E1490" s="192" t="s">
        <v>906</v>
      </c>
      <c r="F1490" s="108">
        <v>0</v>
      </c>
      <c r="G1490" s="108">
        <v>0</v>
      </c>
      <c r="H1490" s="108">
        <v>0</v>
      </c>
      <c r="I1490" s="4" t="s">
        <v>1413</v>
      </c>
      <c r="J1490" s="231"/>
    </row>
    <row r="1491" spans="1:10">
      <c r="A1491" s="298" t="str">
        <f t="shared" si="21"/>
        <v>貨1電EB</v>
      </c>
      <c r="B1491" s="192" t="s">
        <v>1414</v>
      </c>
      <c r="C1491" s="108" t="s">
        <v>1415</v>
      </c>
      <c r="D1491" s="108"/>
      <c r="E1491" s="192" t="s">
        <v>907</v>
      </c>
      <c r="F1491" s="108">
        <v>0</v>
      </c>
      <c r="G1491" s="108">
        <v>0</v>
      </c>
      <c r="H1491" s="108">
        <v>0</v>
      </c>
      <c r="I1491" s="4" t="s">
        <v>1413</v>
      </c>
      <c r="J1491" s="231"/>
    </row>
    <row r="1492" spans="1:10">
      <c r="A1492" s="298" t="str">
        <f t="shared" si="21"/>
        <v>貨2電EC</v>
      </c>
      <c r="B1492" s="192" t="s">
        <v>1416</v>
      </c>
      <c r="C1492" s="192" t="s">
        <v>1417</v>
      </c>
      <c r="D1492" s="108"/>
      <c r="E1492" s="108" t="s">
        <v>908</v>
      </c>
      <c r="F1492" s="108">
        <v>0</v>
      </c>
      <c r="G1492" s="108">
        <v>0</v>
      </c>
      <c r="H1492" s="108">
        <v>0</v>
      </c>
      <c r="I1492" s="4" t="s">
        <v>1413</v>
      </c>
      <c r="J1492" s="231"/>
    </row>
    <row r="1493" spans="1:10">
      <c r="A1493" s="298" t="str">
        <f t="shared" si="21"/>
        <v>貨3電EC</v>
      </c>
      <c r="B1493" s="192" t="s">
        <v>1418</v>
      </c>
      <c r="C1493" s="108" t="s">
        <v>1419</v>
      </c>
      <c r="D1493" s="108"/>
      <c r="E1493" s="192" t="s">
        <v>908</v>
      </c>
      <c r="F1493" s="108">
        <v>0</v>
      </c>
      <c r="G1493" s="108">
        <v>0</v>
      </c>
      <c r="H1493" s="108">
        <v>0</v>
      </c>
      <c r="I1493" s="4" t="s">
        <v>1413</v>
      </c>
      <c r="J1493" s="231"/>
    </row>
    <row r="1494" spans="1:10">
      <c r="A1494" s="298" t="str">
        <f t="shared" si="21"/>
        <v>貨4電ED</v>
      </c>
      <c r="B1494" s="192" t="s">
        <v>1420</v>
      </c>
      <c r="C1494" s="108" t="s">
        <v>1421</v>
      </c>
      <c r="D1494" s="108"/>
      <c r="E1494" s="192" t="s">
        <v>909</v>
      </c>
      <c r="F1494" s="108">
        <v>0</v>
      </c>
      <c r="G1494" s="108">
        <v>0</v>
      </c>
      <c r="H1494" s="108">
        <v>0</v>
      </c>
      <c r="I1494" s="4" t="s">
        <v>1413</v>
      </c>
      <c r="J1494" s="231"/>
    </row>
    <row r="1495" spans="1:10">
      <c r="A1495" s="298" t="str">
        <f t="shared" si="21"/>
        <v>乗0電ZAA</v>
      </c>
      <c r="B1495" s="192" t="s">
        <v>1810</v>
      </c>
      <c r="C1495" s="108" t="s">
        <v>1412</v>
      </c>
      <c r="D1495" s="108" t="s">
        <v>364</v>
      </c>
      <c r="E1495" s="192" t="s">
        <v>910</v>
      </c>
      <c r="F1495" s="108">
        <v>0</v>
      </c>
      <c r="G1495" s="108">
        <v>0</v>
      </c>
      <c r="H1495" s="108">
        <v>0</v>
      </c>
      <c r="I1495" s="4" t="s">
        <v>1413</v>
      </c>
      <c r="J1495" s="231"/>
    </row>
    <row r="1496" spans="1:10">
      <c r="A1496" s="298" t="str">
        <f t="shared" si="21"/>
        <v>貨1電ZAB</v>
      </c>
      <c r="B1496" s="192" t="s">
        <v>1810</v>
      </c>
      <c r="C1496" s="192" t="s">
        <v>1415</v>
      </c>
      <c r="D1496" s="108" t="s">
        <v>364</v>
      </c>
      <c r="E1496" s="108" t="s">
        <v>911</v>
      </c>
      <c r="F1496" s="108">
        <v>0</v>
      </c>
      <c r="G1496" s="108">
        <v>0</v>
      </c>
      <c r="H1496" s="108">
        <v>0</v>
      </c>
      <c r="I1496" s="4" t="s">
        <v>1413</v>
      </c>
      <c r="J1496" s="231"/>
    </row>
    <row r="1497" spans="1:10" ht="13.5" thickBot="1">
      <c r="A1497" s="303" t="str">
        <f t="shared" si="21"/>
        <v>貨2電ZAB</v>
      </c>
      <c r="B1497" s="325" t="s">
        <v>1810</v>
      </c>
      <c r="C1497" s="290" t="s">
        <v>1417</v>
      </c>
      <c r="D1497" s="290" t="s">
        <v>364</v>
      </c>
      <c r="E1497" s="325" t="s">
        <v>911</v>
      </c>
      <c r="F1497" s="290">
        <v>0</v>
      </c>
      <c r="G1497" s="290">
        <v>0</v>
      </c>
      <c r="H1497" s="290">
        <v>0</v>
      </c>
      <c r="I1497" s="302" t="s">
        <v>1413</v>
      </c>
      <c r="J1497" s="233"/>
    </row>
    <row r="1498" spans="1:10">
      <c r="A1498" s="298" t="str">
        <f t="shared" si="21"/>
        <v>貨3電ZAB</v>
      </c>
      <c r="B1498" s="460" t="s">
        <v>1810</v>
      </c>
      <c r="C1498" s="299" t="s">
        <v>1419</v>
      </c>
      <c r="D1498" s="299" t="s">
        <v>364</v>
      </c>
      <c r="E1498" s="299" t="s">
        <v>911</v>
      </c>
      <c r="F1498" s="299">
        <v>0</v>
      </c>
      <c r="G1498" s="299">
        <v>0</v>
      </c>
      <c r="H1498" s="299">
        <v>0</v>
      </c>
      <c r="I1498" s="299" t="s">
        <v>1413</v>
      </c>
      <c r="J1498" s="301"/>
    </row>
    <row r="1499" spans="1:10">
      <c r="A1499" s="298" t="str">
        <f t="shared" si="21"/>
        <v>貨4電ZAB</v>
      </c>
      <c r="B1499" s="192" t="s">
        <v>1810</v>
      </c>
      <c r="C1499" s="299" t="s">
        <v>1421</v>
      </c>
      <c r="D1499" s="299" t="s">
        <v>364</v>
      </c>
      <c r="E1499" s="299" t="s">
        <v>911</v>
      </c>
      <c r="F1499" s="299">
        <v>0</v>
      </c>
      <c r="G1499" s="299">
        <v>0</v>
      </c>
      <c r="H1499" s="299">
        <v>0</v>
      </c>
      <c r="I1499" s="299" t="s">
        <v>1413</v>
      </c>
      <c r="J1499" s="231"/>
    </row>
    <row r="1500" spans="1:10">
      <c r="A1500" s="298" t="str">
        <f t="shared" si="21"/>
        <v>貨1電ZAC</v>
      </c>
      <c r="B1500" s="192" t="s">
        <v>1810</v>
      </c>
      <c r="C1500" s="299" t="s">
        <v>1415</v>
      </c>
      <c r="D1500" s="299" t="s">
        <v>364</v>
      </c>
      <c r="E1500" s="299" t="s">
        <v>1096</v>
      </c>
      <c r="F1500" s="299">
        <v>0</v>
      </c>
      <c r="G1500" s="299">
        <v>0</v>
      </c>
      <c r="H1500" s="299">
        <v>0</v>
      </c>
      <c r="I1500" s="299" t="s">
        <v>1413</v>
      </c>
      <c r="J1500" s="231"/>
    </row>
    <row r="1501" spans="1:10">
      <c r="A1501" s="298" t="str">
        <f t="shared" si="21"/>
        <v>貨2電ZAC</v>
      </c>
      <c r="B1501" s="192" t="s">
        <v>1810</v>
      </c>
      <c r="C1501" s="299" t="s">
        <v>1417</v>
      </c>
      <c r="D1501" s="299" t="s">
        <v>364</v>
      </c>
      <c r="E1501" s="299" t="s">
        <v>1096</v>
      </c>
      <c r="F1501" s="299">
        <v>0</v>
      </c>
      <c r="G1501" s="299">
        <v>0</v>
      </c>
      <c r="H1501" s="299">
        <v>0</v>
      </c>
      <c r="I1501" s="299" t="s">
        <v>1413</v>
      </c>
      <c r="J1501" s="231"/>
    </row>
    <row r="1502" spans="1:10">
      <c r="A1502" s="298" t="str">
        <f t="shared" si="21"/>
        <v>貨3電ZAC</v>
      </c>
      <c r="B1502" s="192" t="s">
        <v>1810</v>
      </c>
      <c r="C1502" s="299" t="s">
        <v>1419</v>
      </c>
      <c r="D1502" s="299" t="s">
        <v>364</v>
      </c>
      <c r="E1502" s="299" t="s">
        <v>1096</v>
      </c>
      <c r="F1502" s="299">
        <v>0</v>
      </c>
      <c r="G1502" s="299">
        <v>0</v>
      </c>
      <c r="H1502" s="299">
        <v>0</v>
      </c>
      <c r="I1502" s="299" t="s">
        <v>1413</v>
      </c>
      <c r="J1502" s="231"/>
    </row>
    <row r="1503" spans="1:10">
      <c r="A1503" s="298" t="str">
        <f t="shared" si="21"/>
        <v>貨4電ZAC</v>
      </c>
      <c r="B1503" s="192" t="s">
        <v>1810</v>
      </c>
      <c r="C1503" s="299" t="s">
        <v>1421</v>
      </c>
      <c r="D1503" s="299" t="s">
        <v>364</v>
      </c>
      <c r="E1503" s="299" t="s">
        <v>1096</v>
      </c>
      <c r="F1503" s="299">
        <v>0</v>
      </c>
      <c r="G1503" s="299">
        <v>0</v>
      </c>
      <c r="H1503" s="299">
        <v>0</v>
      </c>
      <c r="I1503" s="299" t="s">
        <v>1413</v>
      </c>
      <c r="J1503" s="231"/>
    </row>
    <row r="1504" spans="1:10">
      <c r="A1504" s="298" t="str">
        <f t="shared" si="21"/>
        <v>乗0燃電ZBA</v>
      </c>
      <c r="B1504" s="192" t="s">
        <v>1810</v>
      </c>
      <c r="C1504" s="299" t="s">
        <v>1422</v>
      </c>
      <c r="D1504" s="299" t="s">
        <v>364</v>
      </c>
      <c r="E1504" s="299" t="s">
        <v>1097</v>
      </c>
      <c r="F1504" s="299">
        <v>0</v>
      </c>
      <c r="G1504" s="299">
        <v>0</v>
      </c>
      <c r="H1504" s="299">
        <v>0</v>
      </c>
      <c r="I1504" s="299" t="s">
        <v>1423</v>
      </c>
      <c r="J1504" s="231"/>
    </row>
    <row r="1505" spans="1:10">
      <c r="A1505" s="298" t="str">
        <f t="shared" si="21"/>
        <v>貨1燃電ZBB</v>
      </c>
      <c r="B1505" s="192" t="s">
        <v>1812</v>
      </c>
      <c r="C1505" s="299" t="s">
        <v>1424</v>
      </c>
      <c r="D1505" s="299" t="s">
        <v>364</v>
      </c>
      <c r="E1505" s="299" t="s">
        <v>1098</v>
      </c>
      <c r="F1505" s="299">
        <v>0</v>
      </c>
      <c r="G1505" s="299">
        <v>0</v>
      </c>
      <c r="H1505" s="299">
        <v>0</v>
      </c>
      <c r="I1505" s="299" t="s">
        <v>1423</v>
      </c>
      <c r="J1505" s="231"/>
    </row>
    <row r="1506" spans="1:10">
      <c r="A1506" s="298" t="str">
        <f t="shared" si="21"/>
        <v>貨2燃電ZBB</v>
      </c>
      <c r="B1506" s="192" t="s">
        <v>1812</v>
      </c>
      <c r="C1506" s="299" t="s">
        <v>1425</v>
      </c>
      <c r="D1506" s="299" t="s">
        <v>364</v>
      </c>
      <c r="E1506" s="299" t="s">
        <v>1098</v>
      </c>
      <c r="F1506" s="299">
        <v>0</v>
      </c>
      <c r="G1506" s="299">
        <v>0</v>
      </c>
      <c r="H1506" s="299">
        <v>0</v>
      </c>
      <c r="I1506" s="299" t="s">
        <v>1423</v>
      </c>
      <c r="J1506" s="231"/>
    </row>
    <row r="1507" spans="1:10">
      <c r="A1507" s="298" t="str">
        <f t="shared" si="21"/>
        <v>貨3燃電ZBB</v>
      </c>
      <c r="B1507" s="192" t="s">
        <v>1812</v>
      </c>
      <c r="C1507" s="299" t="s">
        <v>1426</v>
      </c>
      <c r="D1507" s="299" t="s">
        <v>364</v>
      </c>
      <c r="E1507" s="299" t="s">
        <v>1098</v>
      </c>
      <c r="F1507" s="299">
        <v>0</v>
      </c>
      <c r="G1507" s="299">
        <v>0</v>
      </c>
      <c r="H1507" s="299">
        <v>0</v>
      </c>
      <c r="I1507" s="299" t="s">
        <v>1423</v>
      </c>
      <c r="J1507" s="231"/>
    </row>
    <row r="1508" spans="1:10">
      <c r="A1508" s="298" t="str">
        <f t="shared" si="21"/>
        <v>貨4燃電ZBB</v>
      </c>
      <c r="B1508" s="192" t="s">
        <v>1812</v>
      </c>
      <c r="C1508" s="108" t="s">
        <v>1427</v>
      </c>
      <c r="D1508" s="108" t="s">
        <v>364</v>
      </c>
      <c r="E1508" s="108" t="s">
        <v>1098</v>
      </c>
      <c r="F1508" s="108">
        <v>0</v>
      </c>
      <c r="G1508" s="108">
        <v>0</v>
      </c>
      <c r="H1508" s="108">
        <v>0</v>
      </c>
      <c r="I1508" s="108" t="s">
        <v>1423</v>
      </c>
      <c r="J1508" s="231"/>
    </row>
    <row r="1509" spans="1:10">
      <c r="A1509" s="298" t="str">
        <f t="shared" si="21"/>
        <v>貨1燃電ZBC</v>
      </c>
      <c r="B1509" s="192" t="s">
        <v>1812</v>
      </c>
      <c r="C1509" s="108" t="s">
        <v>1424</v>
      </c>
      <c r="D1509" s="108" t="s">
        <v>364</v>
      </c>
      <c r="E1509" s="108" t="s">
        <v>1099</v>
      </c>
      <c r="F1509" s="108">
        <v>0</v>
      </c>
      <c r="G1509" s="108">
        <v>0</v>
      </c>
      <c r="H1509" s="108">
        <v>0</v>
      </c>
      <c r="I1509" s="108" t="s">
        <v>1423</v>
      </c>
      <c r="J1509" s="231"/>
    </row>
    <row r="1510" spans="1:10">
      <c r="A1510" s="298" t="str">
        <f t="shared" si="21"/>
        <v>貨2燃電ZBC</v>
      </c>
      <c r="B1510" s="192" t="s">
        <v>1812</v>
      </c>
      <c r="C1510" s="108" t="s">
        <v>1425</v>
      </c>
      <c r="D1510" s="108" t="s">
        <v>364</v>
      </c>
      <c r="E1510" s="108" t="s">
        <v>1099</v>
      </c>
      <c r="F1510" s="108">
        <v>0</v>
      </c>
      <c r="G1510" s="108">
        <v>0</v>
      </c>
      <c r="H1510" s="108">
        <v>0</v>
      </c>
      <c r="I1510" s="108" t="s">
        <v>1423</v>
      </c>
      <c r="J1510" s="231"/>
    </row>
    <row r="1511" spans="1:10">
      <c r="A1511" s="298" t="str">
        <f t="shared" si="21"/>
        <v>貨3燃電ZBC</v>
      </c>
      <c r="B1511" s="192" t="s">
        <v>1812</v>
      </c>
      <c r="C1511" s="108" t="s">
        <v>1426</v>
      </c>
      <c r="D1511" s="108" t="s">
        <v>364</v>
      </c>
      <c r="E1511" s="108" t="s">
        <v>1099</v>
      </c>
      <c r="F1511" s="108">
        <v>0</v>
      </c>
      <c r="G1511" s="108">
        <v>0</v>
      </c>
      <c r="H1511" s="108">
        <v>0</v>
      </c>
      <c r="I1511" s="108" t="s">
        <v>1423</v>
      </c>
      <c r="J1511" s="231"/>
    </row>
    <row r="1512" spans="1:10">
      <c r="A1512" s="298" t="str">
        <f t="shared" si="21"/>
        <v>貨4燃電ZBC</v>
      </c>
      <c r="B1512" s="192" t="s">
        <v>1812</v>
      </c>
      <c r="C1512" s="192" t="s">
        <v>1427</v>
      </c>
      <c r="D1512" s="108" t="s">
        <v>364</v>
      </c>
      <c r="E1512" s="108" t="s">
        <v>1099</v>
      </c>
      <c r="F1512" s="108">
        <v>0</v>
      </c>
      <c r="G1512" s="108">
        <v>0</v>
      </c>
      <c r="H1512" s="108">
        <v>0</v>
      </c>
      <c r="I1512" s="108" t="s">
        <v>1423</v>
      </c>
      <c r="J1512" s="231"/>
    </row>
    <row r="1513" spans="1:10">
      <c r="A1513" s="298" t="str">
        <f t="shared" si="21"/>
        <v>乗0電</v>
      </c>
      <c r="B1513" s="192" t="s">
        <v>1811</v>
      </c>
      <c r="C1513" s="108" t="s">
        <v>1745</v>
      </c>
      <c r="D1513" s="108"/>
      <c r="E1513" s="108"/>
      <c r="F1513" s="108">
        <v>0</v>
      </c>
      <c r="G1513" s="108">
        <v>0</v>
      </c>
      <c r="H1513" s="108">
        <v>0</v>
      </c>
      <c r="I1513" s="192" t="s">
        <v>523</v>
      </c>
      <c r="J1513" s="380" t="s">
        <v>1746</v>
      </c>
    </row>
    <row r="1514" spans="1:10">
      <c r="A1514" s="298" t="str">
        <f t="shared" si="21"/>
        <v>貨1電</v>
      </c>
      <c r="B1514" s="108" t="s">
        <v>1813</v>
      </c>
      <c r="C1514" s="108" t="s">
        <v>1415</v>
      </c>
      <c r="D1514" s="108"/>
      <c r="E1514" s="108"/>
      <c r="F1514" s="108">
        <v>0</v>
      </c>
      <c r="G1514" s="108">
        <v>0</v>
      </c>
      <c r="H1514" s="108">
        <v>0</v>
      </c>
      <c r="I1514" s="108" t="s">
        <v>523</v>
      </c>
      <c r="J1514" s="380" t="s">
        <v>1814</v>
      </c>
    </row>
    <row r="1515" spans="1:10">
      <c r="A1515" s="298" t="str">
        <f t="shared" si="21"/>
        <v>貨2電</v>
      </c>
      <c r="B1515" s="192" t="s">
        <v>1813</v>
      </c>
      <c r="C1515" s="108" t="s">
        <v>1417</v>
      </c>
      <c r="D1515" s="108"/>
      <c r="E1515" s="108"/>
      <c r="F1515" s="108">
        <v>0</v>
      </c>
      <c r="G1515" s="108">
        <v>0</v>
      </c>
      <c r="H1515" s="108">
        <v>0</v>
      </c>
      <c r="I1515" s="108" t="s">
        <v>523</v>
      </c>
      <c r="J1515" s="380" t="s">
        <v>1814</v>
      </c>
    </row>
    <row r="1516" spans="1:10">
      <c r="A1516" s="298" t="str">
        <f t="shared" si="21"/>
        <v>貨3電</v>
      </c>
      <c r="B1516" s="192" t="s">
        <v>1813</v>
      </c>
      <c r="C1516" s="108" t="s">
        <v>1419</v>
      </c>
      <c r="D1516" s="108"/>
      <c r="E1516" s="108"/>
      <c r="F1516" s="108">
        <v>0</v>
      </c>
      <c r="G1516" s="108">
        <v>0</v>
      </c>
      <c r="H1516" s="108">
        <v>0</v>
      </c>
      <c r="I1516" s="108" t="s">
        <v>523</v>
      </c>
      <c r="J1516" s="380" t="s">
        <v>1814</v>
      </c>
    </row>
    <row r="1517" spans="1:10">
      <c r="A1517" s="298" t="str">
        <f t="shared" si="21"/>
        <v>貨4電</v>
      </c>
      <c r="B1517" s="192" t="s">
        <v>1813</v>
      </c>
      <c r="C1517" s="108" t="s">
        <v>1421</v>
      </c>
      <c r="D1517" s="108"/>
      <c r="E1517" s="108"/>
      <c r="F1517" s="108">
        <v>0</v>
      </c>
      <c r="G1517" s="108">
        <v>0</v>
      </c>
      <c r="H1517" s="108">
        <v>0</v>
      </c>
      <c r="I1517" s="108" t="s">
        <v>523</v>
      </c>
      <c r="J1517" s="380" t="s">
        <v>1814</v>
      </c>
    </row>
    <row r="1518" spans="1:10">
      <c r="A1518" s="298" t="str">
        <f t="shared" si="21"/>
        <v>貨4CU</v>
      </c>
      <c r="B1518" s="192" t="s">
        <v>393</v>
      </c>
      <c r="C1518" s="108" t="s">
        <v>392</v>
      </c>
      <c r="D1518" s="108"/>
      <c r="E1518" s="108" t="s">
        <v>288</v>
      </c>
      <c r="F1518" s="108">
        <v>0.28000000000000003</v>
      </c>
      <c r="G1518" s="108">
        <v>0</v>
      </c>
      <c r="H1518" s="108">
        <v>2.23</v>
      </c>
      <c r="I1518" s="108" t="s">
        <v>528</v>
      </c>
      <c r="J1518" s="231" t="s">
        <v>970</v>
      </c>
    </row>
    <row r="1519" spans="1:10">
      <c r="A1519" s="298" t="str">
        <f t="shared" ref="A1519:A1539" si="22">CONCATENATE(C1519,E1519)</f>
        <v>貨4CKK</v>
      </c>
      <c r="B1519" s="192" t="s">
        <v>393</v>
      </c>
      <c r="C1519" s="108" t="s">
        <v>392</v>
      </c>
      <c r="D1519" s="108"/>
      <c r="E1519" s="108" t="s">
        <v>602</v>
      </c>
      <c r="F1519" s="108">
        <v>0.17499999999999999</v>
      </c>
      <c r="G1519" s="108">
        <v>0</v>
      </c>
      <c r="H1519" s="108">
        <v>2.23</v>
      </c>
      <c r="I1519" s="108" t="s">
        <v>528</v>
      </c>
      <c r="J1519" s="231" t="s">
        <v>970</v>
      </c>
    </row>
    <row r="1520" spans="1:10">
      <c r="A1520" s="298" t="str">
        <f t="shared" si="22"/>
        <v>貨4CPB</v>
      </c>
      <c r="B1520" s="192" t="s">
        <v>393</v>
      </c>
      <c r="C1520" s="108" t="s">
        <v>392</v>
      </c>
      <c r="D1520" s="108"/>
      <c r="E1520" s="108" t="s">
        <v>618</v>
      </c>
      <c r="F1520" s="108">
        <v>0.13</v>
      </c>
      <c r="G1520" s="108">
        <v>0</v>
      </c>
      <c r="H1520" s="108">
        <v>2.23</v>
      </c>
      <c r="I1520" s="108" t="s">
        <v>528</v>
      </c>
      <c r="J1520" s="231" t="s">
        <v>970</v>
      </c>
    </row>
    <row r="1521" spans="1:10">
      <c r="A1521" s="298" t="str">
        <f t="shared" si="22"/>
        <v>貨4CKR</v>
      </c>
      <c r="B1521" s="108" t="s">
        <v>393</v>
      </c>
      <c r="C1521" s="108" t="s">
        <v>392</v>
      </c>
      <c r="D1521" s="108"/>
      <c r="E1521" s="108" t="s">
        <v>608</v>
      </c>
      <c r="F1521" s="108">
        <v>0.13</v>
      </c>
      <c r="G1521" s="108">
        <v>0</v>
      </c>
      <c r="H1521" s="108">
        <v>2.23</v>
      </c>
      <c r="I1521" s="108" t="s">
        <v>528</v>
      </c>
      <c r="J1521" s="231" t="s">
        <v>970</v>
      </c>
    </row>
    <row r="1522" spans="1:10">
      <c r="A1522" s="298" t="str">
        <f t="shared" si="22"/>
        <v>貨4CKC</v>
      </c>
      <c r="B1522" s="108" t="s">
        <v>393</v>
      </c>
      <c r="C1522" s="108" t="s">
        <v>392</v>
      </c>
      <c r="D1522" s="108"/>
      <c r="E1522" s="108" t="s">
        <v>501</v>
      </c>
      <c r="F1522" s="108">
        <v>0.23</v>
      </c>
      <c r="G1522" s="108">
        <v>0</v>
      </c>
      <c r="H1522" s="108">
        <v>2.23</v>
      </c>
      <c r="I1522" s="108" t="s">
        <v>528</v>
      </c>
      <c r="J1522" s="231" t="s">
        <v>970</v>
      </c>
    </row>
    <row r="1523" spans="1:10">
      <c r="A1523" s="298" t="str">
        <f t="shared" si="22"/>
        <v>貨4ガTC</v>
      </c>
      <c r="B1523" s="108" t="s">
        <v>41</v>
      </c>
      <c r="C1523" s="108" t="s">
        <v>378</v>
      </c>
      <c r="D1523" s="108" t="s">
        <v>499</v>
      </c>
      <c r="E1523" s="108" t="s">
        <v>560</v>
      </c>
      <c r="F1523" s="108">
        <v>1.3125000000000001E-2</v>
      </c>
      <c r="G1523" s="108">
        <v>0</v>
      </c>
      <c r="H1523" s="108">
        <v>2.3199999999999998</v>
      </c>
      <c r="I1523" s="108" t="s">
        <v>997</v>
      </c>
      <c r="J1523" s="231" t="s">
        <v>971</v>
      </c>
    </row>
    <row r="1524" spans="1:10">
      <c r="A1524" s="298" t="str">
        <f t="shared" si="22"/>
        <v>貨4CKL</v>
      </c>
      <c r="B1524" s="192" t="s">
        <v>393</v>
      </c>
      <c r="C1524" s="192" t="s">
        <v>392</v>
      </c>
      <c r="D1524" s="192"/>
      <c r="E1524" s="192" t="s">
        <v>603</v>
      </c>
      <c r="F1524" s="108">
        <v>0.17499999999999999</v>
      </c>
      <c r="G1524" s="108">
        <v>0</v>
      </c>
      <c r="H1524" s="108">
        <v>2.23</v>
      </c>
      <c r="I1524" s="192" t="s">
        <v>528</v>
      </c>
      <c r="J1524" s="231" t="s">
        <v>970</v>
      </c>
    </row>
    <row r="1525" spans="1:10">
      <c r="A1525" s="298" t="str">
        <f t="shared" si="22"/>
        <v>貨4軽LDF</v>
      </c>
      <c r="B1525" s="108" t="s">
        <v>1761</v>
      </c>
      <c r="C1525" s="108" t="s">
        <v>1762</v>
      </c>
      <c r="D1525" s="108" t="s">
        <v>797</v>
      </c>
      <c r="E1525" s="108" t="s">
        <v>826</v>
      </c>
      <c r="F1525" s="108">
        <v>0.15</v>
      </c>
      <c r="G1525" s="108">
        <v>7.0000000000000001E-3</v>
      </c>
      <c r="H1525" s="108">
        <v>2.58</v>
      </c>
      <c r="I1525" s="108" t="s">
        <v>1763</v>
      </c>
      <c r="J1525" s="231" t="s">
        <v>1809</v>
      </c>
    </row>
    <row r="1526" spans="1:10">
      <c r="A1526" s="298" t="str">
        <f t="shared" si="22"/>
        <v>貨4電TPG</v>
      </c>
      <c r="B1526" s="108" t="s">
        <v>1765</v>
      </c>
      <c r="C1526" s="108" t="s">
        <v>1766</v>
      </c>
      <c r="D1526" s="108" t="s">
        <v>1157</v>
      </c>
      <c r="E1526" s="108" t="s">
        <v>1093</v>
      </c>
      <c r="F1526" s="108">
        <v>0</v>
      </c>
      <c r="G1526" s="108">
        <v>0</v>
      </c>
      <c r="H1526" s="108">
        <v>0</v>
      </c>
      <c r="I1526" s="108" t="s">
        <v>523</v>
      </c>
      <c r="J1526" s="231" t="s">
        <v>1767</v>
      </c>
    </row>
    <row r="1527" spans="1:10">
      <c r="A1527" s="298" t="str">
        <f t="shared" si="22"/>
        <v/>
      </c>
      <c r="B1527" s="108"/>
      <c r="C1527" s="108"/>
      <c r="D1527" s="108"/>
      <c r="E1527" s="108"/>
      <c r="F1527" s="108"/>
      <c r="G1527" s="108"/>
      <c r="H1527" s="108"/>
      <c r="I1527" s="108"/>
      <c r="J1527" s="231"/>
    </row>
    <row r="1528" spans="1:10">
      <c r="A1528" s="298" t="str">
        <f t="shared" si="22"/>
        <v/>
      </c>
      <c r="B1528" s="108"/>
      <c r="C1528" s="108"/>
      <c r="D1528" s="108"/>
      <c r="E1528" s="108"/>
      <c r="F1528" s="108"/>
      <c r="G1528" s="108"/>
      <c r="H1528" s="108"/>
      <c r="I1528" s="108"/>
      <c r="J1528" s="231"/>
    </row>
    <row r="1529" spans="1:10" ht="13.5" customHeight="1" thickBot="1">
      <c r="A1529" s="303" t="str">
        <f t="shared" si="22"/>
        <v/>
      </c>
      <c r="B1529" s="290"/>
      <c r="C1529" s="290"/>
      <c r="D1529" s="290"/>
      <c r="E1529" s="290"/>
      <c r="F1529" s="290"/>
      <c r="G1529" s="290"/>
      <c r="H1529" s="290"/>
      <c r="I1529" s="290"/>
      <c r="J1529" s="233"/>
    </row>
    <row r="1530" spans="1:10" ht="13.5" customHeight="1">
      <c r="A1530" s="298" t="str">
        <f t="shared" si="22"/>
        <v>0</v>
      </c>
      <c r="B1530" s="299"/>
      <c r="C1530" s="299" t="str">
        <f>排出係数入力!B3</f>
        <v/>
      </c>
      <c r="D1530" s="299"/>
      <c r="E1530" s="299">
        <f>排出係数入力!F3</f>
        <v>0</v>
      </c>
      <c r="F1530" s="299">
        <f>排出係数入力!G3</f>
        <v>0</v>
      </c>
      <c r="G1530" s="299">
        <f>排出係数入力!H3</f>
        <v>0</v>
      </c>
      <c r="H1530" s="299">
        <f>排出係数入力!I3</f>
        <v>0</v>
      </c>
      <c r="I1530" s="299">
        <f>排出係数入力!J3</f>
        <v>0</v>
      </c>
      <c r="J1530" s="364" t="s">
        <v>985</v>
      </c>
    </row>
    <row r="1531" spans="1:10" ht="13.5" customHeight="1">
      <c r="A1531" s="298" t="str">
        <f t="shared" si="22"/>
        <v>0</v>
      </c>
      <c r="B1531" s="108"/>
      <c r="C1531" s="299" t="str">
        <f>排出係数入力!B4</f>
        <v/>
      </c>
      <c r="D1531" s="299"/>
      <c r="E1531" s="299">
        <f>排出係数入力!F4</f>
        <v>0</v>
      </c>
      <c r="F1531" s="299">
        <f>排出係数入力!G4</f>
        <v>0</v>
      </c>
      <c r="G1531" s="299">
        <f>排出係数入力!H4</f>
        <v>0</v>
      </c>
      <c r="H1531" s="299">
        <f>排出係数入力!I4</f>
        <v>0</v>
      </c>
      <c r="I1531" s="299">
        <f>排出係数入力!J4</f>
        <v>0</v>
      </c>
      <c r="J1531" s="289" t="s">
        <v>985</v>
      </c>
    </row>
    <row r="1532" spans="1:10" ht="13.5" customHeight="1">
      <c r="A1532" s="298" t="str">
        <f t="shared" si="22"/>
        <v>0</v>
      </c>
      <c r="B1532" s="108"/>
      <c r="C1532" s="299" t="str">
        <f>排出係数入力!B5</f>
        <v/>
      </c>
      <c r="D1532" s="299"/>
      <c r="E1532" s="299">
        <f>排出係数入力!F5</f>
        <v>0</v>
      </c>
      <c r="F1532" s="299">
        <f>排出係数入力!G5</f>
        <v>0</v>
      </c>
      <c r="G1532" s="299">
        <f>排出係数入力!H5</f>
        <v>0</v>
      </c>
      <c r="H1532" s="299">
        <f>排出係数入力!I5</f>
        <v>0</v>
      </c>
      <c r="I1532" s="299">
        <f>排出係数入力!J5</f>
        <v>0</v>
      </c>
      <c r="J1532" s="289" t="s">
        <v>985</v>
      </c>
    </row>
    <row r="1533" spans="1:10" ht="13.5" customHeight="1">
      <c r="A1533" s="298" t="str">
        <f t="shared" si="22"/>
        <v>0</v>
      </c>
      <c r="B1533" s="108"/>
      <c r="C1533" s="299" t="str">
        <f>排出係数入力!B6</f>
        <v/>
      </c>
      <c r="D1533" s="299"/>
      <c r="E1533" s="299">
        <f>排出係数入力!F6</f>
        <v>0</v>
      </c>
      <c r="F1533" s="299">
        <f>排出係数入力!G6</f>
        <v>0</v>
      </c>
      <c r="G1533" s="299">
        <f>排出係数入力!H6</f>
        <v>0</v>
      </c>
      <c r="H1533" s="299">
        <f>排出係数入力!I6</f>
        <v>0</v>
      </c>
      <c r="I1533" s="299">
        <f>排出係数入力!J6</f>
        <v>0</v>
      </c>
      <c r="J1533" s="289" t="s">
        <v>985</v>
      </c>
    </row>
    <row r="1534" spans="1:10" ht="13.5" customHeight="1">
      <c r="A1534" s="298" t="str">
        <f t="shared" si="22"/>
        <v>0</v>
      </c>
      <c r="B1534" s="108"/>
      <c r="C1534" s="299" t="str">
        <f>排出係数入力!B7</f>
        <v/>
      </c>
      <c r="D1534" s="299"/>
      <c r="E1534" s="299">
        <f>排出係数入力!F7</f>
        <v>0</v>
      </c>
      <c r="F1534" s="299">
        <f>排出係数入力!G7</f>
        <v>0</v>
      </c>
      <c r="G1534" s="299">
        <f>排出係数入力!H7</f>
        <v>0</v>
      </c>
      <c r="H1534" s="299">
        <f>排出係数入力!I7</f>
        <v>0</v>
      </c>
      <c r="I1534" s="299">
        <f>排出係数入力!J7</f>
        <v>0</v>
      </c>
      <c r="J1534" s="289" t="s">
        <v>985</v>
      </c>
    </row>
    <row r="1535" spans="1:10" ht="13.5" customHeight="1">
      <c r="A1535" s="298" t="str">
        <f t="shared" si="22"/>
        <v>0</v>
      </c>
      <c r="B1535" s="108"/>
      <c r="C1535" s="299" t="str">
        <f>排出係数入力!B8</f>
        <v/>
      </c>
      <c r="D1535" s="299"/>
      <c r="E1535" s="299">
        <f>排出係数入力!F8</f>
        <v>0</v>
      </c>
      <c r="F1535" s="299">
        <f>排出係数入力!G8</f>
        <v>0</v>
      </c>
      <c r="G1535" s="299">
        <f>排出係数入力!H8</f>
        <v>0</v>
      </c>
      <c r="H1535" s="299">
        <f>排出係数入力!I8</f>
        <v>0</v>
      </c>
      <c r="I1535" s="299">
        <f>排出係数入力!J8</f>
        <v>0</v>
      </c>
      <c r="J1535" s="289" t="s">
        <v>985</v>
      </c>
    </row>
    <row r="1536" spans="1:10" ht="13.5" customHeight="1">
      <c r="A1536" s="298" t="str">
        <f t="shared" si="22"/>
        <v>0</v>
      </c>
      <c r="B1536" s="108"/>
      <c r="C1536" s="299" t="str">
        <f>排出係数入力!B9</f>
        <v/>
      </c>
      <c r="D1536" s="299"/>
      <c r="E1536" s="299">
        <f>排出係数入力!F9</f>
        <v>0</v>
      </c>
      <c r="F1536" s="299">
        <f>排出係数入力!G9</f>
        <v>0</v>
      </c>
      <c r="G1536" s="299">
        <f>排出係数入力!H9</f>
        <v>0</v>
      </c>
      <c r="H1536" s="299">
        <f>排出係数入力!I9</f>
        <v>0</v>
      </c>
      <c r="I1536" s="299">
        <f>排出係数入力!J9</f>
        <v>0</v>
      </c>
      <c r="J1536" s="289" t="s">
        <v>985</v>
      </c>
    </row>
    <row r="1537" spans="1:10" ht="13.5" customHeight="1">
      <c r="A1537" s="298" t="str">
        <f t="shared" si="22"/>
        <v>0</v>
      </c>
      <c r="B1537" s="108"/>
      <c r="C1537" s="299" t="str">
        <f>排出係数入力!B10</f>
        <v/>
      </c>
      <c r="D1537" s="299"/>
      <c r="E1537" s="299">
        <f>排出係数入力!F10</f>
        <v>0</v>
      </c>
      <c r="F1537" s="299">
        <f>排出係数入力!G10</f>
        <v>0</v>
      </c>
      <c r="G1537" s="299">
        <f>排出係数入力!H10</f>
        <v>0</v>
      </c>
      <c r="H1537" s="299">
        <f>排出係数入力!I10</f>
        <v>0</v>
      </c>
      <c r="I1537" s="299">
        <f>排出係数入力!J10</f>
        <v>0</v>
      </c>
      <c r="J1537" s="289" t="s">
        <v>985</v>
      </c>
    </row>
    <row r="1538" spans="1:10" ht="13.5" customHeight="1">
      <c r="A1538" s="298" t="str">
        <f t="shared" si="22"/>
        <v>0</v>
      </c>
      <c r="B1538" s="108"/>
      <c r="C1538" s="299" t="str">
        <f>排出係数入力!B11</f>
        <v/>
      </c>
      <c r="D1538" s="299"/>
      <c r="E1538" s="299">
        <f>排出係数入力!F11</f>
        <v>0</v>
      </c>
      <c r="F1538" s="299">
        <f>排出係数入力!G11</f>
        <v>0</v>
      </c>
      <c r="G1538" s="299">
        <f>排出係数入力!H11</f>
        <v>0</v>
      </c>
      <c r="H1538" s="299">
        <f>排出係数入力!I11</f>
        <v>0</v>
      </c>
      <c r="I1538" s="299">
        <f>排出係数入力!J11</f>
        <v>0</v>
      </c>
      <c r="J1538" s="289" t="s">
        <v>985</v>
      </c>
    </row>
    <row r="1539" spans="1:10" ht="13.5" customHeight="1" thickBot="1">
      <c r="A1539" s="303" t="str">
        <f t="shared" si="22"/>
        <v>0</v>
      </c>
      <c r="B1539" s="290"/>
      <c r="C1539" s="290" t="str">
        <f>排出係数入力!B12</f>
        <v/>
      </c>
      <c r="D1539" s="290"/>
      <c r="E1539" s="290">
        <f>排出係数入力!F12</f>
        <v>0</v>
      </c>
      <c r="F1539" s="290">
        <f>排出係数入力!G12</f>
        <v>0</v>
      </c>
      <c r="G1539" s="290">
        <f>排出係数入力!H12</f>
        <v>0</v>
      </c>
      <c r="H1539" s="290">
        <f>排出係数入力!I12</f>
        <v>0</v>
      </c>
      <c r="I1539" s="290">
        <f>排出係数入力!J12</f>
        <v>0</v>
      </c>
      <c r="J1539" s="365" t="s">
        <v>985</v>
      </c>
    </row>
  </sheetData>
  <sheetProtection sheet="1" objects="1" scenarios="1" selectLockedCells="1" selectUnlockedCells="1"/>
  <phoneticPr fontId="2"/>
  <printOptions horizontalCentered="1"/>
  <pageMargins left="0.2" right="0.15748031496062992" top="0.39370078740157483" bottom="0.31496062992125984" header="0.19685039370078741" footer="0.35433070866141736"/>
  <pageSetup paperSize="9" orientation="portrait" r:id="rId1"/>
  <headerFooter alignWithMargins="0"/>
  <rowBreaks count="1" manualBreakCount="1">
    <brk id="76"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E102"/>
  <sheetViews>
    <sheetView workbookViewId="0">
      <selection activeCell="B1" sqref="B1"/>
    </sheetView>
  </sheetViews>
  <sheetFormatPr defaultRowHeight="13"/>
  <cols>
    <col min="1" max="1" width="3.7265625" customWidth="1"/>
    <col min="2" max="2" width="36.6328125" customWidth="1"/>
    <col min="3" max="3" width="4.453125" customWidth="1"/>
    <col min="4" max="4" width="4.36328125" customWidth="1"/>
    <col min="5" max="5" width="36.6328125" customWidth="1"/>
  </cols>
  <sheetData>
    <row r="1" spans="1:5" ht="23.25" customHeight="1">
      <c r="E1" s="11"/>
    </row>
    <row r="2" spans="1:5" s="12" customFormat="1" ht="18" customHeight="1">
      <c r="A2" s="838" t="s">
        <v>153</v>
      </c>
      <c r="B2" s="838"/>
    </row>
    <row r="3" spans="1:5" ht="13.5" thickBot="1"/>
    <row r="4" spans="1:5" s="1" customFormat="1" ht="15" customHeight="1">
      <c r="A4" s="13">
        <v>1</v>
      </c>
      <c r="B4" s="14" t="s">
        <v>661</v>
      </c>
    </row>
    <row r="5" spans="1:5" s="1" customFormat="1" ht="15" customHeight="1">
      <c r="A5" s="15">
        <v>2</v>
      </c>
      <c r="B5" s="16" t="s">
        <v>662</v>
      </c>
    </row>
    <row r="6" spans="1:5" s="1" customFormat="1" ht="15" customHeight="1">
      <c r="A6" s="15">
        <v>3</v>
      </c>
      <c r="B6" s="16" t="s">
        <v>663</v>
      </c>
    </row>
    <row r="7" spans="1:5" s="1" customFormat="1" ht="15" customHeight="1">
      <c r="A7" s="15">
        <v>4</v>
      </c>
      <c r="B7" s="16" t="s">
        <v>664</v>
      </c>
    </row>
    <row r="8" spans="1:5" s="1" customFormat="1" ht="15" customHeight="1">
      <c r="A8" s="15">
        <v>5</v>
      </c>
      <c r="B8" s="16" t="s">
        <v>665</v>
      </c>
    </row>
    <row r="9" spans="1:5" s="1" customFormat="1" ht="15" customHeight="1">
      <c r="A9" s="15">
        <v>6</v>
      </c>
      <c r="B9" s="16" t="s">
        <v>666</v>
      </c>
    </row>
    <row r="10" spans="1:5" s="1" customFormat="1" ht="15" customHeight="1">
      <c r="A10" s="15">
        <v>7</v>
      </c>
      <c r="B10" s="16" t="s">
        <v>667</v>
      </c>
    </row>
    <row r="11" spans="1:5" s="1" customFormat="1" ht="15" customHeight="1">
      <c r="A11" s="15">
        <v>8</v>
      </c>
      <c r="B11" s="16" t="s">
        <v>668</v>
      </c>
    </row>
    <row r="12" spans="1:5" s="1" customFormat="1" ht="15" customHeight="1">
      <c r="A12" s="15">
        <v>9</v>
      </c>
      <c r="B12" s="16" t="s">
        <v>669</v>
      </c>
    </row>
    <row r="13" spans="1:5" s="1" customFormat="1" ht="15" customHeight="1">
      <c r="A13" s="15">
        <v>10</v>
      </c>
      <c r="B13" s="16" t="s">
        <v>670</v>
      </c>
    </row>
    <row r="14" spans="1:5" s="1" customFormat="1" ht="15" customHeight="1">
      <c r="A14" s="15">
        <v>11</v>
      </c>
      <c r="B14" s="16" t="s">
        <v>671</v>
      </c>
    </row>
    <row r="15" spans="1:5" s="1" customFormat="1" ht="15" customHeight="1">
      <c r="A15" s="15">
        <v>12</v>
      </c>
      <c r="B15" s="16" t="s">
        <v>672</v>
      </c>
    </row>
    <row r="16" spans="1:5" s="1" customFormat="1" ht="15" customHeight="1">
      <c r="A16" s="15">
        <v>13</v>
      </c>
      <c r="B16" s="16" t="s">
        <v>673</v>
      </c>
    </row>
    <row r="17" spans="1:5" s="1" customFormat="1" ht="15" customHeight="1">
      <c r="A17" s="15">
        <v>14</v>
      </c>
      <c r="B17" s="16" t="s">
        <v>674</v>
      </c>
    </row>
    <row r="18" spans="1:5" s="1" customFormat="1" ht="15" customHeight="1">
      <c r="A18" s="15">
        <v>15</v>
      </c>
      <c r="B18" s="16" t="s">
        <v>675</v>
      </c>
    </row>
    <row r="19" spans="1:5" s="1" customFormat="1" ht="15" customHeight="1">
      <c r="A19" s="15">
        <v>16</v>
      </c>
      <c r="B19" s="16" t="s">
        <v>676</v>
      </c>
    </row>
    <row r="20" spans="1:5" s="1" customFormat="1" ht="15" customHeight="1">
      <c r="A20" s="15">
        <v>17</v>
      </c>
      <c r="B20" s="16" t="s">
        <v>677</v>
      </c>
    </row>
    <row r="21" spans="1:5" s="1" customFormat="1" ht="15" customHeight="1">
      <c r="A21" s="15">
        <v>18</v>
      </c>
      <c r="B21" s="16" t="s">
        <v>678</v>
      </c>
      <c r="E21" s="133"/>
    </row>
    <row r="22" spans="1:5" s="1" customFormat="1" ht="15" customHeight="1">
      <c r="A22" s="15">
        <v>19</v>
      </c>
      <c r="B22" s="16" t="s">
        <v>679</v>
      </c>
    </row>
    <row r="23" spans="1:5" s="1" customFormat="1" ht="15" customHeight="1">
      <c r="A23" s="15">
        <v>20</v>
      </c>
      <c r="B23" s="16" t="s">
        <v>680</v>
      </c>
    </row>
    <row r="24" spans="1:5" s="1" customFormat="1" ht="15" customHeight="1">
      <c r="A24" s="15">
        <v>21</v>
      </c>
      <c r="B24" s="16" t="s">
        <v>681</v>
      </c>
    </row>
    <row r="25" spans="1:5" s="1" customFormat="1" ht="15" customHeight="1">
      <c r="A25" s="15">
        <v>22</v>
      </c>
      <c r="B25" s="16" t="s">
        <v>682</v>
      </c>
    </row>
    <row r="26" spans="1:5" s="1" customFormat="1" ht="15" customHeight="1">
      <c r="A26" s="15">
        <v>23</v>
      </c>
      <c r="B26" s="16" t="s">
        <v>683</v>
      </c>
    </row>
    <row r="27" spans="1:5" s="1" customFormat="1" ht="15" customHeight="1">
      <c r="A27" s="15">
        <v>24</v>
      </c>
      <c r="B27" s="16" t="s">
        <v>684</v>
      </c>
    </row>
    <row r="28" spans="1:5" s="1" customFormat="1" ht="15" customHeight="1">
      <c r="A28" s="15">
        <v>25</v>
      </c>
      <c r="B28" s="16" t="s">
        <v>972</v>
      </c>
    </row>
    <row r="29" spans="1:5" s="1" customFormat="1" ht="15" customHeight="1">
      <c r="A29" s="15">
        <v>26</v>
      </c>
      <c r="B29" s="16" t="s">
        <v>685</v>
      </c>
    </row>
    <row r="30" spans="1:5" s="1" customFormat="1" ht="15" customHeight="1">
      <c r="A30" s="15">
        <v>27</v>
      </c>
      <c r="B30" s="16" t="s">
        <v>686</v>
      </c>
    </row>
    <row r="31" spans="1:5" s="1" customFormat="1" ht="15" customHeight="1">
      <c r="A31" s="15">
        <v>28</v>
      </c>
      <c r="B31" s="16" t="s">
        <v>687</v>
      </c>
    </row>
    <row r="32" spans="1:5" s="1" customFormat="1" ht="15" customHeight="1">
      <c r="A32" s="15">
        <v>29</v>
      </c>
      <c r="B32" s="16" t="s">
        <v>688</v>
      </c>
    </row>
    <row r="33" spans="1:2" s="1" customFormat="1" ht="15" customHeight="1">
      <c r="A33" s="15">
        <v>30</v>
      </c>
      <c r="B33" s="16" t="s">
        <v>689</v>
      </c>
    </row>
    <row r="34" spans="1:2" s="1" customFormat="1" ht="15" customHeight="1">
      <c r="A34" s="15">
        <v>31</v>
      </c>
      <c r="B34" s="16" t="s">
        <v>690</v>
      </c>
    </row>
    <row r="35" spans="1:2" s="1" customFormat="1" ht="15" customHeight="1">
      <c r="A35" s="15">
        <v>32</v>
      </c>
      <c r="B35" s="16" t="s">
        <v>691</v>
      </c>
    </row>
    <row r="36" spans="1:2" s="1" customFormat="1" ht="15" customHeight="1">
      <c r="A36" s="15">
        <v>33</v>
      </c>
      <c r="B36" s="16" t="s">
        <v>692</v>
      </c>
    </row>
    <row r="37" spans="1:2" s="1" customFormat="1" ht="15" customHeight="1">
      <c r="A37" s="15">
        <v>34</v>
      </c>
      <c r="B37" s="16" t="s">
        <v>693</v>
      </c>
    </row>
    <row r="38" spans="1:2" s="1" customFormat="1" ht="15" customHeight="1">
      <c r="A38" s="15">
        <v>35</v>
      </c>
      <c r="B38" s="16" t="s">
        <v>694</v>
      </c>
    </row>
    <row r="39" spans="1:2" s="1" customFormat="1" ht="15" customHeight="1">
      <c r="A39" s="15">
        <v>36</v>
      </c>
      <c r="B39" s="16" t="s">
        <v>695</v>
      </c>
    </row>
    <row r="40" spans="1:2" s="1" customFormat="1" ht="15" customHeight="1">
      <c r="A40" s="15">
        <v>37</v>
      </c>
      <c r="B40" s="16" t="s">
        <v>696</v>
      </c>
    </row>
    <row r="41" spans="1:2" s="1" customFormat="1" ht="15" customHeight="1">
      <c r="A41" s="15">
        <v>38</v>
      </c>
      <c r="B41" s="16" t="s">
        <v>697</v>
      </c>
    </row>
    <row r="42" spans="1:2" s="1" customFormat="1" ht="15" customHeight="1">
      <c r="A42" s="15">
        <v>39</v>
      </c>
      <c r="B42" s="16" t="s">
        <v>698</v>
      </c>
    </row>
    <row r="43" spans="1:2" s="1" customFormat="1" ht="15" customHeight="1">
      <c r="A43" s="15">
        <v>40</v>
      </c>
      <c r="B43" s="16" t="s">
        <v>699</v>
      </c>
    </row>
    <row r="44" spans="1:2" s="1" customFormat="1" ht="15" customHeight="1">
      <c r="A44" s="15">
        <v>41</v>
      </c>
      <c r="B44" s="16" t="s">
        <v>700</v>
      </c>
    </row>
    <row r="45" spans="1:2" s="1" customFormat="1" ht="15" customHeight="1">
      <c r="A45" s="15">
        <v>42</v>
      </c>
      <c r="B45" s="16" t="s">
        <v>701</v>
      </c>
    </row>
    <row r="46" spans="1:2" s="1" customFormat="1" ht="15" customHeight="1">
      <c r="A46" s="15">
        <v>43</v>
      </c>
      <c r="B46" s="16" t="s">
        <v>702</v>
      </c>
    </row>
    <row r="47" spans="1:2" s="1" customFormat="1" ht="15" customHeight="1">
      <c r="A47" s="15">
        <v>44</v>
      </c>
      <c r="B47" s="16" t="s">
        <v>703</v>
      </c>
    </row>
    <row r="48" spans="1:2" s="1" customFormat="1" ht="15" customHeight="1">
      <c r="A48" s="15">
        <v>45</v>
      </c>
      <c r="B48" s="16" t="s">
        <v>704</v>
      </c>
    </row>
    <row r="49" spans="1:4" s="1" customFormat="1" ht="15" customHeight="1">
      <c r="A49" s="15">
        <v>46</v>
      </c>
      <c r="B49" s="16" t="s">
        <v>705</v>
      </c>
    </row>
    <row r="50" spans="1:4" s="1" customFormat="1" ht="15" customHeight="1">
      <c r="A50" s="15">
        <v>47</v>
      </c>
      <c r="B50" s="16" t="s">
        <v>706</v>
      </c>
    </row>
    <row r="51" spans="1:4" s="1" customFormat="1" ht="15" customHeight="1">
      <c r="A51" s="15">
        <v>48</v>
      </c>
      <c r="B51" s="16" t="s">
        <v>707</v>
      </c>
    </row>
    <row r="52" spans="1:4" s="1" customFormat="1" ht="15" customHeight="1">
      <c r="A52" s="123">
        <v>49</v>
      </c>
      <c r="B52" s="124" t="s">
        <v>708</v>
      </c>
    </row>
    <row r="53" spans="1:4">
      <c r="A53" s="15">
        <v>50</v>
      </c>
      <c r="B53" s="16" t="s">
        <v>709</v>
      </c>
      <c r="D53" s="1"/>
    </row>
    <row r="54" spans="1:4">
      <c r="A54" s="15">
        <v>51</v>
      </c>
      <c r="B54" s="16" t="s">
        <v>710</v>
      </c>
    </row>
    <row r="55" spans="1:4">
      <c r="A55" s="15">
        <v>52</v>
      </c>
      <c r="B55" s="16" t="s">
        <v>711</v>
      </c>
    </row>
    <row r="56" spans="1:4">
      <c r="A56" s="15">
        <v>53</v>
      </c>
      <c r="B56" s="16" t="s">
        <v>712</v>
      </c>
    </row>
    <row r="57" spans="1:4">
      <c r="A57" s="15">
        <v>54</v>
      </c>
      <c r="B57" s="16" t="s">
        <v>713</v>
      </c>
    </row>
    <row r="58" spans="1:4">
      <c r="A58" s="15">
        <v>55</v>
      </c>
      <c r="B58" s="16" t="s">
        <v>714</v>
      </c>
    </row>
    <row r="59" spans="1:4">
      <c r="A59" s="15">
        <v>56</v>
      </c>
      <c r="B59" s="16" t="s">
        <v>715</v>
      </c>
    </row>
    <row r="60" spans="1:4">
      <c r="A60" s="15">
        <v>57</v>
      </c>
      <c r="B60" s="16" t="s">
        <v>716</v>
      </c>
    </row>
    <row r="61" spans="1:4">
      <c r="A61" s="15">
        <v>58</v>
      </c>
      <c r="B61" s="16" t="s">
        <v>717</v>
      </c>
    </row>
    <row r="62" spans="1:4">
      <c r="A62" s="15">
        <v>59</v>
      </c>
      <c r="B62" s="16" t="s">
        <v>718</v>
      </c>
    </row>
    <row r="63" spans="1:4">
      <c r="A63" s="15">
        <v>60</v>
      </c>
      <c r="B63" s="16" t="s">
        <v>719</v>
      </c>
    </row>
    <row r="64" spans="1:4">
      <c r="A64" s="15">
        <v>61</v>
      </c>
      <c r="B64" s="16" t="s">
        <v>720</v>
      </c>
    </row>
    <row r="65" spans="1:2">
      <c r="A65" s="15">
        <v>62</v>
      </c>
      <c r="B65" s="16" t="s">
        <v>721</v>
      </c>
    </row>
    <row r="66" spans="1:2">
      <c r="A66" s="15">
        <v>63</v>
      </c>
      <c r="B66" s="16" t="s">
        <v>722</v>
      </c>
    </row>
    <row r="67" spans="1:2">
      <c r="A67" s="15">
        <v>64</v>
      </c>
      <c r="B67" s="16" t="s">
        <v>723</v>
      </c>
    </row>
    <row r="68" spans="1:2">
      <c r="A68" s="15">
        <v>65</v>
      </c>
      <c r="B68" s="16" t="s">
        <v>724</v>
      </c>
    </row>
    <row r="69" spans="1:2">
      <c r="A69" s="15">
        <v>66</v>
      </c>
      <c r="B69" s="16" t="s">
        <v>725</v>
      </c>
    </row>
    <row r="70" spans="1:2">
      <c r="A70" s="15">
        <v>67</v>
      </c>
      <c r="B70" s="115" t="s">
        <v>726</v>
      </c>
    </row>
    <row r="71" spans="1:2">
      <c r="A71" s="15">
        <v>68</v>
      </c>
      <c r="B71" s="16" t="s">
        <v>727</v>
      </c>
    </row>
    <row r="72" spans="1:2">
      <c r="A72" s="15">
        <v>69</v>
      </c>
      <c r="B72" s="16" t="s">
        <v>728</v>
      </c>
    </row>
    <row r="73" spans="1:2">
      <c r="A73" s="15">
        <v>70</v>
      </c>
      <c r="B73" s="16" t="s">
        <v>729</v>
      </c>
    </row>
    <row r="74" spans="1:2">
      <c r="A74" s="15">
        <v>71</v>
      </c>
      <c r="B74" s="16" t="s">
        <v>730</v>
      </c>
    </row>
    <row r="75" spans="1:2">
      <c r="A75" s="15">
        <v>72</v>
      </c>
      <c r="B75" s="16" t="s">
        <v>731</v>
      </c>
    </row>
    <row r="76" spans="1:2">
      <c r="A76" s="15">
        <v>73</v>
      </c>
      <c r="B76" s="16" t="s">
        <v>732</v>
      </c>
    </row>
    <row r="77" spans="1:2">
      <c r="A77" s="15">
        <v>74</v>
      </c>
      <c r="B77" s="16" t="s">
        <v>733</v>
      </c>
    </row>
    <row r="78" spans="1:2">
      <c r="A78" s="15">
        <v>75</v>
      </c>
      <c r="B78" s="16" t="s">
        <v>734</v>
      </c>
    </row>
    <row r="79" spans="1:2">
      <c r="A79" s="15">
        <v>76</v>
      </c>
      <c r="B79" s="16" t="s">
        <v>735</v>
      </c>
    </row>
    <row r="80" spans="1:2">
      <c r="A80" s="15">
        <v>77</v>
      </c>
      <c r="B80" s="16" t="s">
        <v>736</v>
      </c>
    </row>
    <row r="81" spans="1:2">
      <c r="A81" s="15">
        <v>78</v>
      </c>
      <c r="B81" s="16" t="s">
        <v>737</v>
      </c>
    </row>
    <row r="82" spans="1:2">
      <c r="A82" s="15">
        <v>79</v>
      </c>
      <c r="B82" s="16" t="s">
        <v>738</v>
      </c>
    </row>
    <row r="83" spans="1:2">
      <c r="A83" s="15">
        <v>80</v>
      </c>
      <c r="B83" s="16" t="s">
        <v>739</v>
      </c>
    </row>
    <row r="84" spans="1:2">
      <c r="A84" s="15">
        <v>81</v>
      </c>
      <c r="B84" s="16" t="s">
        <v>740</v>
      </c>
    </row>
    <row r="85" spans="1:2">
      <c r="A85" s="15">
        <v>82</v>
      </c>
      <c r="B85" s="16" t="s">
        <v>741</v>
      </c>
    </row>
    <row r="86" spans="1:2">
      <c r="A86" s="15">
        <v>83</v>
      </c>
      <c r="B86" s="16" t="s">
        <v>742</v>
      </c>
    </row>
    <row r="87" spans="1:2">
      <c r="A87" s="15">
        <v>84</v>
      </c>
      <c r="B87" s="16" t="s">
        <v>743</v>
      </c>
    </row>
    <row r="88" spans="1:2">
      <c r="A88" s="15">
        <v>85</v>
      </c>
      <c r="B88" s="16" t="s">
        <v>744</v>
      </c>
    </row>
    <row r="89" spans="1:2">
      <c r="A89" s="15">
        <v>86</v>
      </c>
      <c r="B89" s="16" t="s">
        <v>745</v>
      </c>
    </row>
    <row r="90" spans="1:2">
      <c r="A90" s="15">
        <v>87</v>
      </c>
      <c r="B90" s="16" t="s">
        <v>746</v>
      </c>
    </row>
    <row r="91" spans="1:2">
      <c r="A91" s="15">
        <v>88</v>
      </c>
      <c r="B91" s="16" t="s">
        <v>747</v>
      </c>
    </row>
    <row r="92" spans="1:2">
      <c r="A92" s="15">
        <v>89</v>
      </c>
      <c r="B92" s="16" t="s">
        <v>748</v>
      </c>
    </row>
    <row r="93" spans="1:2">
      <c r="A93" s="15">
        <v>90</v>
      </c>
      <c r="B93" s="16" t="s">
        <v>325</v>
      </c>
    </row>
    <row r="94" spans="1:2">
      <c r="A94" s="15">
        <v>91</v>
      </c>
      <c r="B94" s="16" t="s">
        <v>326</v>
      </c>
    </row>
    <row r="95" spans="1:2">
      <c r="A95" s="15">
        <v>92</v>
      </c>
      <c r="B95" s="16" t="s">
        <v>327</v>
      </c>
    </row>
    <row r="96" spans="1:2">
      <c r="A96" s="15">
        <v>93</v>
      </c>
      <c r="B96" s="16" t="s">
        <v>328</v>
      </c>
    </row>
    <row r="97" spans="1:2">
      <c r="A97" s="15">
        <v>94</v>
      </c>
      <c r="B97" s="16" t="s">
        <v>329</v>
      </c>
    </row>
    <row r="98" spans="1:2">
      <c r="A98" s="15">
        <v>95</v>
      </c>
      <c r="B98" s="16" t="s">
        <v>330</v>
      </c>
    </row>
    <row r="99" spans="1:2">
      <c r="A99" s="15">
        <v>96</v>
      </c>
      <c r="B99" s="16" t="s">
        <v>331</v>
      </c>
    </row>
    <row r="100" spans="1:2">
      <c r="A100" s="15">
        <v>97</v>
      </c>
      <c r="B100" s="16" t="s">
        <v>332</v>
      </c>
    </row>
    <row r="101" spans="1:2">
      <c r="A101" s="123">
        <v>98</v>
      </c>
      <c r="B101" s="124" t="s">
        <v>333</v>
      </c>
    </row>
    <row r="102" spans="1:2" ht="13.5" thickBot="1">
      <c r="A102" s="116">
        <v>99</v>
      </c>
      <c r="B102" s="125" t="s">
        <v>334</v>
      </c>
    </row>
  </sheetData>
  <sheetProtection sheet="1" objects="1"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Q28"/>
  <sheetViews>
    <sheetView workbookViewId="0">
      <selection activeCell="C3" sqref="C3"/>
    </sheetView>
  </sheetViews>
  <sheetFormatPr defaultRowHeight="13"/>
  <cols>
    <col min="1" max="1" width="5.08984375" customWidth="1"/>
    <col min="2" max="2" width="12.08984375" hidden="1" customWidth="1"/>
    <col min="3" max="10" width="13.7265625" customWidth="1"/>
    <col min="12" max="15" width="9" hidden="1" customWidth="1"/>
  </cols>
  <sheetData>
    <row r="1" spans="1:17" ht="30.75" customHeight="1">
      <c r="A1" s="307" t="s">
        <v>985</v>
      </c>
      <c r="D1" s="839" t="s">
        <v>986</v>
      </c>
      <c r="E1" s="839"/>
      <c r="F1" s="839"/>
      <c r="G1" s="839"/>
      <c r="H1" s="839"/>
      <c r="I1" s="839"/>
      <c r="J1" s="839"/>
    </row>
    <row r="2" spans="1:17" ht="17.25" customHeight="1">
      <c r="A2" s="308" t="s">
        <v>987</v>
      </c>
      <c r="B2" s="308"/>
      <c r="C2" s="308" t="s">
        <v>988</v>
      </c>
      <c r="D2" s="308" t="s">
        <v>989</v>
      </c>
      <c r="E2" s="308" t="s">
        <v>810</v>
      </c>
      <c r="F2" s="308" t="s">
        <v>185</v>
      </c>
      <c r="G2" s="308" t="s">
        <v>990</v>
      </c>
      <c r="H2" s="308" t="s">
        <v>522</v>
      </c>
      <c r="I2" s="308" t="s">
        <v>163</v>
      </c>
      <c r="J2" s="308" t="s">
        <v>547</v>
      </c>
      <c r="K2" s="191"/>
      <c r="L2" s="18"/>
      <c r="M2" s="18"/>
      <c r="N2" s="18"/>
      <c r="O2" s="18"/>
      <c r="P2" s="18"/>
      <c r="Q2" s="18"/>
    </row>
    <row r="3" spans="1:17" ht="17.25" customHeight="1">
      <c r="A3" s="108">
        <v>1</v>
      </c>
      <c r="B3" s="108" t="str">
        <f>CONCATENATE(C3,D3,E3)</f>
        <v/>
      </c>
      <c r="C3" s="451"/>
      <c r="D3" s="451"/>
      <c r="E3" s="452"/>
      <c r="F3" s="452"/>
      <c r="G3" s="451"/>
      <c r="H3" s="451"/>
      <c r="I3" s="451"/>
      <c r="J3" s="451"/>
      <c r="K3" s="191"/>
      <c r="L3" t="s">
        <v>191</v>
      </c>
      <c r="M3" s="18">
        <v>0</v>
      </c>
      <c r="N3" t="s">
        <v>991</v>
      </c>
      <c r="O3" t="s">
        <v>992</v>
      </c>
      <c r="P3" s="18"/>
      <c r="Q3" s="18"/>
    </row>
    <row r="4" spans="1:17" ht="17.25" customHeight="1">
      <c r="A4" s="192">
        <v>2</v>
      </c>
      <c r="B4" s="108" t="str">
        <f t="shared" ref="B4:B12" si="0">CONCATENATE(C4,D4,E4)</f>
        <v/>
      </c>
      <c r="C4" s="451"/>
      <c r="D4" s="451"/>
      <c r="E4" s="451"/>
      <c r="F4" s="452"/>
      <c r="G4" s="451"/>
      <c r="H4" s="451"/>
      <c r="I4" s="451"/>
      <c r="J4" s="451"/>
      <c r="L4" t="s">
        <v>194</v>
      </c>
      <c r="M4">
        <v>1</v>
      </c>
      <c r="N4" t="s">
        <v>993</v>
      </c>
      <c r="O4" t="s">
        <v>125</v>
      </c>
    </row>
    <row r="5" spans="1:17" ht="17.25" customHeight="1">
      <c r="A5" s="192">
        <v>3</v>
      </c>
      <c r="B5" s="108" t="str">
        <f t="shared" si="0"/>
        <v/>
      </c>
      <c r="C5" s="451"/>
      <c r="D5" s="451"/>
      <c r="E5" s="451"/>
      <c r="F5" s="452"/>
      <c r="G5" s="451"/>
      <c r="H5" s="451"/>
      <c r="I5" s="451"/>
      <c r="J5" s="451"/>
      <c r="M5">
        <v>2</v>
      </c>
      <c r="N5" t="s">
        <v>196</v>
      </c>
      <c r="O5" t="s">
        <v>1429</v>
      </c>
    </row>
    <row r="6" spans="1:17" ht="17.25" customHeight="1">
      <c r="A6" s="192">
        <v>4</v>
      </c>
      <c r="B6" s="108" t="str">
        <f t="shared" si="0"/>
        <v/>
      </c>
      <c r="C6" s="451"/>
      <c r="D6" s="451"/>
      <c r="E6" s="451"/>
      <c r="F6" s="452"/>
      <c r="G6" s="451"/>
      <c r="H6" s="451"/>
      <c r="I6" s="451"/>
      <c r="J6" s="451"/>
      <c r="M6">
        <v>3</v>
      </c>
      <c r="N6" t="s">
        <v>992</v>
      </c>
      <c r="O6" t="s">
        <v>994</v>
      </c>
    </row>
    <row r="7" spans="1:17" ht="17.25" customHeight="1">
      <c r="A7" s="108">
        <v>5</v>
      </c>
      <c r="B7" s="108" t="str">
        <f t="shared" si="0"/>
        <v/>
      </c>
      <c r="C7" s="451"/>
      <c r="D7" s="451"/>
      <c r="E7" s="451"/>
      <c r="F7" s="452"/>
      <c r="G7" s="451"/>
      <c r="H7" s="451"/>
      <c r="I7" s="451"/>
      <c r="J7" s="451"/>
      <c r="M7">
        <v>4</v>
      </c>
      <c r="N7" t="s">
        <v>995</v>
      </c>
      <c r="O7" t="s">
        <v>996</v>
      </c>
    </row>
    <row r="8" spans="1:17" ht="17.25" customHeight="1">
      <c r="A8" s="192">
        <v>6</v>
      </c>
      <c r="B8" s="108" t="str">
        <f t="shared" si="0"/>
        <v/>
      </c>
      <c r="C8" s="451"/>
      <c r="D8" s="451"/>
      <c r="E8" s="451"/>
      <c r="F8" s="452"/>
      <c r="G8" s="451"/>
      <c r="H8" s="451"/>
      <c r="I8" s="451"/>
      <c r="J8" s="451"/>
      <c r="M8">
        <v>5</v>
      </c>
      <c r="N8" t="s">
        <v>523</v>
      </c>
      <c r="O8" t="s">
        <v>1438</v>
      </c>
    </row>
    <row r="9" spans="1:17" ht="17.25" customHeight="1">
      <c r="A9" s="192">
        <v>7</v>
      </c>
      <c r="B9" s="108" t="str">
        <f t="shared" si="0"/>
        <v/>
      </c>
      <c r="C9" s="451"/>
      <c r="D9" s="451"/>
      <c r="E9" s="451"/>
      <c r="F9" s="452"/>
      <c r="G9" s="451"/>
      <c r="H9" s="451"/>
      <c r="I9" s="451"/>
      <c r="J9" s="451"/>
      <c r="N9" t="s">
        <v>77</v>
      </c>
      <c r="O9" t="s">
        <v>1450</v>
      </c>
    </row>
    <row r="10" spans="1:17" ht="17.25" customHeight="1">
      <c r="A10" s="192">
        <v>8</v>
      </c>
      <c r="B10" s="108" t="str">
        <f t="shared" si="0"/>
        <v/>
      </c>
      <c r="C10" s="451"/>
      <c r="D10" s="451"/>
      <c r="E10" s="451"/>
      <c r="F10" s="452"/>
      <c r="G10" s="451"/>
      <c r="H10" s="451"/>
      <c r="I10" s="451"/>
      <c r="J10" s="451"/>
      <c r="O10" t="s">
        <v>440</v>
      </c>
    </row>
    <row r="11" spans="1:17" ht="17.25" customHeight="1">
      <c r="A11" s="108">
        <v>9</v>
      </c>
      <c r="B11" s="108" t="str">
        <f t="shared" si="0"/>
        <v/>
      </c>
      <c r="C11" s="451"/>
      <c r="D11" s="451"/>
      <c r="E11" s="451"/>
      <c r="F11" s="452"/>
      <c r="G11" s="451"/>
      <c r="H11" s="451"/>
      <c r="I11" s="451"/>
      <c r="J11" s="451"/>
      <c r="O11" t="s">
        <v>1439</v>
      </c>
    </row>
    <row r="12" spans="1:17" ht="17.25" customHeight="1">
      <c r="A12" s="192">
        <v>10</v>
      </c>
      <c r="B12" s="108" t="str">
        <f t="shared" si="0"/>
        <v/>
      </c>
      <c r="C12" s="451"/>
      <c r="D12" s="451"/>
      <c r="E12" s="451"/>
      <c r="F12" s="452"/>
      <c r="G12" s="451"/>
      <c r="H12" s="451"/>
      <c r="I12" s="451"/>
      <c r="J12" s="451"/>
      <c r="O12" t="s">
        <v>1440</v>
      </c>
    </row>
    <row r="13" spans="1:17" ht="17.25" customHeight="1">
      <c r="C13" s="12" t="s">
        <v>998</v>
      </c>
      <c r="D13" s="12" t="s">
        <v>998</v>
      </c>
      <c r="E13" s="12" t="s">
        <v>998</v>
      </c>
      <c r="J13" s="12" t="s">
        <v>998</v>
      </c>
      <c r="O13" t="s">
        <v>1441</v>
      </c>
    </row>
    <row r="14" spans="1:17" ht="17.25" customHeight="1">
      <c r="A14" s="175"/>
      <c r="B14" s="175"/>
      <c r="C14" s="309" t="s">
        <v>1816</v>
      </c>
      <c r="D14" s="310" t="s">
        <v>1006</v>
      </c>
      <c r="E14" s="311" t="s">
        <v>999</v>
      </c>
      <c r="F14" s="175"/>
      <c r="G14" s="175"/>
      <c r="H14" s="175"/>
      <c r="I14" s="175"/>
      <c r="J14" s="312" t="s">
        <v>1000</v>
      </c>
      <c r="K14" s="313"/>
      <c r="L14" s="175"/>
      <c r="M14" s="175"/>
      <c r="N14" s="175"/>
      <c r="O14" t="s">
        <v>358</v>
      </c>
      <c r="P14" s="175"/>
      <c r="Q14" s="175"/>
    </row>
    <row r="15" spans="1:17" ht="17.25" customHeight="1">
      <c r="A15" s="175"/>
      <c r="B15" s="175"/>
      <c r="C15" s="314" t="s">
        <v>1815</v>
      </c>
      <c r="D15" s="315" t="s">
        <v>1011</v>
      </c>
      <c r="E15" s="316" t="s">
        <v>1001</v>
      </c>
      <c r="F15" s="175"/>
      <c r="G15" s="175"/>
      <c r="H15" s="175"/>
      <c r="I15" s="175"/>
      <c r="J15" s="317" t="s">
        <v>1002</v>
      </c>
      <c r="K15" s="318"/>
      <c r="L15" s="175"/>
      <c r="M15" s="175"/>
      <c r="N15" s="175"/>
      <c r="O15" t="s">
        <v>523</v>
      </c>
      <c r="P15" s="175"/>
      <c r="Q15" s="175"/>
    </row>
    <row r="16" spans="1:17" ht="17.25" customHeight="1">
      <c r="A16" s="175"/>
      <c r="B16" s="175"/>
      <c r="C16" s="359"/>
      <c r="D16" s="315" t="s">
        <v>1012</v>
      </c>
      <c r="E16" s="316" t="s">
        <v>1003</v>
      </c>
      <c r="F16" s="175"/>
      <c r="G16" s="175"/>
      <c r="H16" s="175"/>
      <c r="I16" s="175"/>
      <c r="J16" s="317" t="s">
        <v>1442</v>
      </c>
      <c r="K16" s="318"/>
      <c r="L16" s="175"/>
      <c r="M16" s="175"/>
      <c r="N16" s="175"/>
      <c r="O16" s="175" t="s">
        <v>122</v>
      </c>
      <c r="P16" s="175"/>
      <c r="Q16" s="175"/>
    </row>
    <row r="17" spans="1:17" ht="17.25" customHeight="1">
      <c r="A17" s="175"/>
      <c r="B17" s="175"/>
      <c r="C17" s="360"/>
      <c r="D17" s="315" t="s">
        <v>1013</v>
      </c>
      <c r="E17" s="316" t="s">
        <v>1005</v>
      </c>
      <c r="F17" s="175"/>
      <c r="G17" s="175"/>
      <c r="H17" s="175"/>
      <c r="I17" s="175"/>
      <c r="J17" s="317" t="s">
        <v>1443</v>
      </c>
      <c r="K17" s="318"/>
      <c r="L17" s="175"/>
      <c r="M17" s="175"/>
      <c r="N17" s="175"/>
      <c r="O17" s="175" t="s">
        <v>77</v>
      </c>
      <c r="P17" s="175"/>
      <c r="Q17" s="175"/>
    </row>
    <row r="18" spans="1:17" ht="17.25" customHeight="1">
      <c r="A18" s="175"/>
      <c r="B18" s="175"/>
      <c r="C18" s="361"/>
      <c r="D18" s="315" t="s">
        <v>1451</v>
      </c>
      <c r="E18" s="316" t="s">
        <v>1007</v>
      </c>
      <c r="F18" s="175"/>
      <c r="G18" s="175"/>
      <c r="H18" s="175"/>
      <c r="I18" s="175"/>
      <c r="J18" s="317" t="s">
        <v>1444</v>
      </c>
      <c r="K18" s="318"/>
      <c r="L18" s="175"/>
      <c r="M18" s="175"/>
      <c r="N18" s="175"/>
      <c r="O18" s="175"/>
      <c r="P18" s="175"/>
      <c r="Q18" s="175"/>
    </row>
    <row r="19" spans="1:17" ht="17.25" customHeight="1">
      <c r="A19" s="175"/>
      <c r="B19" s="175"/>
      <c r="C19" s="320"/>
      <c r="D19" s="462" t="s">
        <v>1844</v>
      </c>
      <c r="E19" s="358" t="s">
        <v>1010</v>
      </c>
      <c r="F19" s="175"/>
      <c r="G19" s="175"/>
      <c r="H19" s="175"/>
      <c r="I19" s="175"/>
      <c r="J19" s="317" t="s">
        <v>1445</v>
      </c>
      <c r="K19" s="318"/>
      <c r="L19" s="175"/>
      <c r="M19" s="175"/>
      <c r="N19" s="175"/>
      <c r="O19" s="175"/>
      <c r="P19" s="175"/>
      <c r="Q19" s="175"/>
    </row>
    <row r="20" spans="1:17" ht="17.25" customHeight="1">
      <c r="A20" s="175"/>
      <c r="B20" s="175"/>
      <c r="C20" s="320"/>
      <c r="D20" s="175"/>
      <c r="E20" s="319" t="s">
        <v>1004</v>
      </c>
      <c r="F20" s="175"/>
      <c r="G20" s="175"/>
      <c r="H20" s="175"/>
      <c r="I20" s="175"/>
      <c r="J20" s="317" t="s">
        <v>1008</v>
      </c>
      <c r="K20" s="318"/>
      <c r="L20" s="175"/>
      <c r="M20" s="175"/>
      <c r="N20" s="175"/>
      <c r="O20" s="175"/>
      <c r="P20" s="175"/>
      <c r="Q20" s="175"/>
    </row>
    <row r="21" spans="1:17" ht="17.25" customHeight="1">
      <c r="J21" s="317" t="s">
        <v>1446</v>
      </c>
      <c r="K21" s="318"/>
    </row>
    <row r="22" spans="1:17" ht="17.25" customHeight="1">
      <c r="J22" s="317" t="s">
        <v>1447</v>
      </c>
      <c r="K22" s="321"/>
    </row>
    <row r="23" spans="1:17" ht="17.25" customHeight="1">
      <c r="D23" s="261"/>
      <c r="J23" s="317" t="s">
        <v>1448</v>
      </c>
      <c r="K23" s="321"/>
    </row>
    <row r="24" spans="1:17" ht="17.25" customHeight="1">
      <c r="J24" s="317" t="s">
        <v>1449</v>
      </c>
      <c r="K24" s="321"/>
    </row>
    <row r="25" spans="1:17" ht="17.25" customHeight="1">
      <c r="J25" s="317" t="s">
        <v>1009</v>
      </c>
      <c r="K25" s="321"/>
    </row>
    <row r="26" spans="1:17" ht="17.25" customHeight="1">
      <c r="J26" s="317" t="s">
        <v>1010</v>
      </c>
      <c r="K26" s="321"/>
    </row>
    <row r="27" spans="1:17">
      <c r="J27" s="317" t="s">
        <v>1007</v>
      </c>
      <c r="K27" s="321"/>
    </row>
    <row r="28" spans="1:17">
      <c r="J28" s="322" t="s">
        <v>1004</v>
      </c>
      <c r="K28" s="323"/>
    </row>
  </sheetData>
  <sheetProtection sheet="1" objects="1" scenarios="1" selectLockedCells="1"/>
  <mergeCells count="1">
    <mergeCell ref="D1:J1"/>
  </mergeCells>
  <phoneticPr fontId="2"/>
  <dataValidations count="4">
    <dataValidation type="list" allowBlank="1" showInputMessage="1" showErrorMessage="1" sqref="J3:J12" xr:uid="{00000000-0002-0000-0B00-000000000000}">
      <formula1>$O$3:$O$17</formula1>
    </dataValidation>
    <dataValidation type="list" allowBlank="1" showInputMessage="1" showErrorMessage="1" sqref="E3:E12" xr:uid="{00000000-0002-0000-0B00-000001000000}">
      <formula1>$N$3:$N$9</formula1>
    </dataValidation>
    <dataValidation type="list" allowBlank="1" showInputMessage="1" showErrorMessage="1" sqref="D3:D12" xr:uid="{00000000-0002-0000-0B00-000002000000}">
      <formula1>$M$3:$M$8</formula1>
    </dataValidation>
    <dataValidation type="list" allowBlank="1" showInputMessage="1" showErrorMessage="1" sqref="C3:C12" xr:uid="{00000000-0002-0000-0B00-000003000000}">
      <formula1>$L$3:$L$6</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D975"/>
  <sheetViews>
    <sheetView workbookViewId="0">
      <selection activeCell="H7" sqref="H7"/>
    </sheetView>
  </sheetViews>
  <sheetFormatPr defaultRowHeight="13"/>
  <sheetData>
    <row r="1" spans="1:4">
      <c r="A1" t="s">
        <v>1100</v>
      </c>
      <c r="B1" t="s">
        <v>44</v>
      </c>
      <c r="C1" t="s">
        <v>1101</v>
      </c>
      <c r="D1" t="s">
        <v>32</v>
      </c>
    </row>
    <row r="2" spans="1:4">
      <c r="A2" t="s">
        <v>656</v>
      </c>
      <c r="B2">
        <v>1</v>
      </c>
      <c r="C2" s="1" t="s">
        <v>96</v>
      </c>
      <c r="D2" s="1" t="s">
        <v>263</v>
      </c>
    </row>
    <row r="3" spans="1:4">
      <c r="A3" t="s">
        <v>1294</v>
      </c>
      <c r="B3">
        <v>2</v>
      </c>
      <c r="C3" s="1" t="s">
        <v>98</v>
      </c>
      <c r="D3" s="1" t="s">
        <v>264</v>
      </c>
    </row>
    <row r="4" spans="1:4">
      <c r="A4" t="s">
        <v>1288</v>
      </c>
      <c r="B4">
        <v>3</v>
      </c>
      <c r="C4" s="1" t="s">
        <v>104</v>
      </c>
      <c r="D4" s="1" t="s">
        <v>265</v>
      </c>
    </row>
    <row r="5" spans="1:4">
      <c r="A5" t="s">
        <v>1330</v>
      </c>
      <c r="B5">
        <v>4</v>
      </c>
      <c r="C5" s="1" t="s">
        <v>107</v>
      </c>
      <c r="D5" s="1" t="s">
        <v>267</v>
      </c>
    </row>
    <row r="6" spans="1:4">
      <c r="A6" t="s">
        <v>1329</v>
      </c>
      <c r="B6">
        <v>5</v>
      </c>
      <c r="C6" s="1" t="s">
        <v>111</v>
      </c>
      <c r="D6" s="1" t="s">
        <v>266</v>
      </c>
    </row>
    <row r="7" spans="1:4">
      <c r="A7" t="s">
        <v>1361</v>
      </c>
      <c r="B7">
        <v>6</v>
      </c>
      <c r="C7" s="1" t="s">
        <v>114</v>
      </c>
      <c r="D7" s="1" t="s">
        <v>1106</v>
      </c>
    </row>
    <row r="8" spans="1:4">
      <c r="A8" t="s">
        <v>1360</v>
      </c>
      <c r="B8">
        <v>7</v>
      </c>
      <c r="C8" s="1" t="s">
        <v>116</v>
      </c>
      <c r="D8" s="1" t="s">
        <v>1107</v>
      </c>
    </row>
    <row r="9" spans="1:4">
      <c r="A9" t="s">
        <v>1295</v>
      </c>
      <c r="B9">
        <v>8</v>
      </c>
      <c r="C9" s="1" t="s">
        <v>118</v>
      </c>
      <c r="D9" s="1"/>
    </row>
    <row r="10" spans="1:4">
      <c r="A10" t="s">
        <v>1289</v>
      </c>
      <c r="B10">
        <v>9</v>
      </c>
      <c r="C10" s="1" t="s">
        <v>120</v>
      </c>
      <c r="D10" s="1"/>
    </row>
    <row r="11" spans="1:4">
      <c r="A11" t="s">
        <v>1299</v>
      </c>
      <c r="B11">
        <v>10</v>
      </c>
      <c r="C11" s="1" t="s">
        <v>127</v>
      </c>
    </row>
    <row r="12" spans="1:4">
      <c r="A12" t="s">
        <v>1296</v>
      </c>
      <c r="B12">
        <v>11</v>
      </c>
      <c r="C12" s="1" t="s">
        <v>129</v>
      </c>
    </row>
    <row r="13" spans="1:4">
      <c r="A13" t="s">
        <v>1291</v>
      </c>
      <c r="B13">
        <v>12</v>
      </c>
      <c r="C13" s="1" t="s">
        <v>130</v>
      </c>
    </row>
    <row r="14" spans="1:4">
      <c r="A14" t="s">
        <v>1297</v>
      </c>
      <c r="B14">
        <v>13</v>
      </c>
      <c r="C14" s="1" t="s">
        <v>131</v>
      </c>
    </row>
    <row r="15" spans="1:4">
      <c r="A15" t="s">
        <v>1292</v>
      </c>
      <c r="B15">
        <v>14</v>
      </c>
      <c r="C15" s="1" t="s">
        <v>395</v>
      </c>
    </row>
    <row r="16" spans="1:4">
      <c r="A16" t="s">
        <v>1298</v>
      </c>
      <c r="B16">
        <v>15</v>
      </c>
      <c r="C16" s="1" t="s">
        <v>396</v>
      </c>
    </row>
    <row r="17" spans="1:3">
      <c r="A17" t="s">
        <v>1293</v>
      </c>
      <c r="B17">
        <v>16</v>
      </c>
      <c r="C17" s="1" t="s">
        <v>397</v>
      </c>
    </row>
    <row r="18" spans="1:3">
      <c r="A18" t="s">
        <v>1850</v>
      </c>
      <c r="B18">
        <v>17</v>
      </c>
      <c r="C18" s="1" t="s">
        <v>398</v>
      </c>
    </row>
    <row r="19" spans="1:3">
      <c r="A19" t="s">
        <v>1849</v>
      </c>
      <c r="B19">
        <v>18</v>
      </c>
      <c r="C19" s="1" t="s">
        <v>399</v>
      </c>
    </row>
    <row r="20" spans="1:3">
      <c r="A20" t="s">
        <v>1365</v>
      </c>
      <c r="B20">
        <v>19</v>
      </c>
      <c r="C20" s="1" t="s">
        <v>400</v>
      </c>
    </row>
    <row r="21" spans="1:3">
      <c r="A21" t="s">
        <v>1159</v>
      </c>
      <c r="B21">
        <v>20</v>
      </c>
      <c r="C21" s="1" t="s">
        <v>401</v>
      </c>
    </row>
    <row r="22" spans="1:3">
      <c r="A22" t="s">
        <v>1181</v>
      </c>
      <c r="B22">
        <v>21</v>
      </c>
      <c r="C22" s="1" t="s">
        <v>402</v>
      </c>
    </row>
    <row r="23" spans="1:3">
      <c r="A23" t="s">
        <v>1364</v>
      </c>
      <c r="B23">
        <v>22</v>
      </c>
      <c r="C23" s="1" t="s">
        <v>403</v>
      </c>
    </row>
    <row r="24" spans="1:3">
      <c r="A24" t="s">
        <v>1158</v>
      </c>
      <c r="B24">
        <v>23</v>
      </c>
      <c r="C24" s="1" t="s">
        <v>404</v>
      </c>
    </row>
    <row r="25" spans="1:3">
      <c r="A25" t="s">
        <v>1180</v>
      </c>
      <c r="B25">
        <v>24</v>
      </c>
      <c r="C25" s="1" t="s">
        <v>405</v>
      </c>
    </row>
    <row r="26" spans="1:3">
      <c r="A26" t="s">
        <v>1380</v>
      </c>
      <c r="B26">
        <v>25</v>
      </c>
      <c r="C26" s="1" t="s">
        <v>406</v>
      </c>
    </row>
    <row r="27" spans="1:3">
      <c r="A27" t="s">
        <v>1222</v>
      </c>
      <c r="B27">
        <v>26</v>
      </c>
      <c r="C27" s="1" t="s">
        <v>407</v>
      </c>
    </row>
    <row r="28" spans="1:3">
      <c r="A28" t="s">
        <v>1241</v>
      </c>
      <c r="B28">
        <v>27</v>
      </c>
      <c r="C28" s="1" t="s">
        <v>408</v>
      </c>
    </row>
    <row r="29" spans="1:3">
      <c r="A29" t="s">
        <v>1379</v>
      </c>
      <c r="B29">
        <v>28</v>
      </c>
      <c r="C29" s="1" t="s">
        <v>409</v>
      </c>
    </row>
    <row r="30" spans="1:3">
      <c r="A30" t="s">
        <v>1220</v>
      </c>
      <c r="B30">
        <v>29</v>
      </c>
      <c r="C30" s="1" t="s">
        <v>410</v>
      </c>
    </row>
    <row r="31" spans="1:3">
      <c r="A31" t="s">
        <v>1240</v>
      </c>
      <c r="B31">
        <v>30</v>
      </c>
      <c r="C31" s="1" t="s">
        <v>411</v>
      </c>
    </row>
    <row r="32" spans="1:3">
      <c r="A32" t="s">
        <v>1394</v>
      </c>
      <c r="B32">
        <v>31</v>
      </c>
      <c r="C32" s="1" t="s">
        <v>412</v>
      </c>
    </row>
    <row r="33" spans="1:3">
      <c r="A33" t="s">
        <v>1303</v>
      </c>
      <c r="B33">
        <v>32</v>
      </c>
      <c r="C33" s="1" t="s">
        <v>413</v>
      </c>
    </row>
    <row r="34" spans="1:3">
      <c r="A34" t="s">
        <v>1313</v>
      </c>
      <c r="B34">
        <v>33</v>
      </c>
      <c r="C34" s="1" t="s">
        <v>414</v>
      </c>
    </row>
    <row r="35" spans="1:3">
      <c r="A35" t="s">
        <v>1393</v>
      </c>
      <c r="B35">
        <v>34</v>
      </c>
      <c r="C35" s="1" t="s">
        <v>415</v>
      </c>
    </row>
    <row r="36" spans="1:3">
      <c r="A36" t="s">
        <v>1302</v>
      </c>
      <c r="B36">
        <v>35</v>
      </c>
      <c r="C36" s="1" t="s">
        <v>416</v>
      </c>
    </row>
    <row r="37" spans="1:3">
      <c r="A37" t="s">
        <v>1312</v>
      </c>
      <c r="B37">
        <v>36</v>
      </c>
      <c r="C37" s="1" t="s">
        <v>417</v>
      </c>
    </row>
    <row r="38" spans="1:3">
      <c r="A38" t="s">
        <v>1404</v>
      </c>
      <c r="B38">
        <v>37</v>
      </c>
      <c r="C38" s="1" t="s">
        <v>418</v>
      </c>
    </row>
    <row r="39" spans="1:3">
      <c r="A39" t="s">
        <v>1335</v>
      </c>
      <c r="B39">
        <v>38</v>
      </c>
      <c r="C39" s="1" t="s">
        <v>419</v>
      </c>
    </row>
    <row r="40" spans="1:3">
      <c r="A40" t="s">
        <v>1345</v>
      </c>
      <c r="B40">
        <v>39</v>
      </c>
      <c r="C40" s="1" t="s">
        <v>420</v>
      </c>
    </row>
    <row r="41" spans="1:3">
      <c r="A41" t="s">
        <v>1403</v>
      </c>
      <c r="B41">
        <v>40</v>
      </c>
      <c r="C41" s="1" t="s">
        <v>421</v>
      </c>
    </row>
    <row r="42" spans="1:3">
      <c r="A42" t="s">
        <v>1334</v>
      </c>
      <c r="B42">
        <v>41</v>
      </c>
      <c r="C42" s="1" t="s">
        <v>422</v>
      </c>
    </row>
    <row r="43" spans="1:3">
      <c r="A43" t="s">
        <v>1344</v>
      </c>
      <c r="B43">
        <v>42</v>
      </c>
      <c r="C43" s="1" t="s">
        <v>423</v>
      </c>
    </row>
    <row r="44" spans="1:3">
      <c r="A44" t="s">
        <v>1366</v>
      </c>
      <c r="B44">
        <v>43</v>
      </c>
      <c r="C44" s="1" t="s">
        <v>424</v>
      </c>
    </row>
    <row r="45" spans="1:3">
      <c r="A45" t="s">
        <v>1160</v>
      </c>
      <c r="B45">
        <v>44</v>
      </c>
      <c r="C45" s="1" t="s">
        <v>425</v>
      </c>
    </row>
    <row r="46" spans="1:3">
      <c r="A46" t="s">
        <v>1182</v>
      </c>
      <c r="B46">
        <v>45</v>
      </c>
      <c r="C46" s="1" t="s">
        <v>426</v>
      </c>
    </row>
    <row r="47" spans="1:3">
      <c r="A47" t="s">
        <v>1381</v>
      </c>
      <c r="B47">
        <v>46</v>
      </c>
      <c r="C47" s="1" t="s">
        <v>427</v>
      </c>
    </row>
    <row r="48" spans="1:3">
      <c r="A48" t="s">
        <v>1223</v>
      </c>
      <c r="B48">
        <v>47</v>
      </c>
      <c r="C48" s="1" t="s">
        <v>428</v>
      </c>
    </row>
    <row r="49" spans="1:3">
      <c r="A49" t="s">
        <v>1242</v>
      </c>
      <c r="B49">
        <v>48</v>
      </c>
      <c r="C49" s="1" t="s">
        <v>429</v>
      </c>
    </row>
    <row r="50" spans="1:3">
      <c r="A50" t="s">
        <v>1368</v>
      </c>
      <c r="B50">
        <v>49</v>
      </c>
    </row>
    <row r="51" spans="1:3">
      <c r="A51" t="s">
        <v>1162</v>
      </c>
      <c r="B51">
        <v>50</v>
      </c>
    </row>
    <row r="52" spans="1:3">
      <c r="A52" t="s">
        <v>1184</v>
      </c>
    </row>
    <row r="53" spans="1:3">
      <c r="A53" t="s">
        <v>1367</v>
      </c>
    </row>
    <row r="54" spans="1:3">
      <c r="A54" t="s">
        <v>1161</v>
      </c>
    </row>
    <row r="55" spans="1:3">
      <c r="A55" t="s">
        <v>1183</v>
      </c>
    </row>
    <row r="56" spans="1:3">
      <c r="A56" t="s">
        <v>1383</v>
      </c>
    </row>
    <row r="57" spans="1:3">
      <c r="A57" t="s">
        <v>1225</v>
      </c>
    </row>
    <row r="58" spans="1:3">
      <c r="A58" t="s">
        <v>1244</v>
      </c>
    </row>
    <row r="59" spans="1:3">
      <c r="A59" t="s">
        <v>1382</v>
      </c>
    </row>
    <row r="60" spans="1:3">
      <c r="A60" t="s">
        <v>1224</v>
      </c>
    </row>
    <row r="61" spans="1:3">
      <c r="A61" t="s">
        <v>1243</v>
      </c>
    </row>
    <row r="62" spans="1:3">
      <c r="A62" t="s">
        <v>1396</v>
      </c>
    </row>
    <row r="63" spans="1:3">
      <c r="A63" t="s">
        <v>1305</v>
      </c>
    </row>
    <row r="64" spans="1:3">
      <c r="A64" t="s">
        <v>1315</v>
      </c>
    </row>
    <row r="65" spans="1:1">
      <c r="A65" t="s">
        <v>1395</v>
      </c>
    </row>
    <row r="66" spans="1:1">
      <c r="A66" t="s">
        <v>1304</v>
      </c>
    </row>
    <row r="67" spans="1:1">
      <c r="A67" t="s">
        <v>1314</v>
      </c>
    </row>
    <row r="68" spans="1:1">
      <c r="A68" t="s">
        <v>1406</v>
      </c>
    </row>
    <row r="69" spans="1:1">
      <c r="A69" t="s">
        <v>1337</v>
      </c>
    </row>
    <row r="70" spans="1:1">
      <c r="A70" t="s">
        <v>1347</v>
      </c>
    </row>
    <row r="71" spans="1:1">
      <c r="A71" t="s">
        <v>1405</v>
      </c>
    </row>
    <row r="72" spans="1:1">
      <c r="A72" t="s">
        <v>1336</v>
      </c>
    </row>
    <row r="73" spans="1:1">
      <c r="A73" t="s">
        <v>1346</v>
      </c>
    </row>
    <row r="74" spans="1:1">
      <c r="A74" t="s">
        <v>1369</v>
      </c>
    </row>
    <row r="75" spans="1:1">
      <c r="A75" t="s">
        <v>1163</v>
      </c>
    </row>
    <row r="76" spans="1:1">
      <c r="A76" t="s">
        <v>1185</v>
      </c>
    </row>
    <row r="77" spans="1:1">
      <c r="A77" t="s">
        <v>1384</v>
      </c>
    </row>
    <row r="78" spans="1:1">
      <c r="A78" t="s">
        <v>1226</v>
      </c>
    </row>
    <row r="79" spans="1:1">
      <c r="A79" t="s">
        <v>1245</v>
      </c>
    </row>
    <row r="80" spans="1:1">
      <c r="A80" t="s">
        <v>1371</v>
      </c>
    </row>
    <row r="81" spans="1:1">
      <c r="A81" t="s">
        <v>1165</v>
      </c>
    </row>
    <row r="82" spans="1:1">
      <c r="A82" t="s">
        <v>1187</v>
      </c>
    </row>
    <row r="83" spans="1:1">
      <c r="A83" t="s">
        <v>1370</v>
      </c>
    </row>
    <row r="84" spans="1:1">
      <c r="A84" t="s">
        <v>1164</v>
      </c>
    </row>
    <row r="85" spans="1:1">
      <c r="A85" t="s">
        <v>1186</v>
      </c>
    </row>
    <row r="86" spans="1:1">
      <c r="A86" t="s">
        <v>1386</v>
      </c>
    </row>
    <row r="87" spans="1:1">
      <c r="A87" t="s">
        <v>1228</v>
      </c>
    </row>
    <row r="88" spans="1:1">
      <c r="A88" t="s">
        <v>1247</v>
      </c>
    </row>
    <row r="89" spans="1:1">
      <c r="A89" t="s">
        <v>1385</v>
      </c>
    </row>
    <row r="90" spans="1:1">
      <c r="A90" t="s">
        <v>1227</v>
      </c>
    </row>
    <row r="91" spans="1:1">
      <c r="A91" t="s">
        <v>1246</v>
      </c>
    </row>
    <row r="92" spans="1:1">
      <c r="A92" t="s">
        <v>1398</v>
      </c>
    </row>
    <row r="93" spans="1:1">
      <c r="A93" t="s">
        <v>1307</v>
      </c>
    </row>
    <row r="94" spans="1:1">
      <c r="A94" t="s">
        <v>1317</v>
      </c>
    </row>
    <row r="95" spans="1:1">
      <c r="A95" t="s">
        <v>1397</v>
      </c>
    </row>
    <row r="96" spans="1:1">
      <c r="A96" t="s">
        <v>1306</v>
      </c>
    </row>
    <row r="97" spans="1:1">
      <c r="A97" t="s">
        <v>1316</v>
      </c>
    </row>
    <row r="98" spans="1:1">
      <c r="A98" t="s">
        <v>1408</v>
      </c>
    </row>
    <row r="99" spans="1:1">
      <c r="A99" t="s">
        <v>1339</v>
      </c>
    </row>
    <row r="100" spans="1:1">
      <c r="A100" t="s">
        <v>1349</v>
      </c>
    </row>
    <row r="101" spans="1:1">
      <c r="A101" t="s">
        <v>1407</v>
      </c>
    </row>
    <row r="102" spans="1:1">
      <c r="A102" t="s">
        <v>1338</v>
      </c>
    </row>
    <row r="103" spans="1:1">
      <c r="A103" t="s">
        <v>1348</v>
      </c>
    </row>
    <row r="104" spans="1:1">
      <c r="A104" t="s">
        <v>1372</v>
      </c>
    </row>
    <row r="105" spans="1:1">
      <c r="A105" t="s">
        <v>1166</v>
      </c>
    </row>
    <row r="106" spans="1:1">
      <c r="A106" t="s">
        <v>1188</v>
      </c>
    </row>
    <row r="107" spans="1:1">
      <c r="A107" t="s">
        <v>1387</v>
      </c>
    </row>
    <row r="108" spans="1:1">
      <c r="A108" t="s">
        <v>1229</v>
      </c>
    </row>
    <row r="109" spans="1:1">
      <c r="A109" t="s">
        <v>1248</v>
      </c>
    </row>
    <row r="110" spans="1:1">
      <c r="A110" t="s">
        <v>1374</v>
      </c>
    </row>
    <row r="111" spans="1:1">
      <c r="A111" t="s">
        <v>1169</v>
      </c>
    </row>
    <row r="112" spans="1:1">
      <c r="A112" t="s">
        <v>1190</v>
      </c>
    </row>
    <row r="113" spans="1:1">
      <c r="A113" t="s">
        <v>1373</v>
      </c>
    </row>
    <row r="114" spans="1:1">
      <c r="A114" t="s">
        <v>1167</v>
      </c>
    </row>
    <row r="115" spans="1:1">
      <c r="A115" t="s">
        <v>1189</v>
      </c>
    </row>
    <row r="116" spans="1:1">
      <c r="A116" t="s">
        <v>1389</v>
      </c>
    </row>
    <row r="117" spans="1:1">
      <c r="A117" t="s">
        <v>1231</v>
      </c>
    </row>
    <row r="118" spans="1:1">
      <c r="A118" t="s">
        <v>1250</v>
      </c>
    </row>
    <row r="119" spans="1:1">
      <c r="A119" t="s">
        <v>1388</v>
      </c>
    </row>
    <row r="120" spans="1:1">
      <c r="A120" t="s">
        <v>1230</v>
      </c>
    </row>
    <row r="121" spans="1:1">
      <c r="A121" t="s">
        <v>1249</v>
      </c>
    </row>
    <row r="122" spans="1:1">
      <c r="A122" t="s">
        <v>1400</v>
      </c>
    </row>
    <row r="123" spans="1:1">
      <c r="A123" t="s">
        <v>1309</v>
      </c>
    </row>
    <row r="124" spans="1:1">
      <c r="A124" t="s">
        <v>1319</v>
      </c>
    </row>
    <row r="125" spans="1:1">
      <c r="A125" t="s">
        <v>1399</v>
      </c>
    </row>
    <row r="126" spans="1:1">
      <c r="A126" t="s">
        <v>1308</v>
      </c>
    </row>
    <row r="127" spans="1:1">
      <c r="A127" t="s">
        <v>1318</v>
      </c>
    </row>
    <row r="128" spans="1:1">
      <c r="A128" t="s">
        <v>1410</v>
      </c>
    </row>
    <row r="129" spans="1:1">
      <c r="A129" t="s">
        <v>1341</v>
      </c>
    </row>
    <row r="130" spans="1:1">
      <c r="A130" t="s">
        <v>1351</v>
      </c>
    </row>
    <row r="131" spans="1:1">
      <c r="A131" t="s">
        <v>1409</v>
      </c>
    </row>
    <row r="132" spans="1:1">
      <c r="A132" t="s">
        <v>1340</v>
      </c>
    </row>
    <row r="133" spans="1:1">
      <c r="A133" t="s">
        <v>1350</v>
      </c>
    </row>
    <row r="134" spans="1:1">
      <c r="A134" t="s">
        <v>1375</v>
      </c>
    </row>
    <row r="135" spans="1:1">
      <c r="A135" t="s">
        <v>1170</v>
      </c>
    </row>
    <row r="136" spans="1:1">
      <c r="A136" t="s">
        <v>1191</v>
      </c>
    </row>
    <row r="137" spans="1:1">
      <c r="A137" t="s">
        <v>1390</v>
      </c>
    </row>
    <row r="138" spans="1:1">
      <c r="A138" t="s">
        <v>1232</v>
      </c>
    </row>
    <row r="139" spans="1:1">
      <c r="A139" t="s">
        <v>1251</v>
      </c>
    </row>
    <row r="140" spans="1:1">
      <c r="A140" t="s">
        <v>513</v>
      </c>
    </row>
    <row r="141" spans="1:1">
      <c r="A141" t="s">
        <v>451</v>
      </c>
    </row>
    <row r="142" spans="1:1">
      <c r="A142" t="s">
        <v>210</v>
      </c>
    </row>
    <row r="143" spans="1:1">
      <c r="A143" t="s">
        <v>212</v>
      </c>
    </row>
    <row r="144" spans="1:1">
      <c r="A144" t="s">
        <v>214</v>
      </c>
    </row>
    <row r="145" spans="1:1">
      <c r="A145" t="s">
        <v>450</v>
      </c>
    </row>
    <row r="146" spans="1:1">
      <c r="A146" t="s">
        <v>209</v>
      </c>
    </row>
    <row r="147" spans="1:1">
      <c r="A147" t="s">
        <v>211</v>
      </c>
    </row>
    <row r="148" spans="1:1">
      <c r="A148" t="s">
        <v>213</v>
      </c>
    </row>
    <row r="149" spans="1:1">
      <c r="A149" t="s">
        <v>478</v>
      </c>
    </row>
    <row r="150" spans="1:1">
      <c r="A150" t="s">
        <v>479</v>
      </c>
    </row>
    <row r="151" spans="1:1">
      <c r="A151" t="s">
        <v>216</v>
      </c>
    </row>
    <row r="152" spans="1:1">
      <c r="A152" t="s">
        <v>230</v>
      </c>
    </row>
    <row r="153" spans="1:1">
      <c r="A153" t="s">
        <v>250</v>
      </c>
    </row>
    <row r="154" spans="1:1">
      <c r="A154" t="s">
        <v>1585</v>
      </c>
    </row>
    <row r="155" spans="1:1">
      <c r="A155" t="s">
        <v>476</v>
      </c>
    </row>
    <row r="156" spans="1:1">
      <c r="A156" t="s">
        <v>477</v>
      </c>
    </row>
    <row r="157" spans="1:1">
      <c r="A157" t="s">
        <v>215</v>
      </c>
    </row>
    <row r="158" spans="1:1">
      <c r="A158" t="s">
        <v>229</v>
      </c>
    </row>
    <row r="159" spans="1:1">
      <c r="A159" t="s">
        <v>249</v>
      </c>
    </row>
    <row r="160" spans="1:1">
      <c r="A160" t="s">
        <v>1584</v>
      </c>
    </row>
    <row r="161" spans="1:1">
      <c r="A161" t="s">
        <v>481</v>
      </c>
    </row>
    <row r="162" spans="1:1">
      <c r="A162" t="s">
        <v>912</v>
      </c>
    </row>
    <row r="163" spans="1:1">
      <c r="A163" t="s">
        <v>1728</v>
      </c>
    </row>
    <row r="164" spans="1:1">
      <c r="A164" t="s">
        <v>252</v>
      </c>
    </row>
    <row r="165" spans="1:1">
      <c r="A165" t="s">
        <v>254</v>
      </c>
    </row>
    <row r="166" spans="1:1">
      <c r="A166" t="s">
        <v>259</v>
      </c>
    </row>
    <row r="167" spans="1:1">
      <c r="A167" t="s">
        <v>480</v>
      </c>
    </row>
    <row r="168" spans="1:1">
      <c r="A168" t="s">
        <v>913</v>
      </c>
    </row>
    <row r="169" spans="1:1">
      <c r="A169" t="s">
        <v>1727</v>
      </c>
    </row>
    <row r="170" spans="1:1">
      <c r="A170" t="s">
        <v>251</v>
      </c>
    </row>
    <row r="171" spans="1:1">
      <c r="A171" t="s">
        <v>253</v>
      </c>
    </row>
    <row r="172" spans="1:1">
      <c r="A172" t="s">
        <v>258</v>
      </c>
    </row>
    <row r="173" spans="1:1">
      <c r="A173" t="s">
        <v>483</v>
      </c>
    </row>
    <row r="174" spans="1:1">
      <c r="A174" t="s">
        <v>261</v>
      </c>
    </row>
    <row r="175" spans="1:1">
      <c r="A175" t="s">
        <v>445</v>
      </c>
    </row>
    <row r="176" spans="1:1">
      <c r="A176" t="s">
        <v>447</v>
      </c>
    </row>
    <row r="177" spans="1:1">
      <c r="A177" t="s">
        <v>482</v>
      </c>
    </row>
    <row r="178" spans="1:1">
      <c r="A178" t="s">
        <v>260</v>
      </c>
    </row>
    <row r="179" spans="1:1">
      <c r="A179" t="s">
        <v>262</v>
      </c>
    </row>
    <row r="180" spans="1:1">
      <c r="A180" t="s">
        <v>446</v>
      </c>
    </row>
    <row r="181" spans="1:1">
      <c r="A181" t="s">
        <v>1645</v>
      </c>
    </row>
    <row r="182" spans="1:1">
      <c r="A182" t="s">
        <v>1646</v>
      </c>
    </row>
    <row r="183" spans="1:1">
      <c r="A183" t="s">
        <v>1480</v>
      </c>
    </row>
    <row r="184" spans="1:1">
      <c r="A184" t="s">
        <v>1524</v>
      </c>
    </row>
    <row r="185" spans="1:1">
      <c r="A185" t="s">
        <v>914</v>
      </c>
    </row>
    <row r="186" spans="1:1">
      <c r="A186" t="s">
        <v>1647</v>
      </c>
    </row>
    <row r="187" spans="1:1">
      <c r="A187" t="s">
        <v>1648</v>
      </c>
    </row>
    <row r="188" spans="1:1">
      <c r="A188" t="s">
        <v>1525</v>
      </c>
    </row>
    <row r="189" spans="1:1">
      <c r="A189" t="s">
        <v>915</v>
      </c>
    </row>
    <row r="190" spans="1:1">
      <c r="A190" t="s">
        <v>973</v>
      </c>
    </row>
    <row r="191" spans="1:1">
      <c r="A191" t="s">
        <v>1148</v>
      </c>
    </row>
    <row r="192" spans="1:1">
      <c r="A192" t="s">
        <v>1173</v>
      </c>
    </row>
    <row r="193" spans="1:1">
      <c r="A193" t="s">
        <v>1196</v>
      </c>
    </row>
    <row r="194" spans="1:1">
      <c r="A194" t="s">
        <v>974</v>
      </c>
    </row>
    <row r="195" spans="1:1">
      <c r="A195" t="s">
        <v>975</v>
      </c>
    </row>
    <row r="196" spans="1:1">
      <c r="A196" t="s">
        <v>1212</v>
      </c>
    </row>
    <row r="197" spans="1:1">
      <c r="A197" t="s">
        <v>1235</v>
      </c>
    </row>
    <row r="198" spans="1:1">
      <c r="A198" t="s">
        <v>1262</v>
      </c>
    </row>
    <row r="199" spans="1:1">
      <c r="A199" t="s">
        <v>527</v>
      </c>
    </row>
    <row r="200" spans="1:1">
      <c r="A200" t="s">
        <v>1638</v>
      </c>
    </row>
    <row r="201" spans="1:1">
      <c r="A201" t="s">
        <v>1456</v>
      </c>
    </row>
    <row r="202" spans="1:1">
      <c r="A202" t="s">
        <v>1462</v>
      </c>
    </row>
    <row r="203" spans="1:1">
      <c r="A203" t="s">
        <v>379</v>
      </c>
    </row>
    <row r="204" spans="1:1">
      <c r="A204" t="s">
        <v>1639</v>
      </c>
    </row>
    <row r="205" spans="1:1">
      <c r="A205" t="s">
        <v>1457</v>
      </c>
    </row>
    <row r="206" spans="1:1">
      <c r="A206" t="s">
        <v>1463</v>
      </c>
    </row>
    <row r="207" spans="1:1">
      <c r="A207" t="s">
        <v>380</v>
      </c>
    </row>
    <row r="208" spans="1:1">
      <c r="A208" t="s">
        <v>1649</v>
      </c>
    </row>
    <row r="209" spans="1:1">
      <c r="A209" t="s">
        <v>1650</v>
      </c>
    </row>
    <row r="210" spans="1:1">
      <c r="A210" t="s">
        <v>1481</v>
      </c>
    </row>
    <row r="211" spans="1:1">
      <c r="A211" t="s">
        <v>1527</v>
      </c>
    </row>
    <row r="212" spans="1:1">
      <c r="A212" t="s">
        <v>55</v>
      </c>
    </row>
    <row r="213" spans="1:1">
      <c r="A213" t="s">
        <v>1651</v>
      </c>
    </row>
    <row r="214" spans="1:1">
      <c r="A214" t="s">
        <v>1652</v>
      </c>
    </row>
    <row r="215" spans="1:1">
      <c r="A215" t="s">
        <v>1482</v>
      </c>
    </row>
    <row r="216" spans="1:1">
      <c r="A216" t="s">
        <v>1528</v>
      </c>
    </row>
    <row r="217" spans="1:1">
      <c r="A217" t="s">
        <v>56</v>
      </c>
    </row>
    <row r="218" spans="1:1">
      <c r="A218" t="s">
        <v>1586</v>
      </c>
    </row>
    <row r="219" spans="1:1">
      <c r="A219" t="s">
        <v>1715</v>
      </c>
    </row>
    <row r="220" spans="1:1">
      <c r="A220" t="s">
        <v>1719</v>
      </c>
    </row>
    <row r="221" spans="1:1">
      <c r="A221" t="s">
        <v>1729</v>
      </c>
    </row>
    <row r="222" spans="1:1">
      <c r="A222" t="s">
        <v>1601</v>
      </c>
    </row>
    <row r="223" spans="1:1">
      <c r="A223" t="s">
        <v>1607</v>
      </c>
    </row>
    <row r="224" spans="1:1">
      <c r="A224" t="s">
        <v>390</v>
      </c>
    </row>
    <row r="225" spans="1:1">
      <c r="A225" t="s">
        <v>1716</v>
      </c>
    </row>
    <row r="226" spans="1:1">
      <c r="A226" t="s">
        <v>1720</v>
      </c>
    </row>
    <row r="227" spans="1:1">
      <c r="A227" t="s">
        <v>1730</v>
      </c>
    </row>
    <row r="228" spans="1:1">
      <c r="A228" t="s">
        <v>1602</v>
      </c>
    </row>
    <row r="229" spans="1:1">
      <c r="A229" t="s">
        <v>1608</v>
      </c>
    </row>
    <row r="230" spans="1:1">
      <c r="A230" t="s">
        <v>391</v>
      </c>
    </row>
    <row r="231" spans="1:1">
      <c r="A231" t="s">
        <v>1739</v>
      </c>
    </row>
    <row r="232" spans="1:1">
      <c r="A232" t="s">
        <v>1622</v>
      </c>
    </row>
    <row r="233" spans="1:1">
      <c r="A233" t="s">
        <v>1626</v>
      </c>
    </row>
    <row r="234" spans="1:1">
      <c r="A234" t="s">
        <v>448</v>
      </c>
    </row>
    <row r="235" spans="1:1">
      <c r="A235" t="s">
        <v>1740</v>
      </c>
    </row>
    <row r="236" spans="1:1">
      <c r="A236" t="s">
        <v>1623</v>
      </c>
    </row>
    <row r="237" spans="1:1">
      <c r="A237" t="s">
        <v>1627</v>
      </c>
    </row>
    <row r="238" spans="1:1">
      <c r="A238" t="s">
        <v>449</v>
      </c>
    </row>
    <row r="239" spans="1:1">
      <c r="A239" t="s">
        <v>1653</v>
      </c>
    </row>
    <row r="240" spans="1:1">
      <c r="A240" t="s">
        <v>1654</v>
      </c>
    </row>
    <row r="241" spans="1:1">
      <c r="A241" t="s">
        <v>1484</v>
      </c>
    </row>
    <row r="242" spans="1:1">
      <c r="A242" t="s">
        <v>1529</v>
      </c>
    </row>
    <row r="243" spans="1:1">
      <c r="A243" t="s">
        <v>916</v>
      </c>
    </row>
    <row r="244" spans="1:1">
      <c r="A244" t="s">
        <v>1587</v>
      </c>
    </row>
    <row r="245" spans="1:1">
      <c r="A245" t="s">
        <v>1655</v>
      </c>
    </row>
    <row r="246" spans="1:1">
      <c r="A246" t="s">
        <v>1656</v>
      </c>
    </row>
    <row r="247" spans="1:1">
      <c r="A247" t="s">
        <v>1485</v>
      </c>
    </row>
    <row r="248" spans="1:1">
      <c r="A248" t="s">
        <v>1530</v>
      </c>
    </row>
    <row r="249" spans="1:1">
      <c r="A249" t="s">
        <v>917</v>
      </c>
    </row>
    <row r="250" spans="1:1">
      <c r="A250" t="s">
        <v>1588</v>
      </c>
    </row>
    <row r="251" spans="1:1">
      <c r="A251" t="s">
        <v>1197</v>
      </c>
    </row>
    <row r="252" spans="1:1">
      <c r="A252" t="s">
        <v>1264</v>
      </c>
    </row>
    <row r="253" spans="1:1">
      <c r="A253" t="s">
        <v>528</v>
      </c>
    </row>
    <row r="254" spans="1:1">
      <c r="A254" t="s">
        <v>394</v>
      </c>
    </row>
    <row r="255" spans="1:1">
      <c r="A255" t="s">
        <v>365</v>
      </c>
    </row>
    <row r="256" spans="1:1">
      <c r="A256" t="s">
        <v>370</v>
      </c>
    </row>
    <row r="257" spans="1:1">
      <c r="A257" t="s">
        <v>1470</v>
      </c>
    </row>
    <row r="258" spans="1:1">
      <c r="A258" t="s">
        <v>132</v>
      </c>
    </row>
    <row r="259" spans="1:1">
      <c r="A259" t="s">
        <v>366</v>
      </c>
    </row>
    <row r="260" spans="1:1">
      <c r="A260" t="s">
        <v>371</v>
      </c>
    </row>
    <row r="261" spans="1:1">
      <c r="A261" t="s">
        <v>1471</v>
      </c>
    </row>
    <row r="262" spans="1:1">
      <c r="A262" t="s">
        <v>135</v>
      </c>
    </row>
    <row r="263" spans="1:1">
      <c r="A263" t="s">
        <v>136</v>
      </c>
    </row>
    <row r="264" spans="1:1">
      <c r="A264" t="s">
        <v>46</v>
      </c>
    </row>
    <row r="265" spans="1:1">
      <c r="A265" t="s">
        <v>51</v>
      </c>
    </row>
    <row r="266" spans="1:1">
      <c r="A266" t="s">
        <v>1589</v>
      </c>
    </row>
    <row r="267" spans="1:1">
      <c r="A267" t="s">
        <v>137</v>
      </c>
    </row>
    <row r="268" spans="1:1">
      <c r="A268" t="s">
        <v>138</v>
      </c>
    </row>
    <row r="269" spans="1:1">
      <c r="A269" t="s">
        <v>47</v>
      </c>
    </row>
    <row r="270" spans="1:1">
      <c r="A270" t="s">
        <v>52</v>
      </c>
    </row>
    <row r="271" spans="1:1">
      <c r="A271" t="s">
        <v>1590</v>
      </c>
    </row>
    <row r="272" spans="1:1">
      <c r="A272" t="s">
        <v>143</v>
      </c>
    </row>
    <row r="273" spans="1:1">
      <c r="A273" t="s">
        <v>1721</v>
      </c>
    </row>
    <row r="274" spans="1:1">
      <c r="A274" t="s">
        <v>1731</v>
      </c>
    </row>
    <row r="275" spans="1:1">
      <c r="A275" t="s">
        <v>382</v>
      </c>
    </row>
    <row r="276" spans="1:1">
      <c r="A276" t="s">
        <v>386</v>
      </c>
    </row>
    <row r="277" spans="1:1">
      <c r="A277" t="s">
        <v>1616</v>
      </c>
    </row>
    <row r="278" spans="1:1">
      <c r="A278" t="s">
        <v>144</v>
      </c>
    </row>
    <row r="279" spans="1:1">
      <c r="A279" t="s">
        <v>1722</v>
      </c>
    </row>
    <row r="280" spans="1:1">
      <c r="A280" t="s">
        <v>1732</v>
      </c>
    </row>
    <row r="281" spans="1:1">
      <c r="A281" t="s">
        <v>383</v>
      </c>
    </row>
    <row r="282" spans="1:1">
      <c r="A282" t="s">
        <v>387</v>
      </c>
    </row>
    <row r="283" spans="1:1">
      <c r="A283" t="s">
        <v>1617</v>
      </c>
    </row>
    <row r="284" spans="1:1">
      <c r="A284" t="s">
        <v>26</v>
      </c>
    </row>
    <row r="285" spans="1:1">
      <c r="A285" t="s">
        <v>27</v>
      </c>
    </row>
    <row r="286" spans="1:1">
      <c r="A286" t="s">
        <v>28</v>
      </c>
    </row>
    <row r="287" spans="1:1">
      <c r="A287" t="s">
        <v>1632</v>
      </c>
    </row>
    <row r="288" spans="1:1">
      <c r="A288" t="s">
        <v>29</v>
      </c>
    </row>
    <row r="289" spans="1:1">
      <c r="A289" t="s">
        <v>30</v>
      </c>
    </row>
    <row r="290" spans="1:1">
      <c r="A290" t="s">
        <v>31</v>
      </c>
    </row>
    <row r="291" spans="1:1">
      <c r="A291" t="s">
        <v>1633</v>
      </c>
    </row>
    <row r="292" spans="1:1">
      <c r="A292" t="s">
        <v>1657</v>
      </c>
    </row>
    <row r="293" spans="1:1">
      <c r="A293" t="s">
        <v>1658</v>
      </c>
    </row>
    <row r="294" spans="1:1">
      <c r="A294" t="s">
        <v>1486</v>
      </c>
    </row>
    <row r="295" spans="1:1">
      <c r="A295" t="s">
        <v>1531</v>
      </c>
    </row>
    <row r="296" spans="1:1">
      <c r="A296" t="s">
        <v>1591</v>
      </c>
    </row>
    <row r="297" spans="1:1">
      <c r="A297" t="s">
        <v>1659</v>
      </c>
    </row>
    <row r="298" spans="1:1">
      <c r="A298" t="s">
        <v>1660</v>
      </c>
    </row>
    <row r="299" spans="1:1">
      <c r="A299" t="s">
        <v>1487</v>
      </c>
    </row>
    <row r="300" spans="1:1">
      <c r="A300" t="s">
        <v>1532</v>
      </c>
    </row>
    <row r="301" spans="1:1">
      <c r="A301" t="s">
        <v>1592</v>
      </c>
    </row>
    <row r="302" spans="1:1">
      <c r="A302" t="s">
        <v>976</v>
      </c>
    </row>
    <row r="303" spans="1:1">
      <c r="A303" t="s">
        <v>1151</v>
      </c>
    </row>
    <row r="304" spans="1:1">
      <c r="A304" t="s">
        <v>1174</v>
      </c>
    </row>
    <row r="305" spans="1:1">
      <c r="A305" t="s">
        <v>977</v>
      </c>
    </row>
    <row r="306" spans="1:1">
      <c r="A306" t="s">
        <v>978</v>
      </c>
    </row>
    <row r="307" spans="1:1">
      <c r="A307" t="s">
        <v>1213</v>
      </c>
    </row>
    <row r="308" spans="1:1">
      <c r="A308" t="s">
        <v>1236</v>
      </c>
    </row>
    <row r="309" spans="1:1">
      <c r="A309" t="s">
        <v>452</v>
      </c>
    </row>
    <row r="310" spans="1:1">
      <c r="A310" t="s">
        <v>133</v>
      </c>
    </row>
    <row r="311" spans="1:1">
      <c r="A311" t="s">
        <v>367</v>
      </c>
    </row>
    <row r="312" spans="1:1">
      <c r="A312" t="s">
        <v>372</v>
      </c>
    </row>
    <row r="313" spans="1:1">
      <c r="A313" t="s">
        <v>1472</v>
      </c>
    </row>
    <row r="314" spans="1:1">
      <c r="A314" t="s">
        <v>454</v>
      </c>
    </row>
    <row r="315" spans="1:1">
      <c r="A315" t="s">
        <v>134</v>
      </c>
    </row>
    <row r="316" spans="1:1">
      <c r="A316" t="s">
        <v>368</v>
      </c>
    </row>
    <row r="317" spans="1:1">
      <c r="A317" t="s">
        <v>373</v>
      </c>
    </row>
    <row r="318" spans="1:1">
      <c r="A318" t="s">
        <v>1473</v>
      </c>
    </row>
    <row r="319" spans="1:1">
      <c r="A319" t="s">
        <v>456</v>
      </c>
    </row>
    <row r="320" spans="1:1">
      <c r="A320" t="s">
        <v>139</v>
      </c>
    </row>
    <row r="321" spans="1:1">
      <c r="A321" t="s">
        <v>140</v>
      </c>
    </row>
    <row r="322" spans="1:1">
      <c r="A322" t="s">
        <v>48</v>
      </c>
    </row>
    <row r="323" spans="1:1">
      <c r="A323" t="s">
        <v>53</v>
      </c>
    </row>
    <row r="324" spans="1:1">
      <c r="A324" t="s">
        <v>1593</v>
      </c>
    </row>
    <row r="325" spans="1:1">
      <c r="A325" t="s">
        <v>217</v>
      </c>
    </row>
    <row r="326" spans="1:1">
      <c r="A326" t="s">
        <v>141</v>
      </c>
    </row>
    <row r="327" spans="1:1">
      <c r="A327" t="s">
        <v>142</v>
      </c>
    </row>
    <row r="328" spans="1:1">
      <c r="A328" t="s">
        <v>49</v>
      </c>
    </row>
    <row r="329" spans="1:1">
      <c r="A329" t="s">
        <v>54</v>
      </c>
    </row>
    <row r="330" spans="1:1">
      <c r="A330" t="s">
        <v>1594</v>
      </c>
    </row>
    <row r="331" spans="1:1">
      <c r="A331" t="s">
        <v>219</v>
      </c>
    </row>
    <row r="332" spans="1:1">
      <c r="A332" t="s">
        <v>145</v>
      </c>
    </row>
    <row r="333" spans="1:1">
      <c r="A333" t="s">
        <v>1723</v>
      </c>
    </row>
    <row r="334" spans="1:1">
      <c r="A334" t="s">
        <v>1733</v>
      </c>
    </row>
    <row r="335" spans="1:1">
      <c r="A335" t="s">
        <v>384</v>
      </c>
    </row>
    <row r="336" spans="1:1">
      <c r="A336" t="s">
        <v>388</v>
      </c>
    </row>
    <row r="337" spans="1:1">
      <c r="A337" t="s">
        <v>1618</v>
      </c>
    </row>
    <row r="338" spans="1:1">
      <c r="A338" t="s">
        <v>221</v>
      </c>
    </row>
    <row r="339" spans="1:1">
      <c r="A339" t="s">
        <v>146</v>
      </c>
    </row>
    <row r="340" spans="1:1">
      <c r="A340" t="s">
        <v>1724</v>
      </c>
    </row>
    <row r="341" spans="1:1">
      <c r="A341" t="s">
        <v>1734</v>
      </c>
    </row>
    <row r="342" spans="1:1">
      <c r="A342" t="s">
        <v>385</v>
      </c>
    </row>
    <row r="343" spans="1:1">
      <c r="A343" t="s">
        <v>389</v>
      </c>
    </row>
    <row r="344" spans="1:1">
      <c r="A344" t="s">
        <v>1619</v>
      </c>
    </row>
    <row r="345" spans="1:1">
      <c r="A345" t="s">
        <v>231</v>
      </c>
    </row>
    <row r="346" spans="1:1">
      <c r="A346" t="s">
        <v>17</v>
      </c>
    </row>
    <row r="347" spans="1:1">
      <c r="A347" t="s">
        <v>18</v>
      </c>
    </row>
    <row r="348" spans="1:1">
      <c r="A348" t="s">
        <v>19</v>
      </c>
    </row>
    <row r="349" spans="1:1">
      <c r="A349" t="s">
        <v>1634</v>
      </c>
    </row>
    <row r="350" spans="1:1">
      <c r="A350" t="s">
        <v>233</v>
      </c>
    </row>
    <row r="351" spans="1:1">
      <c r="A351" t="s">
        <v>20</v>
      </c>
    </row>
    <row r="352" spans="1:1">
      <c r="A352" t="s">
        <v>21</v>
      </c>
    </row>
    <row r="353" spans="1:1">
      <c r="A353" t="s">
        <v>22</v>
      </c>
    </row>
    <row r="354" spans="1:1">
      <c r="A354" t="s">
        <v>1635</v>
      </c>
    </row>
    <row r="355" spans="1:1">
      <c r="A355" t="s">
        <v>235</v>
      </c>
    </row>
    <row r="356" spans="1:1">
      <c r="A356" t="s">
        <v>1661</v>
      </c>
    </row>
    <row r="357" spans="1:1">
      <c r="A357" t="s">
        <v>1662</v>
      </c>
    </row>
    <row r="358" spans="1:1">
      <c r="A358" t="s">
        <v>1488</v>
      </c>
    </row>
    <row r="359" spans="1:1">
      <c r="A359" t="s">
        <v>1533</v>
      </c>
    </row>
    <row r="360" spans="1:1">
      <c r="A360" t="s">
        <v>1595</v>
      </c>
    </row>
    <row r="361" spans="1:1">
      <c r="A361" t="s">
        <v>458</v>
      </c>
    </row>
    <row r="362" spans="1:1">
      <c r="A362" t="s">
        <v>1663</v>
      </c>
    </row>
    <row r="363" spans="1:1">
      <c r="A363" t="s">
        <v>1664</v>
      </c>
    </row>
    <row r="364" spans="1:1">
      <c r="A364" t="s">
        <v>1489</v>
      </c>
    </row>
    <row r="365" spans="1:1">
      <c r="A365" t="s">
        <v>1534</v>
      </c>
    </row>
    <row r="366" spans="1:1">
      <c r="A366" t="s">
        <v>1596</v>
      </c>
    </row>
    <row r="367" spans="1:1">
      <c r="A367" t="s">
        <v>460</v>
      </c>
    </row>
    <row r="368" spans="1:1">
      <c r="A368" t="s">
        <v>979</v>
      </c>
    </row>
    <row r="369" spans="1:1">
      <c r="A369" t="s">
        <v>1152</v>
      </c>
    </row>
    <row r="370" spans="1:1">
      <c r="A370" t="s">
        <v>1175</v>
      </c>
    </row>
    <row r="371" spans="1:1">
      <c r="A371" t="s">
        <v>462</v>
      </c>
    </row>
    <row r="372" spans="1:1">
      <c r="A372" t="s">
        <v>980</v>
      </c>
    </row>
    <row r="373" spans="1:1">
      <c r="A373" t="s">
        <v>981</v>
      </c>
    </row>
    <row r="374" spans="1:1">
      <c r="A374" t="s">
        <v>1214</v>
      </c>
    </row>
    <row r="375" spans="1:1">
      <c r="A375" t="s">
        <v>1237</v>
      </c>
    </row>
    <row r="376" spans="1:1">
      <c r="A376" t="s">
        <v>223</v>
      </c>
    </row>
    <row r="377" spans="1:1">
      <c r="A377" t="s">
        <v>225</v>
      </c>
    </row>
    <row r="378" spans="1:1">
      <c r="A378" t="s">
        <v>227</v>
      </c>
    </row>
    <row r="379" spans="1:1">
      <c r="A379" t="s">
        <v>237</v>
      </c>
    </row>
    <row r="380" spans="1:1">
      <c r="A380" t="s">
        <v>239</v>
      </c>
    </row>
    <row r="381" spans="1:1">
      <c r="A381" t="s">
        <v>241</v>
      </c>
    </row>
    <row r="382" spans="1:1">
      <c r="A382" t="s">
        <v>243</v>
      </c>
    </row>
    <row r="383" spans="1:1">
      <c r="A383" t="s">
        <v>245</v>
      </c>
    </row>
    <row r="384" spans="1:1">
      <c r="A384" t="s">
        <v>247</v>
      </c>
    </row>
    <row r="385" spans="1:1">
      <c r="A385" t="s">
        <v>529</v>
      </c>
    </row>
    <row r="386" spans="1:1">
      <c r="A386" t="s">
        <v>906</v>
      </c>
    </row>
    <row r="387" spans="1:1">
      <c r="A387" t="s">
        <v>907</v>
      </c>
    </row>
    <row r="388" spans="1:1">
      <c r="A388" t="s">
        <v>908</v>
      </c>
    </row>
    <row r="389" spans="1:1">
      <c r="A389" t="s">
        <v>909</v>
      </c>
    </row>
    <row r="390" spans="1:1">
      <c r="A390" t="s">
        <v>1014</v>
      </c>
    </row>
    <row r="391" spans="1:1">
      <c r="A391" t="s">
        <v>1690</v>
      </c>
    </row>
    <row r="392" spans="1:1">
      <c r="A392" t="s">
        <v>1691</v>
      </c>
    </row>
    <row r="393" spans="1:1">
      <c r="A393" t="s">
        <v>1015</v>
      </c>
    </row>
    <row r="394" spans="1:1">
      <c r="A394" t="s">
        <v>1688</v>
      </c>
    </row>
    <row r="395" spans="1:1">
      <c r="A395" t="s">
        <v>1689</v>
      </c>
    </row>
    <row r="396" spans="1:1">
      <c r="A396" t="s">
        <v>1016</v>
      </c>
    </row>
    <row r="397" spans="1:1">
      <c r="A397" t="s">
        <v>1692</v>
      </c>
    </row>
    <row r="398" spans="1:1">
      <c r="A398" t="s">
        <v>1693</v>
      </c>
    </row>
    <row r="399" spans="1:1">
      <c r="A399" t="s">
        <v>530</v>
      </c>
    </row>
    <row r="400" spans="1:1">
      <c r="A400" t="s">
        <v>531</v>
      </c>
    </row>
    <row r="401" spans="1:1">
      <c r="A401" t="s">
        <v>532</v>
      </c>
    </row>
    <row r="402" spans="1:1">
      <c r="A402" t="s">
        <v>533</v>
      </c>
    </row>
    <row r="403" spans="1:1">
      <c r="A403" t="s">
        <v>534</v>
      </c>
    </row>
    <row r="404" spans="1:1">
      <c r="A404" t="s">
        <v>535</v>
      </c>
    </row>
    <row r="405" spans="1:1">
      <c r="A405" t="s">
        <v>536</v>
      </c>
    </row>
    <row r="406" spans="1:1">
      <c r="A406" t="s">
        <v>537</v>
      </c>
    </row>
    <row r="407" spans="1:1">
      <c r="A407" t="s">
        <v>538</v>
      </c>
    </row>
    <row r="408" spans="1:1">
      <c r="A408" t="s">
        <v>539</v>
      </c>
    </row>
    <row r="409" spans="1:1">
      <c r="A409" t="s">
        <v>205</v>
      </c>
    </row>
    <row r="410" spans="1:1">
      <c r="A410" t="s">
        <v>584</v>
      </c>
    </row>
    <row r="411" spans="1:1">
      <c r="A411" t="s">
        <v>585</v>
      </c>
    </row>
    <row r="412" spans="1:1">
      <c r="A412" t="s">
        <v>586</v>
      </c>
    </row>
    <row r="413" spans="1:1">
      <c r="A413" t="s">
        <v>587</v>
      </c>
    </row>
    <row r="414" spans="1:1">
      <c r="A414" t="s">
        <v>588</v>
      </c>
    </row>
    <row r="415" spans="1:1">
      <c r="A415" t="s">
        <v>589</v>
      </c>
    </row>
    <row r="416" spans="1:1">
      <c r="A416" t="s">
        <v>540</v>
      </c>
    </row>
    <row r="417" spans="1:1">
      <c r="A417" t="s">
        <v>541</v>
      </c>
    </row>
    <row r="418" spans="1:1">
      <c r="A418" t="s">
        <v>542</v>
      </c>
    </row>
    <row r="419" spans="1:1">
      <c r="A419" t="s">
        <v>543</v>
      </c>
    </row>
    <row r="420" spans="1:1">
      <c r="A420" t="s">
        <v>590</v>
      </c>
    </row>
    <row r="421" spans="1:1">
      <c r="A421" t="s">
        <v>544</v>
      </c>
    </row>
    <row r="422" spans="1:1">
      <c r="A422" t="s">
        <v>545</v>
      </c>
    </row>
    <row r="423" spans="1:1">
      <c r="A423" t="s">
        <v>548</v>
      </c>
    </row>
    <row r="424" spans="1:1">
      <c r="A424" t="s">
        <v>549</v>
      </c>
    </row>
    <row r="425" spans="1:1">
      <c r="A425" t="s">
        <v>591</v>
      </c>
    </row>
    <row r="426" spans="1:1">
      <c r="A426" t="s">
        <v>592</v>
      </c>
    </row>
    <row r="427" spans="1:1">
      <c r="A427" t="s">
        <v>593</v>
      </c>
    </row>
    <row r="428" spans="1:1">
      <c r="A428" t="s">
        <v>594</v>
      </c>
    </row>
    <row r="429" spans="1:1">
      <c r="A429" t="s">
        <v>595</v>
      </c>
    </row>
    <row r="430" spans="1:1">
      <c r="A430" t="s">
        <v>596</v>
      </c>
    </row>
    <row r="431" spans="1:1">
      <c r="A431" t="s">
        <v>485</v>
      </c>
    </row>
    <row r="432" spans="1:1">
      <c r="A432" t="s">
        <v>484</v>
      </c>
    </row>
    <row r="433" spans="1:1">
      <c r="A433" t="s">
        <v>492</v>
      </c>
    </row>
    <row r="434" spans="1:1">
      <c r="A434" t="s">
        <v>495</v>
      </c>
    </row>
    <row r="435" spans="1:1">
      <c r="A435" t="s">
        <v>501</v>
      </c>
    </row>
    <row r="436" spans="1:1">
      <c r="A436" t="s">
        <v>512</v>
      </c>
    </row>
    <row r="437" spans="1:1">
      <c r="A437" t="s">
        <v>597</v>
      </c>
    </row>
    <row r="438" spans="1:1">
      <c r="A438" t="s">
        <v>598</v>
      </c>
    </row>
    <row r="439" spans="1:1">
      <c r="A439" t="s">
        <v>599</v>
      </c>
    </row>
    <row r="440" spans="1:1">
      <c r="A440" t="s">
        <v>600</v>
      </c>
    </row>
    <row r="441" spans="1:1">
      <c r="A441" t="s">
        <v>601</v>
      </c>
    </row>
    <row r="442" spans="1:1">
      <c r="A442" t="s">
        <v>602</v>
      </c>
    </row>
    <row r="443" spans="1:1">
      <c r="A443" t="s">
        <v>603</v>
      </c>
    </row>
    <row r="444" spans="1:1">
      <c r="A444" t="s">
        <v>604</v>
      </c>
    </row>
    <row r="445" spans="1:1">
      <c r="A445" t="s">
        <v>605</v>
      </c>
    </row>
    <row r="446" spans="1:1">
      <c r="A446" t="s">
        <v>606</v>
      </c>
    </row>
    <row r="447" spans="1:1">
      <c r="A447" t="s">
        <v>607</v>
      </c>
    </row>
    <row r="448" spans="1:1">
      <c r="A448" t="s">
        <v>608</v>
      </c>
    </row>
    <row r="449" spans="1:1">
      <c r="A449" t="s">
        <v>609</v>
      </c>
    </row>
    <row r="450" spans="1:1">
      <c r="A450" t="s">
        <v>488</v>
      </c>
    </row>
    <row r="451" spans="1:1">
      <c r="A451" t="s">
        <v>550</v>
      </c>
    </row>
    <row r="452" spans="1:1">
      <c r="A452" t="s">
        <v>889</v>
      </c>
    </row>
    <row r="453" spans="1:1">
      <c r="A453" t="s">
        <v>799</v>
      </c>
    </row>
    <row r="454" spans="1:1">
      <c r="A454" t="s">
        <v>805</v>
      </c>
    </row>
    <row r="455" spans="1:1">
      <c r="A455" t="s">
        <v>812</v>
      </c>
    </row>
    <row r="456" spans="1:1">
      <c r="A456" t="s">
        <v>551</v>
      </c>
    </row>
    <row r="457" spans="1:1">
      <c r="A457" t="s">
        <v>888</v>
      </c>
    </row>
    <row r="458" spans="1:1">
      <c r="A458" t="s">
        <v>798</v>
      </c>
    </row>
    <row r="459" spans="1:1">
      <c r="A459" t="s">
        <v>804</v>
      </c>
    </row>
    <row r="460" spans="1:1">
      <c r="A460" t="s">
        <v>811</v>
      </c>
    </row>
    <row r="461" spans="1:1">
      <c r="A461" t="s">
        <v>552</v>
      </c>
    </row>
    <row r="462" spans="1:1">
      <c r="A462" t="s">
        <v>1017</v>
      </c>
    </row>
    <row r="463" spans="1:1">
      <c r="A463" t="s">
        <v>1683</v>
      </c>
    </row>
    <row r="464" spans="1:1">
      <c r="A464" t="s">
        <v>1684</v>
      </c>
    </row>
    <row r="465" spans="1:1">
      <c r="A465" t="s">
        <v>818</v>
      </c>
    </row>
    <row r="466" spans="1:1">
      <c r="A466" t="s">
        <v>827</v>
      </c>
    </row>
    <row r="467" spans="1:1">
      <c r="A467" t="s">
        <v>834</v>
      </c>
    </row>
    <row r="468" spans="1:1">
      <c r="A468" t="s">
        <v>553</v>
      </c>
    </row>
    <row r="469" spans="1:1">
      <c r="A469" t="s">
        <v>1018</v>
      </c>
    </row>
    <row r="470" spans="1:1">
      <c r="A470" t="s">
        <v>1681</v>
      </c>
    </row>
    <row r="471" spans="1:1">
      <c r="A471" t="s">
        <v>1682</v>
      </c>
    </row>
    <row r="472" spans="1:1">
      <c r="A472" t="s">
        <v>817</v>
      </c>
    </row>
    <row r="473" spans="1:1">
      <c r="A473" t="s">
        <v>826</v>
      </c>
    </row>
    <row r="474" spans="1:1">
      <c r="A474" t="s">
        <v>832</v>
      </c>
    </row>
    <row r="475" spans="1:1">
      <c r="A475" t="s">
        <v>895</v>
      </c>
    </row>
    <row r="476" spans="1:1">
      <c r="A476" t="s">
        <v>849</v>
      </c>
    </row>
    <row r="477" spans="1:1">
      <c r="A477" t="s">
        <v>855</v>
      </c>
    </row>
    <row r="478" spans="1:1">
      <c r="A478" t="s">
        <v>861</v>
      </c>
    </row>
    <row r="479" spans="1:1">
      <c r="A479" t="s">
        <v>468</v>
      </c>
    </row>
    <row r="480" spans="1:1">
      <c r="A480" t="s">
        <v>894</v>
      </c>
    </row>
    <row r="481" spans="1:1">
      <c r="A481" t="s">
        <v>848</v>
      </c>
    </row>
    <row r="482" spans="1:1">
      <c r="A482" t="s">
        <v>854</v>
      </c>
    </row>
    <row r="483" spans="1:1">
      <c r="A483" t="s">
        <v>860</v>
      </c>
    </row>
    <row r="484" spans="1:1">
      <c r="A484" t="s">
        <v>470</v>
      </c>
    </row>
    <row r="485" spans="1:1">
      <c r="A485" t="s">
        <v>901</v>
      </c>
    </row>
    <row r="486" spans="1:1">
      <c r="A486" t="s">
        <v>869</v>
      </c>
    </row>
    <row r="487" spans="1:1">
      <c r="A487" t="s">
        <v>875</v>
      </c>
    </row>
    <row r="488" spans="1:1">
      <c r="A488" t="s">
        <v>881</v>
      </c>
    </row>
    <row r="489" spans="1:1">
      <c r="A489" t="s">
        <v>610</v>
      </c>
    </row>
    <row r="490" spans="1:1">
      <c r="A490" t="s">
        <v>900</v>
      </c>
    </row>
    <row r="491" spans="1:1">
      <c r="A491" t="s">
        <v>868</v>
      </c>
    </row>
    <row r="492" spans="1:1">
      <c r="A492" t="s">
        <v>874</v>
      </c>
    </row>
    <row r="493" spans="1:1">
      <c r="A493" t="s">
        <v>880</v>
      </c>
    </row>
    <row r="494" spans="1:1">
      <c r="A494" t="s">
        <v>611</v>
      </c>
    </row>
    <row r="495" spans="1:1">
      <c r="A495" t="s">
        <v>1501</v>
      </c>
    </row>
    <row r="496" spans="1:1">
      <c r="A496" t="s">
        <v>1561</v>
      </c>
    </row>
    <row r="497" spans="1:1">
      <c r="A497" t="s">
        <v>835</v>
      </c>
    </row>
    <row r="498" spans="1:1">
      <c r="A498" t="s">
        <v>612</v>
      </c>
    </row>
    <row r="499" spans="1:1">
      <c r="A499" t="s">
        <v>1498</v>
      </c>
    </row>
    <row r="500" spans="1:1">
      <c r="A500" t="s">
        <v>1558</v>
      </c>
    </row>
    <row r="501" spans="1:1">
      <c r="A501" t="s">
        <v>833</v>
      </c>
    </row>
    <row r="502" spans="1:1">
      <c r="A502" t="s">
        <v>613</v>
      </c>
    </row>
    <row r="503" spans="1:1">
      <c r="A503" t="s">
        <v>982</v>
      </c>
    </row>
    <row r="504" spans="1:1">
      <c r="A504" t="s">
        <v>1153</v>
      </c>
    </row>
    <row r="505" spans="1:1">
      <c r="A505" t="s">
        <v>1176</v>
      </c>
    </row>
    <row r="506" spans="1:1">
      <c r="A506" t="s">
        <v>1200</v>
      </c>
    </row>
    <row r="507" spans="1:1">
      <c r="A507" t="s">
        <v>614</v>
      </c>
    </row>
    <row r="508" spans="1:1">
      <c r="A508" t="s">
        <v>1019</v>
      </c>
    </row>
    <row r="509" spans="1:1">
      <c r="A509" t="s">
        <v>1685</v>
      </c>
    </row>
    <row r="510" spans="1:1">
      <c r="A510" t="s">
        <v>1687</v>
      </c>
    </row>
    <row r="511" spans="1:1">
      <c r="A511" t="s">
        <v>1216</v>
      </c>
    </row>
    <row r="512" spans="1:1">
      <c r="A512" t="s">
        <v>1254</v>
      </c>
    </row>
    <row r="513" spans="1:1">
      <c r="A513" t="s">
        <v>1272</v>
      </c>
    </row>
    <row r="514" spans="1:1">
      <c r="A514" t="s">
        <v>554</v>
      </c>
    </row>
    <row r="515" spans="1:1">
      <c r="A515" t="s">
        <v>1502</v>
      </c>
    </row>
    <row r="516" spans="1:1">
      <c r="A516" t="s">
        <v>1562</v>
      </c>
    </row>
    <row r="517" spans="1:1">
      <c r="A517" t="s">
        <v>1020</v>
      </c>
    </row>
    <row r="518" spans="1:1">
      <c r="A518" t="s">
        <v>555</v>
      </c>
    </row>
    <row r="519" spans="1:1">
      <c r="A519" t="s">
        <v>1499</v>
      </c>
    </row>
    <row r="520" spans="1:1">
      <c r="A520" t="s">
        <v>1559</v>
      </c>
    </row>
    <row r="521" spans="1:1">
      <c r="A521" t="s">
        <v>1021</v>
      </c>
    </row>
    <row r="522" spans="1:1">
      <c r="A522" t="s">
        <v>556</v>
      </c>
    </row>
    <row r="523" spans="1:1">
      <c r="A523" t="s">
        <v>1503</v>
      </c>
    </row>
    <row r="524" spans="1:1">
      <c r="A524" t="s">
        <v>1563</v>
      </c>
    </row>
    <row r="525" spans="1:1">
      <c r="A525" t="s">
        <v>1022</v>
      </c>
    </row>
    <row r="526" spans="1:1">
      <c r="A526" t="s">
        <v>256</v>
      </c>
    </row>
    <row r="527" spans="1:1">
      <c r="A527" t="s">
        <v>1500</v>
      </c>
    </row>
    <row r="528" spans="1:1">
      <c r="A528" t="s">
        <v>1560</v>
      </c>
    </row>
    <row r="529" spans="1:1">
      <c r="A529" t="s">
        <v>1023</v>
      </c>
    </row>
    <row r="530" spans="1:1">
      <c r="A530" t="s">
        <v>1271</v>
      </c>
    </row>
    <row r="531" spans="1:1">
      <c r="A531" t="s">
        <v>1270</v>
      </c>
    </row>
    <row r="532" spans="1:1">
      <c r="A532" t="s">
        <v>503</v>
      </c>
    </row>
    <row r="533" spans="1:1">
      <c r="A533" t="s">
        <v>891</v>
      </c>
    </row>
    <row r="534" spans="1:1">
      <c r="A534" t="s">
        <v>801</v>
      </c>
    </row>
    <row r="535" spans="1:1">
      <c r="A535" t="s">
        <v>807</v>
      </c>
    </row>
    <row r="536" spans="1:1">
      <c r="A536" t="s">
        <v>814</v>
      </c>
    </row>
    <row r="537" spans="1:1">
      <c r="A537" t="s">
        <v>890</v>
      </c>
    </row>
    <row r="538" spans="1:1">
      <c r="A538" t="s">
        <v>800</v>
      </c>
    </row>
    <row r="539" spans="1:1">
      <c r="A539" t="s">
        <v>806</v>
      </c>
    </row>
    <row r="540" spans="1:1">
      <c r="A540" t="s">
        <v>813</v>
      </c>
    </row>
    <row r="541" spans="1:1">
      <c r="A541" t="s">
        <v>1024</v>
      </c>
    </row>
    <row r="542" spans="1:1">
      <c r="A542" t="s">
        <v>1696</v>
      </c>
    </row>
    <row r="543" spans="1:1">
      <c r="A543" t="s">
        <v>1697</v>
      </c>
    </row>
    <row r="544" spans="1:1">
      <c r="A544" t="s">
        <v>820</v>
      </c>
    </row>
    <row r="545" spans="1:1">
      <c r="A545" t="s">
        <v>829</v>
      </c>
    </row>
    <row r="546" spans="1:1">
      <c r="A546" t="s">
        <v>838</v>
      </c>
    </row>
    <row r="547" spans="1:1">
      <c r="A547" t="s">
        <v>1025</v>
      </c>
    </row>
    <row r="548" spans="1:1">
      <c r="A548" t="s">
        <v>1694</v>
      </c>
    </row>
    <row r="549" spans="1:1">
      <c r="A549" t="s">
        <v>1695</v>
      </c>
    </row>
    <row r="550" spans="1:1">
      <c r="A550" t="s">
        <v>819</v>
      </c>
    </row>
    <row r="551" spans="1:1">
      <c r="A551" t="s">
        <v>828</v>
      </c>
    </row>
    <row r="552" spans="1:1">
      <c r="A552" t="s">
        <v>836</v>
      </c>
    </row>
    <row r="553" spans="1:1">
      <c r="A553" t="s">
        <v>897</v>
      </c>
    </row>
    <row r="554" spans="1:1">
      <c r="A554" t="s">
        <v>851</v>
      </c>
    </row>
    <row r="555" spans="1:1">
      <c r="A555" t="s">
        <v>857</v>
      </c>
    </row>
    <row r="556" spans="1:1">
      <c r="A556" t="s">
        <v>863</v>
      </c>
    </row>
    <row r="557" spans="1:1">
      <c r="A557" t="s">
        <v>896</v>
      </c>
    </row>
    <row r="558" spans="1:1">
      <c r="A558" t="s">
        <v>850</v>
      </c>
    </row>
    <row r="559" spans="1:1">
      <c r="A559" t="s">
        <v>856</v>
      </c>
    </row>
    <row r="560" spans="1:1">
      <c r="A560" t="s">
        <v>862</v>
      </c>
    </row>
    <row r="561" spans="1:1">
      <c r="A561" t="s">
        <v>903</v>
      </c>
    </row>
    <row r="562" spans="1:1">
      <c r="A562" t="s">
        <v>871</v>
      </c>
    </row>
    <row r="563" spans="1:1">
      <c r="A563" t="s">
        <v>877</v>
      </c>
    </row>
    <row r="564" spans="1:1">
      <c r="A564" t="s">
        <v>883</v>
      </c>
    </row>
    <row r="565" spans="1:1">
      <c r="A565" t="s">
        <v>902</v>
      </c>
    </row>
    <row r="566" spans="1:1">
      <c r="A566" t="s">
        <v>870</v>
      </c>
    </row>
    <row r="567" spans="1:1">
      <c r="A567" t="s">
        <v>876</v>
      </c>
    </row>
    <row r="568" spans="1:1">
      <c r="A568" t="s">
        <v>882</v>
      </c>
    </row>
    <row r="569" spans="1:1">
      <c r="A569" t="s">
        <v>1507</v>
      </c>
    </row>
    <row r="570" spans="1:1">
      <c r="A570" t="s">
        <v>1567</v>
      </c>
    </row>
    <row r="571" spans="1:1">
      <c r="A571" t="s">
        <v>839</v>
      </c>
    </row>
    <row r="572" spans="1:1">
      <c r="A572" t="s">
        <v>1504</v>
      </c>
    </row>
    <row r="573" spans="1:1">
      <c r="A573" t="s">
        <v>1564</v>
      </c>
    </row>
    <row r="574" spans="1:1">
      <c r="A574" t="s">
        <v>837</v>
      </c>
    </row>
    <row r="575" spans="1:1">
      <c r="A575" t="s">
        <v>983</v>
      </c>
    </row>
    <row r="576" spans="1:1">
      <c r="A576" t="s">
        <v>1154</v>
      </c>
    </row>
    <row r="577" spans="1:1">
      <c r="A577" t="s">
        <v>1177</v>
      </c>
    </row>
    <row r="578" spans="1:1">
      <c r="A578" t="s">
        <v>1201</v>
      </c>
    </row>
    <row r="579" spans="1:1">
      <c r="A579" t="s">
        <v>1026</v>
      </c>
    </row>
    <row r="580" spans="1:1">
      <c r="A580" t="s">
        <v>1698</v>
      </c>
    </row>
    <row r="581" spans="1:1">
      <c r="A581" t="s">
        <v>1699</v>
      </c>
    </row>
    <row r="582" spans="1:1">
      <c r="A582" t="s">
        <v>1217</v>
      </c>
    </row>
    <row r="583" spans="1:1">
      <c r="A583" t="s">
        <v>1255</v>
      </c>
    </row>
    <row r="584" spans="1:1">
      <c r="A584" t="s">
        <v>1273</v>
      </c>
    </row>
    <row r="585" spans="1:1">
      <c r="A585" t="s">
        <v>1508</v>
      </c>
    </row>
    <row r="586" spans="1:1">
      <c r="A586" t="s">
        <v>1568</v>
      </c>
    </row>
    <row r="587" spans="1:1">
      <c r="A587" t="s">
        <v>1027</v>
      </c>
    </row>
    <row r="588" spans="1:1">
      <c r="A588" t="s">
        <v>1505</v>
      </c>
    </row>
    <row r="589" spans="1:1">
      <c r="A589" t="s">
        <v>1565</v>
      </c>
    </row>
    <row r="590" spans="1:1">
      <c r="A590" t="s">
        <v>1028</v>
      </c>
    </row>
    <row r="591" spans="1:1">
      <c r="A591" t="s">
        <v>1509</v>
      </c>
    </row>
    <row r="592" spans="1:1">
      <c r="A592" t="s">
        <v>1569</v>
      </c>
    </row>
    <row r="593" spans="1:1">
      <c r="A593" t="s">
        <v>1029</v>
      </c>
    </row>
    <row r="594" spans="1:1">
      <c r="A594" t="s">
        <v>1506</v>
      </c>
    </row>
    <row r="595" spans="1:1">
      <c r="A595" t="s">
        <v>1566</v>
      </c>
    </row>
    <row r="596" spans="1:1">
      <c r="A596" t="s">
        <v>1030</v>
      </c>
    </row>
    <row r="597" spans="1:1">
      <c r="A597" t="s">
        <v>615</v>
      </c>
    </row>
    <row r="598" spans="1:1">
      <c r="A598" t="s">
        <v>1640</v>
      </c>
    </row>
    <row r="599" spans="1:1">
      <c r="A599" t="s">
        <v>1458</v>
      </c>
    </row>
    <row r="600" spans="1:1">
      <c r="A600" t="s">
        <v>1464</v>
      </c>
    </row>
    <row r="601" spans="1:1">
      <c r="A601" t="s">
        <v>918</v>
      </c>
    </row>
    <row r="602" spans="1:1">
      <c r="A602" t="s">
        <v>1641</v>
      </c>
    </row>
    <row r="603" spans="1:1">
      <c r="A603" t="s">
        <v>1459</v>
      </c>
    </row>
    <row r="604" spans="1:1">
      <c r="A604" t="s">
        <v>1465</v>
      </c>
    </row>
    <row r="605" spans="1:1">
      <c r="A605" t="s">
        <v>919</v>
      </c>
    </row>
    <row r="606" spans="1:1">
      <c r="A606" t="s">
        <v>1665</v>
      </c>
    </row>
    <row r="607" spans="1:1">
      <c r="A607" t="s">
        <v>1666</v>
      </c>
    </row>
    <row r="608" spans="1:1">
      <c r="A608" t="s">
        <v>1490</v>
      </c>
    </row>
    <row r="609" spans="1:1">
      <c r="A609" t="s">
        <v>1535</v>
      </c>
    </row>
    <row r="610" spans="1:1">
      <c r="A610" t="s">
        <v>920</v>
      </c>
    </row>
    <row r="611" spans="1:1">
      <c r="A611" t="s">
        <v>1667</v>
      </c>
    </row>
    <row r="612" spans="1:1">
      <c r="A612" t="s">
        <v>1668</v>
      </c>
    </row>
    <row r="613" spans="1:1">
      <c r="A613" t="s">
        <v>1491</v>
      </c>
    </row>
    <row r="614" spans="1:1">
      <c r="A614" t="s">
        <v>1536</v>
      </c>
    </row>
    <row r="615" spans="1:1">
      <c r="A615" t="s">
        <v>921</v>
      </c>
    </row>
    <row r="616" spans="1:1">
      <c r="A616" t="s">
        <v>1717</v>
      </c>
    </row>
    <row r="617" spans="1:1">
      <c r="A617" t="s">
        <v>1725</v>
      </c>
    </row>
    <row r="618" spans="1:1">
      <c r="A618" t="s">
        <v>1735</v>
      </c>
    </row>
    <row r="619" spans="1:1">
      <c r="A619" t="s">
        <v>1603</v>
      </c>
    </row>
    <row r="620" spans="1:1">
      <c r="A620" t="s">
        <v>1609</v>
      </c>
    </row>
    <row r="621" spans="1:1">
      <c r="A621" t="s">
        <v>922</v>
      </c>
    </row>
    <row r="622" spans="1:1">
      <c r="A622" t="s">
        <v>1718</v>
      </c>
    </row>
    <row r="623" spans="1:1">
      <c r="A623" t="s">
        <v>1726</v>
      </c>
    </row>
    <row r="624" spans="1:1">
      <c r="A624" t="s">
        <v>1736</v>
      </c>
    </row>
    <row r="625" spans="1:1">
      <c r="A625" t="s">
        <v>1604</v>
      </c>
    </row>
    <row r="626" spans="1:1">
      <c r="A626" t="s">
        <v>1610</v>
      </c>
    </row>
    <row r="627" spans="1:1">
      <c r="A627" t="s">
        <v>923</v>
      </c>
    </row>
    <row r="628" spans="1:1">
      <c r="A628" t="s">
        <v>1669</v>
      </c>
    </row>
    <row r="629" spans="1:1">
      <c r="A629" t="s">
        <v>1670</v>
      </c>
    </row>
    <row r="630" spans="1:1">
      <c r="A630" t="s">
        <v>1492</v>
      </c>
    </row>
    <row r="631" spans="1:1">
      <c r="A631" t="s">
        <v>1537</v>
      </c>
    </row>
    <row r="632" spans="1:1">
      <c r="A632" t="s">
        <v>924</v>
      </c>
    </row>
    <row r="633" spans="1:1">
      <c r="A633" t="s">
        <v>1671</v>
      </c>
    </row>
    <row r="634" spans="1:1">
      <c r="A634" t="s">
        <v>1672</v>
      </c>
    </row>
    <row r="635" spans="1:1">
      <c r="A635" t="s">
        <v>1493</v>
      </c>
    </row>
    <row r="636" spans="1:1">
      <c r="A636" t="s">
        <v>1538</v>
      </c>
    </row>
    <row r="637" spans="1:1">
      <c r="A637" t="s">
        <v>925</v>
      </c>
    </row>
    <row r="638" spans="1:1">
      <c r="A638" t="s">
        <v>1198</v>
      </c>
    </row>
    <row r="639" spans="1:1">
      <c r="A639" t="s">
        <v>1265</v>
      </c>
    </row>
    <row r="640" spans="1:1">
      <c r="A640" t="s">
        <v>616</v>
      </c>
    </row>
    <row r="641" spans="1:1">
      <c r="A641" t="s">
        <v>617</v>
      </c>
    </row>
    <row r="642" spans="1:1">
      <c r="A642" t="s">
        <v>618</v>
      </c>
    </row>
    <row r="643" spans="1:1">
      <c r="A643" t="s">
        <v>619</v>
      </c>
    </row>
    <row r="644" spans="1:1">
      <c r="A644" t="s">
        <v>1673</v>
      </c>
    </row>
    <row r="645" spans="1:1">
      <c r="A645" t="s">
        <v>1674</v>
      </c>
    </row>
    <row r="646" spans="1:1">
      <c r="A646" t="s">
        <v>1494</v>
      </c>
    </row>
    <row r="647" spans="1:1">
      <c r="A647" t="s">
        <v>1539</v>
      </c>
    </row>
    <row r="648" spans="1:1">
      <c r="A648" t="s">
        <v>926</v>
      </c>
    </row>
    <row r="649" spans="1:1">
      <c r="A649" t="s">
        <v>620</v>
      </c>
    </row>
    <row r="650" spans="1:1">
      <c r="A650" t="s">
        <v>1675</v>
      </c>
    </row>
    <row r="651" spans="1:1">
      <c r="A651" t="s">
        <v>1676</v>
      </c>
    </row>
    <row r="652" spans="1:1">
      <c r="A652" t="s">
        <v>1495</v>
      </c>
    </row>
    <row r="653" spans="1:1">
      <c r="A653" t="s">
        <v>1540</v>
      </c>
    </row>
    <row r="654" spans="1:1">
      <c r="A654" t="s">
        <v>927</v>
      </c>
    </row>
    <row r="655" spans="1:1">
      <c r="A655" t="s">
        <v>1597</v>
      </c>
    </row>
    <row r="656" spans="1:1">
      <c r="A656" t="s">
        <v>621</v>
      </c>
    </row>
    <row r="657" spans="1:1">
      <c r="A657" t="s">
        <v>928</v>
      </c>
    </row>
    <row r="658" spans="1:1">
      <c r="A658" t="s">
        <v>622</v>
      </c>
    </row>
    <row r="659" spans="1:1">
      <c r="A659" t="s">
        <v>929</v>
      </c>
    </row>
    <row r="660" spans="1:1">
      <c r="A660" t="s">
        <v>623</v>
      </c>
    </row>
    <row r="661" spans="1:1">
      <c r="A661" t="s">
        <v>624</v>
      </c>
    </row>
    <row r="662" spans="1:1">
      <c r="A662" t="s">
        <v>625</v>
      </c>
    </row>
    <row r="663" spans="1:1">
      <c r="A663" t="s">
        <v>1677</v>
      </c>
    </row>
    <row r="664" spans="1:1">
      <c r="A664" t="s">
        <v>1678</v>
      </c>
    </row>
    <row r="665" spans="1:1">
      <c r="A665" t="s">
        <v>1496</v>
      </c>
    </row>
    <row r="666" spans="1:1">
      <c r="A666" t="s">
        <v>1541</v>
      </c>
    </row>
    <row r="667" spans="1:1">
      <c r="A667" t="s">
        <v>930</v>
      </c>
    </row>
    <row r="668" spans="1:1">
      <c r="A668" t="s">
        <v>626</v>
      </c>
    </row>
    <row r="669" spans="1:1">
      <c r="A669" t="s">
        <v>1679</v>
      </c>
    </row>
    <row r="670" spans="1:1">
      <c r="A670" t="s">
        <v>1680</v>
      </c>
    </row>
    <row r="671" spans="1:1">
      <c r="A671" t="s">
        <v>1497</v>
      </c>
    </row>
    <row r="672" spans="1:1">
      <c r="A672" t="s">
        <v>1542</v>
      </c>
    </row>
    <row r="673" spans="1:1">
      <c r="A673" t="s">
        <v>931</v>
      </c>
    </row>
    <row r="674" spans="1:1">
      <c r="A674" t="s">
        <v>1598</v>
      </c>
    </row>
    <row r="675" spans="1:1">
      <c r="A675" t="s">
        <v>627</v>
      </c>
    </row>
    <row r="676" spans="1:1">
      <c r="A676" t="s">
        <v>1199</v>
      </c>
    </row>
    <row r="677" spans="1:1">
      <c r="A677" t="s">
        <v>278</v>
      </c>
    </row>
    <row r="678" spans="1:1">
      <c r="A678" t="s">
        <v>1266</v>
      </c>
    </row>
    <row r="679" spans="1:1">
      <c r="A679" t="s">
        <v>279</v>
      </c>
    </row>
    <row r="680" spans="1:1">
      <c r="A680" t="s">
        <v>280</v>
      </c>
    </row>
    <row r="681" spans="1:1">
      <c r="A681" t="s">
        <v>281</v>
      </c>
    </row>
    <row r="682" spans="1:1">
      <c r="A682" t="s">
        <v>282</v>
      </c>
    </row>
    <row r="683" spans="1:1">
      <c r="A683" t="s">
        <v>509</v>
      </c>
    </row>
    <row r="684" spans="1:1">
      <c r="A684" t="s">
        <v>1031</v>
      </c>
    </row>
    <row r="685" spans="1:1">
      <c r="A685" t="s">
        <v>1032</v>
      </c>
    </row>
    <row r="686" spans="1:1">
      <c r="A686" t="s">
        <v>1033</v>
      </c>
    </row>
    <row r="687" spans="1:1">
      <c r="A687" t="s">
        <v>1034</v>
      </c>
    </row>
    <row r="688" spans="1:1">
      <c r="A688" t="s">
        <v>1035</v>
      </c>
    </row>
    <row r="689" spans="1:1">
      <c r="A689" t="s">
        <v>1036</v>
      </c>
    </row>
    <row r="690" spans="1:1">
      <c r="A690" t="s">
        <v>1037</v>
      </c>
    </row>
    <row r="691" spans="1:1">
      <c r="A691" t="s">
        <v>1038</v>
      </c>
    </row>
    <row r="692" spans="1:1">
      <c r="A692" t="s">
        <v>1039</v>
      </c>
    </row>
    <row r="693" spans="1:1">
      <c r="A693" t="s">
        <v>1709</v>
      </c>
    </row>
    <row r="694" spans="1:1">
      <c r="A694" t="s">
        <v>1710</v>
      </c>
    </row>
    <row r="695" spans="1:1">
      <c r="A695" t="s">
        <v>1040</v>
      </c>
    </row>
    <row r="696" spans="1:1">
      <c r="A696" t="s">
        <v>1041</v>
      </c>
    </row>
    <row r="697" spans="1:1">
      <c r="A697" t="s">
        <v>1042</v>
      </c>
    </row>
    <row r="698" spans="1:1">
      <c r="A698" t="s">
        <v>1043</v>
      </c>
    </row>
    <row r="699" spans="1:1">
      <c r="A699" t="s">
        <v>1707</v>
      </c>
    </row>
    <row r="700" spans="1:1">
      <c r="A700" t="s">
        <v>1708</v>
      </c>
    </row>
    <row r="701" spans="1:1">
      <c r="A701" t="s">
        <v>1044</v>
      </c>
    </row>
    <row r="702" spans="1:1">
      <c r="A702" t="s">
        <v>1045</v>
      </c>
    </row>
    <row r="703" spans="1:1">
      <c r="A703" t="s">
        <v>1046</v>
      </c>
    </row>
    <row r="704" spans="1:1">
      <c r="A704" t="s">
        <v>1047</v>
      </c>
    </row>
    <row r="705" spans="1:1">
      <c r="A705" t="s">
        <v>1048</v>
      </c>
    </row>
    <row r="706" spans="1:1">
      <c r="A706" t="s">
        <v>1049</v>
      </c>
    </row>
    <row r="707" spans="1:1">
      <c r="A707" t="s">
        <v>1050</v>
      </c>
    </row>
    <row r="708" spans="1:1">
      <c r="A708" t="s">
        <v>1051</v>
      </c>
    </row>
    <row r="709" spans="1:1">
      <c r="A709" t="s">
        <v>1052</v>
      </c>
    </row>
    <row r="710" spans="1:1">
      <c r="A710" t="s">
        <v>1053</v>
      </c>
    </row>
    <row r="711" spans="1:1">
      <c r="A711" t="s">
        <v>1054</v>
      </c>
    </row>
    <row r="712" spans="1:1">
      <c r="A712" t="s">
        <v>1055</v>
      </c>
    </row>
    <row r="713" spans="1:1">
      <c r="A713" t="s">
        <v>1056</v>
      </c>
    </row>
    <row r="714" spans="1:1">
      <c r="A714" t="s">
        <v>1057</v>
      </c>
    </row>
    <row r="715" spans="1:1">
      <c r="A715" t="s">
        <v>1058</v>
      </c>
    </row>
    <row r="716" spans="1:1">
      <c r="A716" t="s">
        <v>1059</v>
      </c>
    </row>
    <row r="717" spans="1:1">
      <c r="A717" t="s">
        <v>1060</v>
      </c>
    </row>
    <row r="718" spans="1:1">
      <c r="A718" t="s">
        <v>1061</v>
      </c>
    </row>
    <row r="719" spans="1:1">
      <c r="A719" t="s">
        <v>1062</v>
      </c>
    </row>
    <row r="720" spans="1:1">
      <c r="A720" t="s">
        <v>1519</v>
      </c>
    </row>
    <row r="721" spans="1:1">
      <c r="A721" t="s">
        <v>1579</v>
      </c>
    </row>
    <row r="722" spans="1:1">
      <c r="A722" t="s">
        <v>1063</v>
      </c>
    </row>
    <row r="723" spans="1:1">
      <c r="A723" t="s">
        <v>1516</v>
      </c>
    </row>
    <row r="724" spans="1:1">
      <c r="A724" t="s">
        <v>1576</v>
      </c>
    </row>
    <row r="725" spans="1:1">
      <c r="A725" t="s">
        <v>1064</v>
      </c>
    </row>
    <row r="726" spans="1:1">
      <c r="A726" t="s">
        <v>1065</v>
      </c>
    </row>
    <row r="727" spans="1:1">
      <c r="A727" t="s">
        <v>1156</v>
      </c>
    </row>
    <row r="728" spans="1:1">
      <c r="A728" t="s">
        <v>1179</v>
      </c>
    </row>
    <row r="729" spans="1:1">
      <c r="A729" t="s">
        <v>1203</v>
      </c>
    </row>
    <row r="730" spans="1:1">
      <c r="A730" t="s">
        <v>1066</v>
      </c>
    </row>
    <row r="731" spans="1:1">
      <c r="A731" t="s">
        <v>1711</v>
      </c>
    </row>
    <row r="732" spans="1:1">
      <c r="A732" t="s">
        <v>1712</v>
      </c>
    </row>
    <row r="733" spans="1:1">
      <c r="A733" t="s">
        <v>1219</v>
      </c>
    </row>
    <row r="734" spans="1:1">
      <c r="A734" t="s">
        <v>1257</v>
      </c>
    </row>
    <row r="735" spans="1:1">
      <c r="A735" t="s">
        <v>1277</v>
      </c>
    </row>
    <row r="736" spans="1:1">
      <c r="A736" t="s">
        <v>1520</v>
      </c>
    </row>
    <row r="737" spans="1:1">
      <c r="A737" t="s">
        <v>1580</v>
      </c>
    </row>
    <row r="738" spans="1:1">
      <c r="A738" t="s">
        <v>1067</v>
      </c>
    </row>
    <row r="739" spans="1:1">
      <c r="A739" t="s">
        <v>1517</v>
      </c>
    </row>
    <row r="740" spans="1:1">
      <c r="A740" t="s">
        <v>1577</v>
      </c>
    </row>
    <row r="741" spans="1:1">
      <c r="A741" t="s">
        <v>1068</v>
      </c>
    </row>
    <row r="742" spans="1:1">
      <c r="A742" t="s">
        <v>1521</v>
      </c>
    </row>
    <row r="743" spans="1:1">
      <c r="A743" t="s">
        <v>1581</v>
      </c>
    </row>
    <row r="744" spans="1:1">
      <c r="A744" t="s">
        <v>1069</v>
      </c>
    </row>
    <row r="745" spans="1:1">
      <c r="A745" t="s">
        <v>1518</v>
      </c>
    </row>
    <row r="746" spans="1:1">
      <c r="A746" t="s">
        <v>1578</v>
      </c>
    </row>
    <row r="747" spans="1:1">
      <c r="A747" t="s">
        <v>1070</v>
      </c>
    </row>
    <row r="748" spans="1:1">
      <c r="A748" t="s">
        <v>1276</v>
      </c>
    </row>
    <row r="749" spans="1:1">
      <c r="A749" t="s">
        <v>1275</v>
      </c>
    </row>
    <row r="750" spans="1:1">
      <c r="A750" t="s">
        <v>557</v>
      </c>
    </row>
    <row r="751" spans="1:1">
      <c r="A751" t="s">
        <v>893</v>
      </c>
    </row>
    <row r="752" spans="1:1">
      <c r="A752" t="s">
        <v>803</v>
      </c>
    </row>
    <row r="753" spans="1:1">
      <c r="A753" t="s">
        <v>809</v>
      </c>
    </row>
    <row r="754" spans="1:1">
      <c r="A754" t="s">
        <v>816</v>
      </c>
    </row>
    <row r="755" spans="1:1">
      <c r="A755" t="s">
        <v>892</v>
      </c>
    </row>
    <row r="756" spans="1:1">
      <c r="A756" t="s">
        <v>802</v>
      </c>
    </row>
    <row r="757" spans="1:1">
      <c r="A757" t="s">
        <v>808</v>
      </c>
    </row>
    <row r="758" spans="1:1">
      <c r="A758" t="s">
        <v>815</v>
      </c>
    </row>
    <row r="759" spans="1:1">
      <c r="A759" t="s">
        <v>1071</v>
      </c>
    </row>
    <row r="760" spans="1:1">
      <c r="A760" t="s">
        <v>1702</v>
      </c>
    </row>
    <row r="761" spans="1:1">
      <c r="A761" t="s">
        <v>1703</v>
      </c>
    </row>
    <row r="762" spans="1:1">
      <c r="A762" t="s">
        <v>822</v>
      </c>
    </row>
    <row r="763" spans="1:1">
      <c r="A763" t="s">
        <v>831</v>
      </c>
    </row>
    <row r="764" spans="1:1">
      <c r="A764" t="s">
        <v>842</v>
      </c>
    </row>
    <row r="765" spans="1:1">
      <c r="A765" t="s">
        <v>1072</v>
      </c>
    </row>
    <row r="766" spans="1:1">
      <c r="A766" t="s">
        <v>1700</v>
      </c>
    </row>
    <row r="767" spans="1:1">
      <c r="A767" t="s">
        <v>1701</v>
      </c>
    </row>
    <row r="768" spans="1:1">
      <c r="A768" t="s">
        <v>821</v>
      </c>
    </row>
    <row r="769" spans="1:1">
      <c r="A769" t="s">
        <v>830</v>
      </c>
    </row>
    <row r="770" spans="1:1">
      <c r="A770" t="s">
        <v>840</v>
      </c>
    </row>
    <row r="771" spans="1:1">
      <c r="A771" t="s">
        <v>899</v>
      </c>
    </row>
    <row r="772" spans="1:1">
      <c r="A772" t="s">
        <v>853</v>
      </c>
    </row>
    <row r="773" spans="1:1">
      <c r="A773" t="s">
        <v>859</v>
      </c>
    </row>
    <row r="774" spans="1:1">
      <c r="A774" t="s">
        <v>865</v>
      </c>
    </row>
    <row r="775" spans="1:1">
      <c r="A775" t="s">
        <v>898</v>
      </c>
    </row>
    <row r="776" spans="1:1">
      <c r="A776" t="s">
        <v>852</v>
      </c>
    </row>
    <row r="777" spans="1:1">
      <c r="A777" t="s">
        <v>858</v>
      </c>
    </row>
    <row r="778" spans="1:1">
      <c r="A778" t="s">
        <v>864</v>
      </c>
    </row>
    <row r="779" spans="1:1">
      <c r="A779" t="s">
        <v>905</v>
      </c>
    </row>
    <row r="780" spans="1:1">
      <c r="A780" t="s">
        <v>873</v>
      </c>
    </row>
    <row r="781" spans="1:1">
      <c r="A781" t="s">
        <v>879</v>
      </c>
    </row>
    <row r="782" spans="1:1">
      <c r="A782" t="s">
        <v>885</v>
      </c>
    </row>
    <row r="783" spans="1:1">
      <c r="A783" t="s">
        <v>904</v>
      </c>
    </row>
    <row r="784" spans="1:1">
      <c r="A784" t="s">
        <v>872</v>
      </c>
    </row>
    <row r="785" spans="1:1">
      <c r="A785" t="s">
        <v>878</v>
      </c>
    </row>
    <row r="786" spans="1:1">
      <c r="A786" t="s">
        <v>884</v>
      </c>
    </row>
    <row r="787" spans="1:1">
      <c r="A787" t="s">
        <v>1513</v>
      </c>
    </row>
    <row r="788" spans="1:1">
      <c r="A788" t="s">
        <v>1573</v>
      </c>
    </row>
    <row r="789" spans="1:1">
      <c r="A789" t="s">
        <v>843</v>
      </c>
    </row>
    <row r="790" spans="1:1">
      <c r="A790" t="s">
        <v>1510</v>
      </c>
    </row>
    <row r="791" spans="1:1">
      <c r="A791" t="s">
        <v>1570</v>
      </c>
    </row>
    <row r="792" spans="1:1">
      <c r="A792" t="s">
        <v>841</v>
      </c>
    </row>
    <row r="793" spans="1:1">
      <c r="A793" t="s">
        <v>984</v>
      </c>
    </row>
    <row r="794" spans="1:1">
      <c r="A794" t="s">
        <v>1155</v>
      </c>
    </row>
    <row r="795" spans="1:1">
      <c r="A795" t="s">
        <v>1178</v>
      </c>
    </row>
    <row r="796" spans="1:1">
      <c r="A796" t="s">
        <v>1202</v>
      </c>
    </row>
    <row r="797" spans="1:1">
      <c r="A797" t="s">
        <v>1073</v>
      </c>
    </row>
    <row r="798" spans="1:1">
      <c r="A798" t="s">
        <v>1704</v>
      </c>
    </row>
    <row r="799" spans="1:1">
      <c r="A799" t="s">
        <v>1705</v>
      </c>
    </row>
    <row r="800" spans="1:1">
      <c r="A800" t="s">
        <v>1218</v>
      </c>
    </row>
    <row r="801" spans="1:1">
      <c r="A801" t="s">
        <v>1256</v>
      </c>
    </row>
    <row r="802" spans="1:1">
      <c r="A802" t="s">
        <v>1274</v>
      </c>
    </row>
    <row r="803" spans="1:1">
      <c r="A803" t="s">
        <v>1514</v>
      </c>
    </row>
    <row r="804" spans="1:1">
      <c r="A804" t="s">
        <v>1574</v>
      </c>
    </row>
    <row r="805" spans="1:1">
      <c r="A805" t="s">
        <v>1074</v>
      </c>
    </row>
    <row r="806" spans="1:1">
      <c r="A806" t="s">
        <v>1511</v>
      </c>
    </row>
    <row r="807" spans="1:1">
      <c r="A807" t="s">
        <v>1571</v>
      </c>
    </row>
    <row r="808" spans="1:1">
      <c r="A808" t="s">
        <v>1075</v>
      </c>
    </row>
    <row r="809" spans="1:1">
      <c r="A809" t="s">
        <v>1515</v>
      </c>
    </row>
    <row r="810" spans="1:1">
      <c r="A810" t="s">
        <v>1575</v>
      </c>
    </row>
    <row r="811" spans="1:1">
      <c r="A811" t="s">
        <v>1076</v>
      </c>
    </row>
    <row r="812" spans="1:1">
      <c r="A812" t="s">
        <v>1512</v>
      </c>
    </row>
    <row r="813" spans="1:1">
      <c r="A813" t="s">
        <v>1572</v>
      </c>
    </row>
    <row r="814" spans="1:1">
      <c r="A814" t="s">
        <v>1077</v>
      </c>
    </row>
    <row r="815" spans="1:1">
      <c r="A815" t="s">
        <v>490</v>
      </c>
    </row>
    <row r="816" spans="1:1">
      <c r="A816" t="s">
        <v>825</v>
      </c>
    </row>
    <row r="817" spans="1:1">
      <c r="A817" t="s">
        <v>846</v>
      </c>
    </row>
    <row r="818" spans="1:1">
      <c r="A818" t="s">
        <v>824</v>
      </c>
    </row>
    <row r="819" spans="1:1">
      <c r="A819" t="s">
        <v>844</v>
      </c>
    </row>
    <row r="820" spans="1:1">
      <c r="A820" t="s">
        <v>867</v>
      </c>
    </row>
    <row r="821" spans="1:1">
      <c r="A821" t="s">
        <v>866</v>
      </c>
    </row>
    <row r="822" spans="1:1">
      <c r="A822" t="s">
        <v>887</v>
      </c>
    </row>
    <row r="823" spans="1:1">
      <c r="A823" t="s">
        <v>886</v>
      </c>
    </row>
    <row r="824" spans="1:1">
      <c r="A824" t="s">
        <v>1547</v>
      </c>
    </row>
    <row r="825" spans="1:1">
      <c r="A825" t="s">
        <v>847</v>
      </c>
    </row>
    <row r="826" spans="1:1">
      <c r="A826" t="s">
        <v>1543</v>
      </c>
    </row>
    <row r="827" spans="1:1">
      <c r="A827" t="s">
        <v>845</v>
      </c>
    </row>
    <row r="828" spans="1:1">
      <c r="A828" t="s">
        <v>1238</v>
      </c>
    </row>
    <row r="829" spans="1:1">
      <c r="A829" t="s">
        <v>1282</v>
      </c>
    </row>
    <row r="830" spans="1:1">
      <c r="A830" t="s">
        <v>1548</v>
      </c>
    </row>
    <row r="831" spans="1:1">
      <c r="A831" t="s">
        <v>1078</v>
      </c>
    </row>
    <row r="832" spans="1:1">
      <c r="A832" t="s">
        <v>1545</v>
      </c>
    </row>
    <row r="833" spans="1:1">
      <c r="A833" t="s">
        <v>1079</v>
      </c>
    </row>
    <row r="834" spans="1:1">
      <c r="A834" t="s">
        <v>1549</v>
      </c>
    </row>
    <row r="835" spans="1:1">
      <c r="A835" t="s">
        <v>1080</v>
      </c>
    </row>
    <row r="836" spans="1:1">
      <c r="A836" t="s">
        <v>1546</v>
      </c>
    </row>
    <row r="837" spans="1:1">
      <c r="A837" t="s">
        <v>1081</v>
      </c>
    </row>
    <row r="838" spans="1:1">
      <c r="A838" t="s">
        <v>1281</v>
      </c>
    </row>
    <row r="839" spans="1:1">
      <c r="A839" t="s">
        <v>1280</v>
      </c>
    </row>
    <row r="840" spans="1:1">
      <c r="A840" t="s">
        <v>497</v>
      </c>
    </row>
    <row r="841" spans="1:1">
      <c r="A841" t="s">
        <v>558</v>
      </c>
    </row>
    <row r="842" spans="1:1">
      <c r="A842" t="s">
        <v>559</v>
      </c>
    </row>
    <row r="843" spans="1:1">
      <c r="A843" t="s">
        <v>560</v>
      </c>
    </row>
    <row r="844" spans="1:1">
      <c r="A844" t="s">
        <v>1082</v>
      </c>
    </row>
    <row r="845" spans="1:1">
      <c r="A845" t="s">
        <v>1083</v>
      </c>
    </row>
    <row r="846" spans="1:1">
      <c r="A846" t="s">
        <v>561</v>
      </c>
    </row>
    <row r="847" spans="1:1">
      <c r="A847" t="s">
        <v>1084</v>
      </c>
    </row>
    <row r="848" spans="1:1">
      <c r="A848" t="s">
        <v>1085</v>
      </c>
    </row>
    <row r="849" spans="1:1">
      <c r="A849" t="s">
        <v>1086</v>
      </c>
    </row>
    <row r="850" spans="1:1">
      <c r="A850" t="s">
        <v>464</v>
      </c>
    </row>
    <row r="851" spans="1:1">
      <c r="A851" t="s">
        <v>1087</v>
      </c>
    </row>
    <row r="852" spans="1:1">
      <c r="A852" t="s">
        <v>466</v>
      </c>
    </row>
    <row r="853" spans="1:1">
      <c r="A853" t="s">
        <v>1088</v>
      </c>
    </row>
    <row r="854" spans="1:1">
      <c r="A854" t="s">
        <v>283</v>
      </c>
    </row>
    <row r="855" spans="1:1">
      <c r="A855" t="s">
        <v>1089</v>
      </c>
    </row>
    <row r="856" spans="1:1">
      <c r="A856" t="s">
        <v>284</v>
      </c>
    </row>
    <row r="857" spans="1:1">
      <c r="A857" t="s">
        <v>1553</v>
      </c>
    </row>
    <row r="858" spans="1:1">
      <c r="A858" t="s">
        <v>1090</v>
      </c>
    </row>
    <row r="859" spans="1:1">
      <c r="A859" t="s">
        <v>285</v>
      </c>
    </row>
    <row r="860" spans="1:1">
      <c r="A860" t="s">
        <v>1550</v>
      </c>
    </row>
    <row r="861" spans="1:1">
      <c r="A861" t="s">
        <v>1091</v>
      </c>
    </row>
    <row r="862" spans="1:1">
      <c r="A862" t="s">
        <v>286</v>
      </c>
    </row>
    <row r="863" spans="1:1">
      <c r="A863" t="s">
        <v>287</v>
      </c>
    </row>
    <row r="864" spans="1:1">
      <c r="A864" t="s">
        <v>1239</v>
      </c>
    </row>
    <row r="865" spans="1:1">
      <c r="A865" t="s">
        <v>1285</v>
      </c>
    </row>
    <row r="866" spans="1:1">
      <c r="A866" t="s">
        <v>562</v>
      </c>
    </row>
    <row r="867" spans="1:1">
      <c r="A867" t="s">
        <v>1554</v>
      </c>
    </row>
    <row r="868" spans="1:1">
      <c r="A868" t="s">
        <v>1092</v>
      </c>
    </row>
    <row r="869" spans="1:1">
      <c r="A869" t="s">
        <v>563</v>
      </c>
    </row>
    <row r="870" spans="1:1">
      <c r="A870" t="s">
        <v>1551</v>
      </c>
    </row>
    <row r="871" spans="1:1">
      <c r="A871" t="s">
        <v>1093</v>
      </c>
    </row>
    <row r="872" spans="1:1">
      <c r="A872" t="s">
        <v>564</v>
      </c>
    </row>
    <row r="873" spans="1:1">
      <c r="A873" t="s">
        <v>1555</v>
      </c>
    </row>
    <row r="874" spans="1:1">
      <c r="A874" t="s">
        <v>1094</v>
      </c>
    </row>
    <row r="875" spans="1:1">
      <c r="A875" t="s">
        <v>255</v>
      </c>
    </row>
    <row r="876" spans="1:1">
      <c r="A876" t="s">
        <v>1552</v>
      </c>
    </row>
    <row r="877" spans="1:1">
      <c r="A877" t="s">
        <v>1095</v>
      </c>
    </row>
    <row r="878" spans="1:1">
      <c r="A878" t="s">
        <v>1284</v>
      </c>
    </row>
    <row r="879" spans="1:1">
      <c r="A879" t="s">
        <v>1283</v>
      </c>
    </row>
    <row r="880" spans="1:1">
      <c r="A880" t="s">
        <v>288</v>
      </c>
    </row>
    <row r="881" spans="1:1">
      <c r="A881" t="s">
        <v>565</v>
      </c>
    </row>
    <row r="882" spans="1:1">
      <c r="A882" t="s">
        <v>566</v>
      </c>
    </row>
    <row r="883" spans="1:1">
      <c r="A883" t="s">
        <v>567</v>
      </c>
    </row>
    <row r="884" spans="1:1">
      <c r="A884" t="s">
        <v>568</v>
      </c>
    </row>
    <row r="885" spans="1:1">
      <c r="A885" t="s">
        <v>472</v>
      </c>
    </row>
    <row r="886" spans="1:1">
      <c r="A886" t="s">
        <v>474</v>
      </c>
    </row>
    <row r="887" spans="1:1">
      <c r="A887" t="s">
        <v>289</v>
      </c>
    </row>
    <row r="888" spans="1:1">
      <c r="A888" t="s">
        <v>290</v>
      </c>
    </row>
    <row r="889" spans="1:1">
      <c r="A889" t="s">
        <v>291</v>
      </c>
    </row>
    <row r="890" spans="1:1">
      <c r="A890" t="s">
        <v>292</v>
      </c>
    </row>
    <row r="891" spans="1:1">
      <c r="A891" t="s">
        <v>293</v>
      </c>
    </row>
    <row r="892" spans="1:1">
      <c r="A892" t="s">
        <v>569</v>
      </c>
    </row>
    <row r="893" spans="1:1">
      <c r="A893" t="s">
        <v>570</v>
      </c>
    </row>
    <row r="894" spans="1:1">
      <c r="A894" t="s">
        <v>571</v>
      </c>
    </row>
    <row r="895" spans="1:1">
      <c r="A895" t="s">
        <v>257</v>
      </c>
    </row>
    <row r="896" spans="1:1">
      <c r="A896" t="s">
        <v>294</v>
      </c>
    </row>
    <row r="897" spans="1:1">
      <c r="A897" t="s">
        <v>295</v>
      </c>
    </row>
    <row r="898" spans="1:1">
      <c r="A898" t="s">
        <v>296</v>
      </c>
    </row>
    <row r="899" spans="1:1">
      <c r="A899" t="s">
        <v>297</v>
      </c>
    </row>
    <row r="900" spans="1:1">
      <c r="A900" t="s">
        <v>298</v>
      </c>
    </row>
    <row r="901" spans="1:1">
      <c r="A901" t="s">
        <v>299</v>
      </c>
    </row>
    <row r="902" spans="1:1">
      <c r="A902" t="s">
        <v>300</v>
      </c>
    </row>
    <row r="903" spans="1:1">
      <c r="A903" t="s">
        <v>301</v>
      </c>
    </row>
    <row r="904" spans="1:1">
      <c r="A904" t="s">
        <v>302</v>
      </c>
    </row>
    <row r="905" spans="1:1">
      <c r="A905" t="s">
        <v>303</v>
      </c>
    </row>
    <row r="906" spans="1:1">
      <c r="A906" t="s">
        <v>304</v>
      </c>
    </row>
    <row r="907" spans="1:1">
      <c r="A907" t="s">
        <v>305</v>
      </c>
    </row>
    <row r="908" spans="1:1">
      <c r="A908" t="s">
        <v>306</v>
      </c>
    </row>
    <row r="909" spans="1:1">
      <c r="A909" t="s">
        <v>307</v>
      </c>
    </row>
    <row r="910" spans="1:1">
      <c r="A910" t="s">
        <v>308</v>
      </c>
    </row>
    <row r="911" spans="1:1">
      <c r="A911" t="s">
        <v>309</v>
      </c>
    </row>
    <row r="912" spans="1:1">
      <c r="A912" t="s">
        <v>310</v>
      </c>
    </row>
    <row r="913" spans="1:1">
      <c r="A913" t="s">
        <v>453</v>
      </c>
    </row>
    <row r="914" spans="1:1">
      <c r="A914" t="s">
        <v>455</v>
      </c>
    </row>
    <row r="915" spans="1:1">
      <c r="A915" t="s">
        <v>457</v>
      </c>
    </row>
    <row r="916" spans="1:1">
      <c r="A916" t="s">
        <v>218</v>
      </c>
    </row>
    <row r="917" spans="1:1">
      <c r="A917" t="s">
        <v>220</v>
      </c>
    </row>
    <row r="918" spans="1:1">
      <c r="A918" t="s">
        <v>222</v>
      </c>
    </row>
    <row r="919" spans="1:1">
      <c r="A919" t="s">
        <v>232</v>
      </c>
    </row>
    <row r="920" spans="1:1">
      <c r="A920" t="s">
        <v>234</v>
      </c>
    </row>
    <row r="921" spans="1:1">
      <c r="A921" t="s">
        <v>236</v>
      </c>
    </row>
    <row r="922" spans="1:1">
      <c r="A922" t="s">
        <v>459</v>
      </c>
    </row>
    <row r="923" spans="1:1">
      <c r="A923" t="s">
        <v>461</v>
      </c>
    </row>
    <row r="924" spans="1:1">
      <c r="A924" t="s">
        <v>463</v>
      </c>
    </row>
    <row r="925" spans="1:1">
      <c r="A925" t="s">
        <v>224</v>
      </c>
    </row>
    <row r="926" spans="1:1">
      <c r="A926" t="s">
        <v>226</v>
      </c>
    </row>
    <row r="927" spans="1:1">
      <c r="A927" t="s">
        <v>228</v>
      </c>
    </row>
    <row r="928" spans="1:1">
      <c r="A928" t="s">
        <v>238</v>
      </c>
    </row>
    <row r="929" spans="1:1">
      <c r="A929" t="s">
        <v>240</v>
      </c>
    </row>
    <row r="930" spans="1:1">
      <c r="A930" t="s">
        <v>242</v>
      </c>
    </row>
    <row r="931" spans="1:1">
      <c r="A931" t="s">
        <v>244</v>
      </c>
    </row>
    <row r="932" spans="1:1">
      <c r="A932" t="s">
        <v>246</v>
      </c>
    </row>
    <row r="933" spans="1:1">
      <c r="A933" t="s">
        <v>248</v>
      </c>
    </row>
    <row r="934" spans="1:1">
      <c r="A934" t="s">
        <v>311</v>
      </c>
    </row>
    <row r="935" spans="1:1">
      <c r="A935" t="s">
        <v>572</v>
      </c>
    </row>
    <row r="936" spans="1:1">
      <c r="A936" t="s">
        <v>573</v>
      </c>
    </row>
    <row r="937" spans="1:1">
      <c r="A937" t="s">
        <v>574</v>
      </c>
    </row>
    <row r="938" spans="1:1">
      <c r="A938" t="s">
        <v>575</v>
      </c>
    </row>
    <row r="939" spans="1:1">
      <c r="A939" t="s">
        <v>465</v>
      </c>
    </row>
    <row r="940" spans="1:1">
      <c r="A940" t="s">
        <v>467</v>
      </c>
    </row>
    <row r="941" spans="1:1">
      <c r="A941" t="s">
        <v>312</v>
      </c>
    </row>
    <row r="942" spans="1:1">
      <c r="A942" t="s">
        <v>313</v>
      </c>
    </row>
    <row r="943" spans="1:1">
      <c r="A943" t="s">
        <v>314</v>
      </c>
    </row>
    <row r="944" spans="1:1">
      <c r="A944" t="s">
        <v>315</v>
      </c>
    </row>
    <row r="945" spans="1:1">
      <c r="A945" t="s">
        <v>316</v>
      </c>
    </row>
    <row r="946" spans="1:1">
      <c r="A946" t="s">
        <v>317</v>
      </c>
    </row>
    <row r="947" spans="1:1">
      <c r="A947" t="s">
        <v>576</v>
      </c>
    </row>
    <row r="948" spans="1:1">
      <c r="A948" t="s">
        <v>577</v>
      </c>
    </row>
    <row r="949" spans="1:1">
      <c r="A949" t="s">
        <v>578</v>
      </c>
    </row>
    <row r="950" spans="1:1">
      <c r="A950" t="s">
        <v>579</v>
      </c>
    </row>
    <row r="951" spans="1:1">
      <c r="A951" t="s">
        <v>469</v>
      </c>
    </row>
    <row r="952" spans="1:1">
      <c r="A952" t="s">
        <v>471</v>
      </c>
    </row>
    <row r="953" spans="1:1">
      <c r="A953" t="s">
        <v>318</v>
      </c>
    </row>
    <row r="954" spans="1:1">
      <c r="A954" t="s">
        <v>319</v>
      </c>
    </row>
    <row r="955" spans="1:1">
      <c r="A955" t="s">
        <v>320</v>
      </c>
    </row>
    <row r="956" spans="1:1">
      <c r="A956" t="s">
        <v>321</v>
      </c>
    </row>
    <row r="957" spans="1:1">
      <c r="A957" t="s">
        <v>322</v>
      </c>
    </row>
    <row r="958" spans="1:1">
      <c r="A958" t="s">
        <v>504</v>
      </c>
    </row>
    <row r="959" spans="1:1">
      <c r="A959" t="s">
        <v>580</v>
      </c>
    </row>
    <row r="960" spans="1:1">
      <c r="A960" t="s">
        <v>910</v>
      </c>
    </row>
    <row r="961" spans="1:1">
      <c r="A961" t="s">
        <v>911</v>
      </c>
    </row>
    <row r="962" spans="1:1">
      <c r="A962" t="s">
        <v>1096</v>
      </c>
    </row>
    <row r="963" spans="1:1">
      <c r="A963" t="s">
        <v>581</v>
      </c>
    </row>
    <row r="964" spans="1:1">
      <c r="A964" t="s">
        <v>1097</v>
      </c>
    </row>
    <row r="965" spans="1:1">
      <c r="A965" t="s">
        <v>1098</v>
      </c>
    </row>
    <row r="966" spans="1:1">
      <c r="A966" t="s">
        <v>1099</v>
      </c>
    </row>
    <row r="967" spans="1:1">
      <c r="A967" t="s">
        <v>582</v>
      </c>
    </row>
    <row r="968" spans="1:1">
      <c r="A968" t="s">
        <v>583</v>
      </c>
    </row>
    <row r="969" spans="1:1">
      <c r="A969" t="s">
        <v>473</v>
      </c>
    </row>
    <row r="970" spans="1:1">
      <c r="A970" t="s">
        <v>475</v>
      </c>
    </row>
    <row r="971" spans="1:1">
      <c r="A971" t="s">
        <v>323</v>
      </c>
    </row>
    <row r="972" spans="1:1">
      <c r="A972" t="s">
        <v>324</v>
      </c>
    </row>
    <row r="973" spans="1:1">
      <c r="A973" t="s">
        <v>160</v>
      </c>
    </row>
    <row r="974" spans="1:1">
      <c r="A974" t="s">
        <v>161</v>
      </c>
    </row>
    <row r="975" spans="1:1">
      <c r="A975" t="s">
        <v>162</v>
      </c>
    </row>
  </sheetData>
  <sheetProtection selectLockedCells="1" selectUnlockedCells="1"/>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K48"/>
  <sheetViews>
    <sheetView showZeros="0" zoomScaleNormal="100" zoomScaleSheetLayoutView="100" workbookViewId="0">
      <selection activeCell="B1" sqref="B1:G1"/>
    </sheetView>
  </sheetViews>
  <sheetFormatPr defaultColWidth="9" defaultRowHeight="12.5"/>
  <cols>
    <col min="1" max="17" width="3.453125" style="20" customWidth="1"/>
    <col min="18" max="18" width="2.90625" style="20" customWidth="1"/>
    <col min="19" max="19" width="3.90625" style="20" customWidth="1"/>
    <col min="20" max="20" width="4.08984375" style="20" customWidth="1"/>
    <col min="21" max="24" width="3.453125" style="20" customWidth="1"/>
    <col min="25" max="25" width="5.6328125" style="20" customWidth="1"/>
    <col min="26" max="26" width="1.6328125" style="20" customWidth="1"/>
    <col min="27" max="27" width="7.453125" style="20" hidden="1" customWidth="1"/>
    <col min="28" max="28" width="7" style="20" hidden="1" customWidth="1"/>
    <col min="29" max="29" width="6.6328125" style="20" hidden="1" customWidth="1"/>
    <col min="30" max="30" width="7.36328125" style="20" hidden="1" customWidth="1"/>
    <col min="31" max="31" width="7.6328125" style="20" hidden="1" customWidth="1"/>
    <col min="32" max="32" width="8" style="20" hidden="1" customWidth="1"/>
    <col min="33" max="33" width="7" style="20" hidden="1" customWidth="1"/>
    <col min="34" max="16384" width="9" style="20"/>
  </cols>
  <sheetData>
    <row r="1" spans="1:34" ht="13">
      <c r="A1" s="210" t="s">
        <v>660</v>
      </c>
      <c r="B1" s="463" t="s">
        <v>1847</v>
      </c>
      <c r="C1" s="463"/>
      <c r="D1" s="464"/>
      <c r="E1" s="464"/>
      <c r="F1" s="464"/>
      <c r="G1" s="464"/>
      <c r="AA1" s="211" t="s">
        <v>773</v>
      </c>
      <c r="AB1"/>
      <c r="AC1"/>
      <c r="AD1"/>
      <c r="AE1"/>
      <c r="AF1"/>
      <c r="AG1"/>
      <c r="AH1"/>
    </row>
    <row r="2" spans="1:34" ht="21.75" customHeight="1">
      <c r="A2" s="493" t="s">
        <v>766</v>
      </c>
      <c r="B2" s="493"/>
      <c r="C2" s="493"/>
      <c r="D2" s="493"/>
      <c r="E2" s="493"/>
      <c r="F2" s="493"/>
      <c r="G2" s="493"/>
      <c r="H2" s="493"/>
      <c r="I2" s="493"/>
      <c r="J2" s="493"/>
      <c r="K2" s="493"/>
      <c r="L2" s="493"/>
      <c r="M2" s="493"/>
      <c r="N2" s="493"/>
      <c r="O2" s="493"/>
      <c r="P2" s="493"/>
      <c r="Q2" s="493"/>
      <c r="R2" s="493"/>
      <c r="S2" s="493"/>
      <c r="T2" s="493"/>
      <c r="U2" s="493"/>
      <c r="V2" s="493"/>
      <c r="W2" s="493"/>
      <c r="X2" s="493"/>
      <c r="Y2" s="494"/>
      <c r="Z2" s="19"/>
      <c r="AA2" s="122" t="s">
        <v>765</v>
      </c>
      <c r="AD2"/>
      <c r="AE2"/>
      <c r="AF2"/>
      <c r="AG2"/>
      <c r="AH2"/>
    </row>
    <row r="3" spans="1:34" ht="15" customHeight="1">
      <c r="N3" s="67"/>
      <c r="O3" s="67"/>
      <c r="Z3" s="19"/>
      <c r="AD3"/>
      <c r="AE3"/>
      <c r="AF3"/>
      <c r="AG3"/>
      <c r="AH3"/>
    </row>
    <row r="4" spans="1:34" ht="6.75" customHeight="1">
      <c r="Z4" s="19"/>
      <c r="AD4"/>
      <c r="AE4"/>
      <c r="AF4"/>
      <c r="AG4"/>
      <c r="AH4"/>
    </row>
    <row r="5" spans="1:34" ht="15" customHeight="1">
      <c r="P5" s="27"/>
      <c r="Q5" s="68"/>
      <c r="R5" s="68"/>
      <c r="S5" s="212" t="s">
        <v>1748</v>
      </c>
      <c r="T5" s="114">
        <v>8</v>
      </c>
      <c r="U5" s="212" t="s">
        <v>516</v>
      </c>
      <c r="V5" s="114"/>
      <c r="W5" s="212" t="s">
        <v>517</v>
      </c>
      <c r="X5" s="327"/>
      <c r="Y5" s="69" t="s">
        <v>518</v>
      </c>
      <c r="Z5" s="19"/>
      <c r="AD5"/>
      <c r="AE5"/>
      <c r="AF5"/>
      <c r="AG5"/>
      <c r="AH5"/>
    </row>
    <row r="6" spans="1:34" ht="15" customHeight="1">
      <c r="A6" s="20" t="s">
        <v>1117</v>
      </c>
      <c r="Z6" s="19"/>
      <c r="AD6"/>
      <c r="AE6"/>
      <c r="AF6"/>
      <c r="AG6"/>
      <c r="AH6"/>
    </row>
    <row r="7" spans="1:34" ht="15" customHeight="1">
      <c r="A7" s="482"/>
      <c r="B7" s="482"/>
      <c r="C7" s="482"/>
      <c r="D7" s="482"/>
      <c r="E7" s="482"/>
      <c r="F7" s="482"/>
      <c r="G7" s="482"/>
      <c r="H7" s="482"/>
      <c r="I7" s="482"/>
      <c r="Z7" s="19"/>
      <c r="AD7"/>
      <c r="AE7"/>
      <c r="AF7"/>
      <c r="AG7"/>
      <c r="AH7"/>
    </row>
    <row r="8" spans="1:34" ht="15" customHeight="1">
      <c r="Z8" s="19"/>
      <c r="AD8"/>
      <c r="AE8"/>
      <c r="AF8"/>
      <c r="AG8" t="str">
        <f>IF(B1="Ａ－１","自動車から排出される窒素酸化物及び粒子状物質の特定地域における総量の削減等に関する特別措置法第33条の規定に基づき、特定自動車の使用管理計画を次のとおり提出します。","埼玉県生活環境保全条例第36条第3項の規定により、自動車排出粒子状物質等の排出抑制のために必要な計画的に取り組むべき措置の実施に関する計画について、次のとおり提出します。")</f>
        <v>自動車から排出される窒素酸化物及び粒子状物質の特定地域における総量の削減等に関する特別措置法第33条の規定に基づき、特定自動車の使用管理計画を次のとおり提出します。</v>
      </c>
      <c r="AH8"/>
    </row>
    <row r="9" spans="1:34" ht="15" customHeight="1">
      <c r="L9" s="20" t="s">
        <v>69</v>
      </c>
      <c r="M9" s="482"/>
      <c r="N9" s="482"/>
      <c r="O9" s="482"/>
      <c r="P9" s="482"/>
      <c r="Q9" s="482"/>
      <c r="R9" s="70"/>
      <c r="S9" s="70"/>
      <c r="T9" s="70"/>
      <c r="U9" s="70"/>
      <c r="V9" s="70"/>
      <c r="W9" s="70"/>
      <c r="X9" s="70"/>
      <c r="Z9" s="19"/>
      <c r="AD9"/>
      <c r="AE9"/>
      <c r="AF9"/>
      <c r="AG9"/>
      <c r="AH9"/>
    </row>
    <row r="10" spans="1:34" ht="18.75" customHeight="1">
      <c r="G10" s="20" t="s">
        <v>351</v>
      </c>
      <c r="I10" s="495" t="s">
        <v>57</v>
      </c>
      <c r="J10" s="496"/>
      <c r="K10" s="496"/>
      <c r="L10" s="496"/>
      <c r="M10" s="471"/>
      <c r="N10" s="471"/>
      <c r="O10" s="471"/>
      <c r="P10" s="471"/>
      <c r="Q10" s="471"/>
      <c r="R10" s="471"/>
      <c r="S10" s="471"/>
      <c r="T10" s="471"/>
      <c r="U10" s="471"/>
      <c r="V10" s="471"/>
      <c r="W10" s="471"/>
      <c r="X10" s="471"/>
      <c r="Y10" s="69"/>
      <c r="Z10" s="19"/>
      <c r="AE10"/>
      <c r="AF10"/>
      <c r="AG10" s="20" t="s">
        <v>335</v>
      </c>
      <c r="AH10"/>
    </row>
    <row r="11" spans="1:34" ht="18.75" customHeight="1">
      <c r="I11" s="496"/>
      <c r="J11" s="496"/>
      <c r="K11" s="496"/>
      <c r="L11" s="496"/>
      <c r="M11" s="471"/>
      <c r="N11" s="471"/>
      <c r="O11" s="471"/>
      <c r="P11" s="471"/>
      <c r="Q11" s="471"/>
      <c r="R11" s="471"/>
      <c r="S11" s="471"/>
      <c r="T11" s="471"/>
      <c r="U11" s="471"/>
      <c r="V11" s="471"/>
      <c r="W11" s="471"/>
      <c r="X11" s="471"/>
      <c r="Y11" s="69"/>
      <c r="Z11" s="19"/>
      <c r="AE11"/>
      <c r="AF11"/>
      <c r="AG11" s="20" t="s">
        <v>336</v>
      </c>
      <c r="AH11"/>
    </row>
    <row r="12" spans="1:34" ht="13.5" customHeight="1">
      <c r="I12" s="496"/>
      <c r="J12" s="496"/>
      <c r="K12" s="496"/>
      <c r="L12" s="496"/>
      <c r="M12" s="478"/>
      <c r="N12" s="478"/>
      <c r="O12" s="478"/>
      <c r="P12" s="478"/>
      <c r="Q12" s="478"/>
      <c r="R12" s="478"/>
      <c r="S12" s="478"/>
      <c r="T12" s="478"/>
      <c r="U12" s="478"/>
      <c r="V12" s="478"/>
      <c r="W12" s="478"/>
      <c r="X12" s="478"/>
      <c r="Y12" s="69"/>
      <c r="Z12" s="19"/>
      <c r="AE12"/>
      <c r="AF12"/>
      <c r="AG12" s="20" t="s">
        <v>337</v>
      </c>
      <c r="AH12"/>
    </row>
    <row r="13" spans="1:34" ht="22.5" customHeight="1">
      <c r="I13" s="496"/>
      <c r="J13" s="496"/>
      <c r="K13" s="496"/>
      <c r="L13" s="496"/>
      <c r="M13" s="492"/>
      <c r="N13" s="492"/>
      <c r="O13" s="492"/>
      <c r="P13" s="492"/>
      <c r="Q13" s="492"/>
      <c r="R13" s="492"/>
      <c r="S13" s="492"/>
      <c r="T13" s="492"/>
      <c r="U13" s="492"/>
      <c r="V13" s="492"/>
      <c r="W13" s="492"/>
      <c r="X13" s="492"/>
      <c r="Y13" s="69"/>
      <c r="Z13" s="19"/>
      <c r="AE13"/>
      <c r="AF13"/>
      <c r="AG13" s="20" t="s">
        <v>338</v>
      </c>
      <c r="AH13"/>
    </row>
    <row r="14" spans="1:34" ht="21.75" customHeight="1">
      <c r="I14" s="496"/>
      <c r="J14" s="496"/>
      <c r="K14" s="496"/>
      <c r="L14" s="496"/>
      <c r="M14" s="492"/>
      <c r="N14" s="492"/>
      <c r="O14" s="492"/>
      <c r="P14" s="492"/>
      <c r="Q14" s="492"/>
      <c r="R14" s="492"/>
      <c r="S14" s="492"/>
      <c r="T14" s="492"/>
      <c r="U14" s="492"/>
      <c r="V14" s="492"/>
      <c r="W14" s="492"/>
      <c r="X14" s="492"/>
      <c r="Y14" s="71"/>
      <c r="Z14" s="19"/>
      <c r="AE14"/>
      <c r="AF14"/>
      <c r="AG14" s="20" t="s">
        <v>339</v>
      </c>
      <c r="AH14"/>
    </row>
    <row r="15" spans="1:34" ht="15" customHeight="1">
      <c r="J15" s="20" t="s">
        <v>58</v>
      </c>
      <c r="M15" s="492"/>
      <c r="N15" s="492"/>
      <c r="O15" s="492"/>
      <c r="P15" s="492"/>
      <c r="Q15" s="492"/>
      <c r="R15" s="492"/>
      <c r="S15" s="492"/>
      <c r="T15" s="492"/>
      <c r="U15" s="492"/>
      <c r="V15" s="492"/>
      <c r="W15" s="492"/>
      <c r="X15" s="492"/>
      <c r="Y15" s="20" t="s">
        <v>70</v>
      </c>
      <c r="Z15" s="19"/>
      <c r="AE15"/>
      <c r="AF15"/>
      <c r="AG15" s="20" t="s">
        <v>340</v>
      </c>
      <c r="AH15"/>
    </row>
    <row r="16" spans="1:34" ht="15" customHeight="1">
      <c r="Z16" s="19"/>
      <c r="AE16"/>
      <c r="AF16"/>
      <c r="AG16" s="20" t="s">
        <v>764</v>
      </c>
      <c r="AH16"/>
    </row>
    <row r="17" spans="1:34" ht="6.75" customHeight="1">
      <c r="Z17" s="19"/>
      <c r="AD17"/>
      <c r="AE17"/>
      <c r="AF17"/>
      <c r="AG17"/>
      <c r="AH17"/>
    </row>
    <row r="18" spans="1:34" ht="39" customHeight="1">
      <c r="A18" s="476" t="str">
        <f>+AG8</f>
        <v>自動車から排出される窒素酸化物及び粒子状物質の特定地域における総量の削減等に関する特別措置法第33条の規定に基づき、特定自動車の使用管理計画を次のとおり提出します。</v>
      </c>
      <c r="B18" s="477"/>
      <c r="C18" s="477"/>
      <c r="D18" s="477"/>
      <c r="E18" s="477"/>
      <c r="F18" s="477"/>
      <c r="G18" s="477"/>
      <c r="H18" s="477"/>
      <c r="I18" s="477"/>
      <c r="J18" s="477"/>
      <c r="K18" s="477"/>
      <c r="L18" s="477"/>
      <c r="M18" s="477"/>
      <c r="N18" s="477"/>
      <c r="O18" s="477"/>
      <c r="P18" s="477"/>
      <c r="Q18" s="477"/>
      <c r="R18" s="477"/>
      <c r="S18" s="477"/>
      <c r="T18" s="477"/>
      <c r="U18" s="477"/>
      <c r="V18" s="477"/>
      <c r="W18" s="477"/>
      <c r="X18" s="477"/>
      <c r="Y18" s="477"/>
      <c r="Z18" s="19"/>
      <c r="AD18" s="68"/>
      <c r="AE18"/>
      <c r="AF18"/>
      <c r="AG18"/>
      <c r="AH18"/>
    </row>
    <row r="19" spans="1:34" ht="19.5" customHeight="1">
      <c r="A19" s="465" t="s">
        <v>59</v>
      </c>
      <c r="B19" s="466"/>
      <c r="C19" s="466"/>
      <c r="D19" s="466"/>
      <c r="E19" s="466"/>
      <c r="F19" s="466"/>
      <c r="G19" s="466"/>
      <c r="H19" s="467"/>
      <c r="I19" s="486"/>
      <c r="J19" s="487"/>
      <c r="K19" s="487"/>
      <c r="L19" s="487"/>
      <c r="M19" s="487"/>
      <c r="N19" s="487"/>
      <c r="O19" s="487"/>
      <c r="P19" s="487"/>
      <c r="Q19" s="487"/>
      <c r="R19" s="487"/>
      <c r="S19" s="487"/>
      <c r="T19" s="487"/>
      <c r="U19" s="487"/>
      <c r="V19" s="487"/>
      <c r="W19" s="487"/>
      <c r="X19" s="487"/>
      <c r="Y19" s="488"/>
      <c r="Z19" s="26"/>
      <c r="AA19" s="27"/>
      <c r="AB19" s="27"/>
      <c r="AD19" s="68"/>
      <c r="AE19"/>
      <c r="AF19"/>
      <c r="AG19"/>
      <c r="AH19"/>
    </row>
    <row r="20" spans="1:34" ht="19.5" customHeight="1">
      <c r="A20" s="468"/>
      <c r="B20" s="469"/>
      <c r="C20" s="469"/>
      <c r="D20" s="469"/>
      <c r="E20" s="469"/>
      <c r="F20" s="469"/>
      <c r="G20" s="469"/>
      <c r="H20" s="470"/>
      <c r="I20" s="489"/>
      <c r="J20" s="490"/>
      <c r="K20" s="490"/>
      <c r="L20" s="490"/>
      <c r="M20" s="490"/>
      <c r="N20" s="490"/>
      <c r="O20" s="490"/>
      <c r="P20" s="490"/>
      <c r="Q20" s="490"/>
      <c r="R20" s="490"/>
      <c r="S20" s="490"/>
      <c r="T20" s="490"/>
      <c r="U20" s="490"/>
      <c r="V20" s="490"/>
      <c r="W20" s="490"/>
      <c r="X20" s="490"/>
      <c r="Y20" s="491"/>
      <c r="Z20" s="26"/>
      <c r="AA20" s="27"/>
      <c r="AB20" s="27"/>
      <c r="AD20"/>
      <c r="AE20"/>
      <c r="AF20"/>
      <c r="AG20"/>
      <c r="AH20"/>
    </row>
    <row r="21" spans="1:34" ht="19.5" customHeight="1">
      <c r="A21" s="465" t="s">
        <v>60</v>
      </c>
      <c r="B21" s="466"/>
      <c r="C21" s="466"/>
      <c r="D21" s="466"/>
      <c r="E21" s="466"/>
      <c r="F21" s="466"/>
      <c r="G21" s="466"/>
      <c r="H21" s="467"/>
      <c r="I21" s="72" t="s">
        <v>158</v>
      </c>
      <c r="J21" s="475"/>
      <c r="K21" s="475"/>
      <c r="L21" s="475"/>
      <c r="M21" s="475"/>
      <c r="N21" s="475"/>
      <c r="O21" s="475"/>
      <c r="P21" s="18"/>
      <c r="Q21" s="18"/>
      <c r="R21" s="18"/>
      <c r="S21" s="18"/>
      <c r="T21" s="18"/>
      <c r="U21" s="18"/>
      <c r="V21" s="18"/>
      <c r="W21" s="18"/>
      <c r="X21" s="18"/>
      <c r="Y21" s="73"/>
      <c r="Z21" s="26"/>
      <c r="AA21" s="27"/>
      <c r="AB21" s="27"/>
      <c r="AD21"/>
      <c r="AE21"/>
      <c r="AF21"/>
      <c r="AG21"/>
      <c r="AH21"/>
    </row>
    <row r="22" spans="1:34" ht="19.5" customHeight="1">
      <c r="A22" s="468"/>
      <c r="B22" s="469"/>
      <c r="C22" s="469"/>
      <c r="D22" s="469"/>
      <c r="E22" s="469"/>
      <c r="F22" s="469"/>
      <c r="G22" s="469"/>
      <c r="H22" s="470"/>
      <c r="I22" s="483"/>
      <c r="J22" s="484"/>
      <c r="K22" s="484"/>
      <c r="L22" s="484"/>
      <c r="M22" s="484"/>
      <c r="N22" s="484"/>
      <c r="O22" s="484"/>
      <c r="P22" s="484"/>
      <c r="Q22" s="484"/>
      <c r="R22" s="484"/>
      <c r="S22" s="484"/>
      <c r="T22" s="484"/>
      <c r="U22" s="484"/>
      <c r="V22" s="484"/>
      <c r="W22" s="484"/>
      <c r="X22" s="484"/>
      <c r="Y22" s="485"/>
      <c r="Z22" s="26"/>
      <c r="AA22" s="27"/>
      <c r="AB22" s="27"/>
      <c r="AD22"/>
      <c r="AE22"/>
      <c r="AF22"/>
      <c r="AG22"/>
      <c r="AH22"/>
    </row>
    <row r="23" spans="1:34" ht="29.5" customHeight="1">
      <c r="A23" s="506" t="s">
        <v>61</v>
      </c>
      <c r="B23" s="503" t="s">
        <v>71</v>
      </c>
      <c r="C23" s="504"/>
      <c r="D23" s="504"/>
      <c r="E23" s="504"/>
      <c r="F23" s="504"/>
      <c r="G23" s="504"/>
      <c r="H23" s="505"/>
      <c r="I23" s="472" t="str">
        <f>IF(T23="","",VLOOKUP('様式６号の２ ・Ａ－１'!T23,産業分類表!A4:B102,2,FALSE))</f>
        <v/>
      </c>
      <c r="J23" s="473"/>
      <c r="K23" s="473"/>
      <c r="L23" s="473"/>
      <c r="M23" s="473"/>
      <c r="N23" s="473"/>
      <c r="O23" s="473"/>
      <c r="P23" s="473"/>
      <c r="Q23" s="474"/>
      <c r="R23" s="509" t="s">
        <v>72</v>
      </c>
      <c r="S23" s="510"/>
      <c r="T23" s="479"/>
      <c r="U23" s="480"/>
      <c r="V23" s="480"/>
      <c r="W23" s="480"/>
      <c r="X23" s="480"/>
      <c r="Y23" s="481"/>
      <c r="Z23" s="21"/>
      <c r="AA23" s="27"/>
      <c r="AB23" s="27"/>
      <c r="AC23" s="27"/>
      <c r="AD23"/>
      <c r="AE23"/>
      <c r="AF23"/>
      <c r="AG23"/>
      <c r="AH23"/>
    </row>
    <row r="24" spans="1:34" ht="15" customHeight="1">
      <c r="A24" s="507"/>
      <c r="B24" s="465" t="s">
        <v>520</v>
      </c>
      <c r="C24" s="521"/>
      <c r="D24" s="521"/>
      <c r="E24" s="521"/>
      <c r="F24" s="521"/>
      <c r="G24" s="521"/>
      <c r="H24" s="522"/>
      <c r="I24" s="513">
        <f>別紙１!BC32+別紙１!BC33</f>
        <v>0</v>
      </c>
      <c r="J24" s="514"/>
      <c r="K24" s="514"/>
      <c r="L24" s="514"/>
      <c r="M24" s="514" t="s">
        <v>438</v>
      </c>
      <c r="N24" s="517" t="str">
        <f>IF(別紙１!BC33=0," ","（　内被牽引車台数")</f>
        <v xml:space="preserve"> </v>
      </c>
      <c r="O24" s="517"/>
      <c r="P24" s="517"/>
      <c r="Q24" s="517"/>
      <c r="R24" s="517"/>
      <c r="S24" s="517"/>
      <c r="T24" s="514" t="str">
        <f>IF(別紙１!BC33=0," ",別紙１!BC33)</f>
        <v xml:space="preserve"> </v>
      </c>
      <c r="U24" s="514"/>
      <c r="V24" s="519" t="str">
        <f>IF(別紙１!BC33=0," ","台　）")</f>
        <v xml:space="preserve"> </v>
      </c>
      <c r="W24" s="519"/>
      <c r="X24" s="519"/>
      <c r="Y24" s="74"/>
      <c r="Z24" s="19"/>
      <c r="AD24"/>
      <c r="AE24"/>
      <c r="AF24"/>
      <c r="AG24"/>
      <c r="AH24"/>
    </row>
    <row r="25" spans="1:34" ht="15" customHeight="1">
      <c r="A25" s="507"/>
      <c r="B25" s="523"/>
      <c r="C25" s="524"/>
      <c r="D25" s="524"/>
      <c r="E25" s="524"/>
      <c r="F25" s="524"/>
      <c r="G25" s="524"/>
      <c r="H25" s="525"/>
      <c r="I25" s="515"/>
      <c r="J25" s="516"/>
      <c r="K25" s="516"/>
      <c r="L25" s="516"/>
      <c r="M25" s="516"/>
      <c r="N25" s="518"/>
      <c r="O25" s="518"/>
      <c r="P25" s="518"/>
      <c r="Q25" s="518"/>
      <c r="R25" s="518"/>
      <c r="S25" s="518"/>
      <c r="T25" s="516"/>
      <c r="U25" s="516"/>
      <c r="V25" s="520"/>
      <c r="W25" s="520"/>
      <c r="X25" s="520"/>
      <c r="Y25" s="75"/>
      <c r="Z25" s="19"/>
      <c r="AD25"/>
      <c r="AE25"/>
      <c r="AF25"/>
      <c r="AG25"/>
      <c r="AH25"/>
    </row>
    <row r="26" spans="1:34" ht="28.5" customHeight="1">
      <c r="A26" s="508"/>
      <c r="B26" s="503" t="s">
        <v>62</v>
      </c>
      <c r="C26" s="504"/>
      <c r="D26" s="504"/>
      <c r="E26" s="504"/>
      <c r="F26" s="504"/>
      <c r="G26" s="504"/>
      <c r="H26" s="505"/>
      <c r="I26" s="511"/>
      <c r="J26" s="512"/>
      <c r="K26" s="512"/>
      <c r="L26" s="512"/>
      <c r="M26" s="512"/>
      <c r="N26" s="512"/>
      <c r="O26" s="76" t="s">
        <v>437</v>
      </c>
      <c r="P26" s="76"/>
      <c r="Q26" s="77"/>
      <c r="R26" s="76"/>
      <c r="S26" s="76"/>
      <c r="T26" s="76"/>
      <c r="U26" s="76"/>
      <c r="V26" s="76"/>
      <c r="W26" s="76"/>
      <c r="X26" s="76"/>
      <c r="Y26" s="78"/>
      <c r="Z26" s="19"/>
      <c r="AD26"/>
      <c r="AE26"/>
      <c r="AF26"/>
      <c r="AG26"/>
      <c r="AH26"/>
    </row>
    <row r="27" spans="1:34" ht="29.15" customHeight="1">
      <c r="A27" s="497" t="s">
        <v>63</v>
      </c>
      <c r="B27" s="498"/>
      <c r="C27" s="498"/>
      <c r="D27" s="498"/>
      <c r="E27" s="498"/>
      <c r="F27" s="498"/>
      <c r="G27" s="498"/>
      <c r="H27" s="499"/>
      <c r="I27" s="500" t="s">
        <v>963</v>
      </c>
      <c r="J27" s="501"/>
      <c r="K27" s="501"/>
      <c r="L27" s="501"/>
      <c r="M27" s="501"/>
      <c r="N27" s="501"/>
      <c r="O27" s="501"/>
      <c r="P27" s="501"/>
      <c r="Q27" s="501"/>
      <c r="R27" s="501"/>
      <c r="S27" s="501"/>
      <c r="T27" s="501"/>
      <c r="U27" s="501"/>
      <c r="V27" s="501"/>
      <c r="W27" s="501"/>
      <c r="X27" s="501"/>
      <c r="Y27" s="502"/>
      <c r="Z27" s="19"/>
      <c r="AD27"/>
      <c r="AE27"/>
      <c r="AF27"/>
      <c r="AG27"/>
      <c r="AH27"/>
    </row>
    <row r="28" spans="1:34" ht="29.15" customHeight="1">
      <c r="A28" s="526" t="s">
        <v>955</v>
      </c>
      <c r="B28" s="529"/>
      <c r="C28" s="529"/>
      <c r="D28" s="529"/>
      <c r="E28" s="529"/>
      <c r="F28" s="529"/>
      <c r="G28" s="529"/>
      <c r="H28" s="530"/>
      <c r="I28" s="500" t="s">
        <v>964</v>
      </c>
      <c r="J28" s="501"/>
      <c r="K28" s="501"/>
      <c r="L28" s="501"/>
      <c r="M28" s="501"/>
      <c r="N28" s="501"/>
      <c r="O28" s="501"/>
      <c r="P28" s="501"/>
      <c r="Q28" s="501"/>
      <c r="R28" s="501"/>
      <c r="S28" s="501"/>
      <c r="T28" s="501"/>
      <c r="U28" s="501"/>
      <c r="V28" s="501"/>
      <c r="W28" s="501"/>
      <c r="X28" s="501"/>
      <c r="Y28" s="502"/>
      <c r="Z28" s="19"/>
      <c r="AD28"/>
      <c r="AE28"/>
      <c r="AF28"/>
      <c r="AG28"/>
      <c r="AH28"/>
    </row>
    <row r="29" spans="1:34" ht="29.15" customHeight="1">
      <c r="A29" s="526" t="s">
        <v>956</v>
      </c>
      <c r="B29" s="529"/>
      <c r="C29" s="529"/>
      <c r="D29" s="529"/>
      <c r="E29" s="529"/>
      <c r="F29" s="529"/>
      <c r="G29" s="529"/>
      <c r="H29" s="530"/>
      <c r="I29" s="500" t="s">
        <v>964</v>
      </c>
      <c r="J29" s="501"/>
      <c r="K29" s="501"/>
      <c r="L29" s="501"/>
      <c r="M29" s="501"/>
      <c r="N29" s="501"/>
      <c r="O29" s="501"/>
      <c r="P29" s="501"/>
      <c r="Q29" s="501"/>
      <c r="R29" s="501"/>
      <c r="S29" s="501"/>
      <c r="T29" s="501"/>
      <c r="U29" s="501"/>
      <c r="V29" s="501"/>
      <c r="W29" s="501"/>
      <c r="X29" s="501"/>
      <c r="Y29" s="502"/>
      <c r="Z29" s="19"/>
      <c r="AD29"/>
      <c r="AE29"/>
      <c r="AF29"/>
      <c r="AG29"/>
      <c r="AH29"/>
    </row>
    <row r="30" spans="1:34" ht="29.15" customHeight="1">
      <c r="A30" s="497" t="s">
        <v>767</v>
      </c>
      <c r="B30" s="498"/>
      <c r="C30" s="498"/>
      <c r="D30" s="498"/>
      <c r="E30" s="498"/>
      <c r="F30" s="498"/>
      <c r="G30" s="498"/>
      <c r="H30" s="499"/>
      <c r="I30" s="500" t="s">
        <v>965</v>
      </c>
      <c r="J30" s="501"/>
      <c r="K30" s="501"/>
      <c r="L30" s="501"/>
      <c r="M30" s="501"/>
      <c r="N30" s="501"/>
      <c r="O30" s="501"/>
      <c r="P30" s="501"/>
      <c r="Q30" s="501"/>
      <c r="R30" s="501"/>
      <c r="S30" s="501"/>
      <c r="T30" s="501"/>
      <c r="U30" s="501"/>
      <c r="V30" s="501"/>
      <c r="W30" s="501"/>
      <c r="X30" s="501"/>
      <c r="Y30" s="502"/>
      <c r="Z30" s="19"/>
      <c r="AD30"/>
      <c r="AE30"/>
      <c r="AF30"/>
      <c r="AG30"/>
      <c r="AH30"/>
    </row>
    <row r="31" spans="1:34" ht="29.15" customHeight="1">
      <c r="A31" s="526" t="s">
        <v>957</v>
      </c>
      <c r="B31" s="498"/>
      <c r="C31" s="498"/>
      <c r="D31" s="498"/>
      <c r="E31" s="498"/>
      <c r="F31" s="498"/>
      <c r="G31" s="498"/>
      <c r="H31" s="499"/>
      <c r="I31" s="500" t="s">
        <v>965</v>
      </c>
      <c r="J31" s="501"/>
      <c r="K31" s="501"/>
      <c r="L31" s="501"/>
      <c r="M31" s="501"/>
      <c r="N31" s="501"/>
      <c r="O31" s="501"/>
      <c r="P31" s="501"/>
      <c r="Q31" s="501"/>
      <c r="R31" s="501"/>
      <c r="S31" s="501"/>
      <c r="T31" s="501"/>
      <c r="U31" s="501"/>
      <c r="V31" s="501"/>
      <c r="W31" s="501"/>
      <c r="X31" s="501"/>
      <c r="Y31" s="502"/>
      <c r="Z31" s="19"/>
      <c r="AD31"/>
      <c r="AE31"/>
      <c r="AF31"/>
      <c r="AG31"/>
      <c r="AH31"/>
    </row>
    <row r="32" spans="1:34" ht="29.15" customHeight="1">
      <c r="A32" s="497" t="s">
        <v>768</v>
      </c>
      <c r="B32" s="498"/>
      <c r="C32" s="498"/>
      <c r="D32" s="498"/>
      <c r="E32" s="498"/>
      <c r="F32" s="498"/>
      <c r="G32" s="498"/>
      <c r="H32" s="499"/>
      <c r="I32" s="500" t="s">
        <v>966</v>
      </c>
      <c r="J32" s="501"/>
      <c r="K32" s="501"/>
      <c r="L32" s="501"/>
      <c r="M32" s="501"/>
      <c r="N32" s="501"/>
      <c r="O32" s="501"/>
      <c r="P32" s="501"/>
      <c r="Q32" s="501"/>
      <c r="R32" s="501"/>
      <c r="S32" s="501"/>
      <c r="T32" s="501"/>
      <c r="U32" s="501"/>
      <c r="V32" s="501"/>
      <c r="W32" s="501"/>
      <c r="X32" s="501"/>
      <c r="Y32" s="502"/>
      <c r="Z32" s="19"/>
      <c r="AD32"/>
      <c r="AE32"/>
      <c r="AF32"/>
      <c r="AG32"/>
      <c r="AH32"/>
    </row>
    <row r="33" spans="1:37" ht="29.15" customHeight="1">
      <c r="A33" s="497" t="s">
        <v>769</v>
      </c>
      <c r="B33" s="498"/>
      <c r="C33" s="498"/>
      <c r="D33" s="498"/>
      <c r="E33" s="498"/>
      <c r="F33" s="498"/>
      <c r="G33" s="498"/>
      <c r="H33" s="499"/>
      <c r="I33" s="500" t="s">
        <v>966</v>
      </c>
      <c r="J33" s="501"/>
      <c r="K33" s="501"/>
      <c r="L33" s="501"/>
      <c r="M33" s="501"/>
      <c r="N33" s="501"/>
      <c r="O33" s="501"/>
      <c r="P33" s="501"/>
      <c r="Q33" s="501"/>
      <c r="R33" s="501"/>
      <c r="S33" s="501"/>
      <c r="T33" s="501"/>
      <c r="U33" s="501"/>
      <c r="V33" s="501"/>
      <c r="W33" s="501"/>
      <c r="X33" s="501"/>
      <c r="Y33" s="502"/>
      <c r="Z33" s="19"/>
      <c r="AD33"/>
      <c r="AE33"/>
      <c r="AF33"/>
      <c r="AG33"/>
      <c r="AH33"/>
    </row>
    <row r="34" spans="1:37" ht="19.5" customHeight="1">
      <c r="A34" s="465" t="s">
        <v>959</v>
      </c>
      <c r="B34" s="466"/>
      <c r="C34" s="466"/>
      <c r="D34" s="466"/>
      <c r="E34" s="466"/>
      <c r="F34" s="466"/>
      <c r="G34" s="466"/>
      <c r="H34" s="467"/>
      <c r="I34" s="527" t="s">
        <v>64</v>
      </c>
      <c r="J34" s="528"/>
      <c r="K34" s="528"/>
      <c r="L34" s="528"/>
      <c r="M34" s="544"/>
      <c r="N34" s="544"/>
      <c r="O34" s="544"/>
      <c r="P34" s="544"/>
      <c r="Q34" s="544"/>
      <c r="R34" s="544"/>
      <c r="S34" s="544"/>
      <c r="T34" s="544"/>
      <c r="U34" s="544"/>
      <c r="V34" s="544"/>
      <c r="W34" s="544"/>
      <c r="X34" s="544"/>
      <c r="Y34" s="545"/>
      <c r="Z34" s="22"/>
      <c r="AD34"/>
      <c r="AE34"/>
      <c r="AF34"/>
      <c r="AG34"/>
      <c r="AH34"/>
    </row>
    <row r="35" spans="1:37" ht="19.5" customHeight="1">
      <c r="A35" s="541"/>
      <c r="B35" s="542"/>
      <c r="C35" s="542"/>
      <c r="D35" s="542"/>
      <c r="E35" s="542"/>
      <c r="F35" s="542"/>
      <c r="G35" s="542"/>
      <c r="H35" s="543"/>
      <c r="I35" s="527" t="s">
        <v>65</v>
      </c>
      <c r="J35" s="528"/>
      <c r="K35" s="528"/>
      <c r="L35" s="528"/>
      <c r="M35" s="551"/>
      <c r="N35" s="551"/>
      <c r="O35" s="551"/>
      <c r="P35" s="551"/>
      <c r="Q35" s="551"/>
      <c r="R35" s="551"/>
      <c r="S35" s="551"/>
      <c r="T35" s="551"/>
      <c r="U35" s="551"/>
      <c r="V35" s="551"/>
      <c r="W35" s="551"/>
      <c r="X35" s="552"/>
      <c r="Y35" s="552"/>
      <c r="Z35" s="22"/>
      <c r="AD35"/>
      <c r="AE35"/>
      <c r="AF35"/>
      <c r="AG35"/>
      <c r="AH35"/>
    </row>
    <row r="36" spans="1:37" ht="19.5" customHeight="1">
      <c r="A36" s="541"/>
      <c r="B36" s="542"/>
      <c r="C36" s="542"/>
      <c r="D36" s="542"/>
      <c r="E36" s="542"/>
      <c r="F36" s="542"/>
      <c r="G36" s="542"/>
      <c r="H36" s="543"/>
      <c r="I36" s="549" t="s">
        <v>66</v>
      </c>
      <c r="J36" s="550"/>
      <c r="K36" s="550"/>
      <c r="L36" s="550"/>
      <c r="M36" s="551"/>
      <c r="N36" s="551"/>
      <c r="O36" s="551"/>
      <c r="P36" s="551"/>
      <c r="Q36" s="551"/>
      <c r="R36" s="551"/>
      <c r="S36" s="551"/>
      <c r="T36" s="551"/>
      <c r="U36" s="551"/>
      <c r="V36" s="551"/>
      <c r="W36" s="551"/>
      <c r="X36" s="552"/>
      <c r="Y36" s="552"/>
      <c r="Z36" s="19"/>
      <c r="AD36"/>
      <c r="AE36"/>
      <c r="AF36"/>
      <c r="AG36"/>
      <c r="AH36"/>
    </row>
    <row r="37" spans="1:37" ht="19.5" customHeight="1">
      <c r="A37" s="541"/>
      <c r="B37" s="542"/>
      <c r="C37" s="542"/>
      <c r="D37" s="542"/>
      <c r="E37" s="542"/>
      <c r="F37" s="542"/>
      <c r="G37" s="542"/>
      <c r="H37" s="543"/>
      <c r="I37" s="549" t="s">
        <v>67</v>
      </c>
      <c r="J37" s="550"/>
      <c r="K37" s="550"/>
      <c r="L37" s="550"/>
      <c r="M37" s="551"/>
      <c r="N37" s="551"/>
      <c r="O37" s="551"/>
      <c r="P37" s="551"/>
      <c r="Q37" s="551"/>
      <c r="R37" s="551"/>
      <c r="S37" s="551"/>
      <c r="T37" s="551"/>
      <c r="U37" s="551"/>
      <c r="V37" s="551"/>
      <c r="W37" s="551"/>
      <c r="X37" s="551"/>
      <c r="Y37" s="552"/>
      <c r="Z37" s="19"/>
      <c r="AD37"/>
      <c r="AE37"/>
      <c r="AF37"/>
      <c r="AG37"/>
      <c r="AH37"/>
    </row>
    <row r="38" spans="1:37" ht="20.25" customHeight="1">
      <c r="A38" s="468"/>
      <c r="B38" s="469"/>
      <c r="C38" s="469"/>
      <c r="D38" s="469"/>
      <c r="E38" s="469"/>
      <c r="F38" s="469"/>
      <c r="G38" s="469"/>
      <c r="H38" s="470"/>
      <c r="I38" s="553" t="s">
        <v>68</v>
      </c>
      <c r="J38" s="520"/>
      <c r="K38" s="520"/>
      <c r="L38" s="520"/>
      <c r="M38" s="546"/>
      <c r="N38" s="547"/>
      <c r="O38" s="547"/>
      <c r="P38" s="547"/>
      <c r="Q38" s="547"/>
      <c r="R38" s="547"/>
      <c r="S38" s="547"/>
      <c r="T38" s="547"/>
      <c r="U38" s="547"/>
      <c r="V38" s="547"/>
      <c r="W38" s="547"/>
      <c r="X38" s="547"/>
      <c r="Y38" s="548"/>
      <c r="AD38"/>
      <c r="AE38"/>
      <c r="AF38"/>
      <c r="AG38"/>
      <c r="AH38"/>
      <c r="AI38" s="23"/>
      <c r="AJ38" s="23"/>
      <c r="AK38" s="23"/>
    </row>
    <row r="39" spans="1:37" s="23" customFormat="1" ht="14.5" customHeight="1">
      <c r="A39" s="531" t="s">
        <v>958</v>
      </c>
      <c r="B39" s="531"/>
      <c r="C39" s="531"/>
      <c r="D39" s="531"/>
      <c r="E39" s="531"/>
      <c r="F39" s="531"/>
      <c r="G39" s="531"/>
      <c r="H39" s="531"/>
      <c r="I39" s="532"/>
      <c r="J39" s="533"/>
      <c r="K39" s="533"/>
      <c r="L39" s="533"/>
      <c r="M39" s="533"/>
      <c r="N39" s="533"/>
      <c r="O39" s="533"/>
      <c r="P39" s="533"/>
      <c r="Q39" s="533"/>
      <c r="R39" s="533"/>
      <c r="S39" s="533"/>
      <c r="T39" s="533"/>
      <c r="U39" s="533"/>
      <c r="V39" s="533"/>
      <c r="W39" s="533"/>
      <c r="X39" s="533"/>
      <c r="Y39" s="534"/>
    </row>
    <row r="40" spans="1:37" s="23" customFormat="1" ht="14.5" customHeight="1">
      <c r="A40" s="531"/>
      <c r="B40" s="531"/>
      <c r="C40" s="531"/>
      <c r="D40" s="531"/>
      <c r="E40" s="531"/>
      <c r="F40" s="531"/>
      <c r="G40" s="531"/>
      <c r="H40" s="531"/>
      <c r="I40" s="535"/>
      <c r="J40" s="536"/>
      <c r="K40" s="536"/>
      <c r="L40" s="536"/>
      <c r="M40" s="536"/>
      <c r="N40" s="536"/>
      <c r="O40" s="536"/>
      <c r="P40" s="536"/>
      <c r="Q40" s="536"/>
      <c r="R40" s="536"/>
      <c r="S40" s="536"/>
      <c r="T40" s="536"/>
      <c r="U40" s="536"/>
      <c r="V40" s="536"/>
      <c r="W40" s="536"/>
      <c r="X40" s="536"/>
      <c r="Y40" s="537"/>
    </row>
    <row r="41" spans="1:37" s="23" customFormat="1" ht="14.5" customHeight="1">
      <c r="A41" s="531"/>
      <c r="B41" s="531"/>
      <c r="C41" s="531"/>
      <c r="D41" s="531"/>
      <c r="E41" s="531"/>
      <c r="F41" s="531"/>
      <c r="G41" s="531"/>
      <c r="H41" s="531"/>
      <c r="I41" s="535"/>
      <c r="J41" s="536"/>
      <c r="K41" s="536"/>
      <c r="L41" s="536"/>
      <c r="M41" s="536"/>
      <c r="N41" s="536"/>
      <c r="O41" s="536"/>
      <c r="P41" s="536"/>
      <c r="Q41" s="536"/>
      <c r="R41" s="536"/>
      <c r="S41" s="536"/>
      <c r="T41" s="536"/>
      <c r="U41" s="536"/>
      <c r="V41" s="536"/>
      <c r="W41" s="536"/>
      <c r="X41" s="536"/>
      <c r="Y41" s="537"/>
    </row>
    <row r="42" spans="1:37" s="23" customFormat="1" ht="14.5" customHeight="1">
      <c r="A42" s="531"/>
      <c r="B42" s="531"/>
      <c r="C42" s="531"/>
      <c r="D42" s="531"/>
      <c r="E42" s="531"/>
      <c r="F42" s="531"/>
      <c r="G42" s="531"/>
      <c r="H42" s="531"/>
      <c r="I42" s="538"/>
      <c r="J42" s="539"/>
      <c r="K42" s="539"/>
      <c r="L42" s="539"/>
      <c r="M42" s="539"/>
      <c r="N42" s="539"/>
      <c r="O42" s="539"/>
      <c r="P42" s="539"/>
      <c r="Q42" s="539"/>
      <c r="R42" s="539"/>
      <c r="S42" s="539"/>
      <c r="T42" s="539"/>
      <c r="U42" s="539"/>
      <c r="V42" s="539"/>
      <c r="W42" s="539"/>
      <c r="X42" s="539"/>
      <c r="Y42" s="540"/>
    </row>
    <row r="43" spans="1:37" s="23" customFormat="1" ht="16.5" customHeight="1">
      <c r="A43" s="44" t="s">
        <v>73</v>
      </c>
      <c r="C43" s="127" t="s">
        <v>1118</v>
      </c>
      <c r="D43" s="347"/>
      <c r="E43" s="347"/>
      <c r="F43" s="347"/>
      <c r="G43" s="347"/>
      <c r="H43" s="347"/>
      <c r="I43" s="347"/>
      <c r="J43" s="347"/>
      <c r="K43" s="347"/>
      <c r="L43" s="347"/>
      <c r="M43" s="347"/>
      <c r="N43" s="347"/>
      <c r="O43" s="347"/>
      <c r="P43" s="347"/>
      <c r="Q43" s="347"/>
      <c r="R43" s="347"/>
      <c r="S43" s="347"/>
      <c r="T43" s="347"/>
      <c r="U43" s="347"/>
      <c r="V43" s="347"/>
      <c r="W43" s="347"/>
      <c r="X43" s="347"/>
      <c r="Y43" s="347"/>
    </row>
    <row r="44" spans="1:37" s="23" customFormat="1" ht="14.25" customHeight="1">
      <c r="A44" s="24"/>
      <c r="C44" s="23" t="s">
        <v>74</v>
      </c>
      <c r="AA44" s="20"/>
      <c r="AB44" s="20"/>
      <c r="AC44" s="20"/>
      <c r="AD44" s="20"/>
      <c r="AE44" s="20"/>
      <c r="AF44" s="20"/>
      <c r="AG44" s="20"/>
      <c r="AH44" s="20"/>
      <c r="AI44" s="20"/>
      <c r="AJ44" s="20"/>
      <c r="AK44" s="20"/>
    </row>
    <row r="45" spans="1:37" ht="13.5" customHeight="1">
      <c r="A45" s="24"/>
      <c r="B45" s="23"/>
      <c r="C45" s="23" t="s">
        <v>1806</v>
      </c>
      <c r="D45" s="23"/>
      <c r="E45" s="23"/>
      <c r="F45" s="23"/>
      <c r="G45" s="23"/>
      <c r="H45" s="23"/>
      <c r="I45" s="23"/>
      <c r="J45" s="23"/>
      <c r="K45" s="23"/>
      <c r="L45" s="23"/>
      <c r="M45" s="23"/>
      <c r="N45" s="23"/>
      <c r="O45" s="23"/>
      <c r="P45" s="23"/>
      <c r="Q45" s="23"/>
      <c r="R45" s="23"/>
      <c r="S45" s="23"/>
      <c r="T45" s="23"/>
      <c r="U45" s="23"/>
      <c r="V45" s="23"/>
      <c r="W45" s="23"/>
      <c r="X45" s="23"/>
      <c r="Y45" s="23"/>
    </row>
    <row r="46" spans="1:37">
      <c r="A46" s="24"/>
      <c r="B46" s="23"/>
      <c r="C46" s="23"/>
      <c r="D46" s="23"/>
      <c r="E46" s="23"/>
      <c r="F46" s="23"/>
      <c r="G46" s="23"/>
      <c r="H46" s="23"/>
      <c r="I46" s="23"/>
      <c r="J46" s="23"/>
      <c r="K46" s="23"/>
      <c r="L46" s="23"/>
      <c r="M46" s="23"/>
      <c r="N46" s="23"/>
      <c r="O46" s="23"/>
      <c r="P46" s="23"/>
      <c r="Q46" s="23"/>
      <c r="R46" s="23"/>
      <c r="S46" s="23"/>
      <c r="T46" s="23"/>
      <c r="U46" s="23"/>
      <c r="V46" s="23"/>
      <c r="W46" s="23"/>
      <c r="X46" s="23"/>
      <c r="Y46" s="23"/>
    </row>
    <row r="47" spans="1:37">
      <c r="A47" s="23"/>
      <c r="B47" s="23"/>
      <c r="C47" s="23"/>
      <c r="D47" s="23"/>
      <c r="E47" s="23"/>
      <c r="F47" s="23"/>
      <c r="G47" s="23"/>
      <c r="H47" s="23"/>
      <c r="I47" s="23"/>
      <c r="J47" s="23"/>
      <c r="K47" s="23"/>
      <c r="L47" s="23"/>
      <c r="M47" s="23"/>
      <c r="N47" s="23"/>
      <c r="O47" s="23"/>
      <c r="P47" s="23"/>
      <c r="Q47" s="23"/>
      <c r="R47" s="23"/>
      <c r="S47" s="23"/>
      <c r="T47" s="23"/>
      <c r="U47" s="23"/>
      <c r="V47" s="23"/>
      <c r="W47" s="23"/>
      <c r="X47" s="23"/>
      <c r="Y47" s="23"/>
    </row>
    <row r="48" spans="1:37">
      <c r="A48" s="23"/>
      <c r="B48" s="23"/>
      <c r="C48" s="23"/>
      <c r="D48" s="23"/>
      <c r="E48" s="23"/>
      <c r="F48" s="23"/>
      <c r="G48" s="23"/>
      <c r="H48" s="23"/>
      <c r="I48" s="23"/>
      <c r="J48" s="23"/>
      <c r="K48" s="23"/>
      <c r="L48" s="23"/>
      <c r="M48" s="23"/>
      <c r="N48" s="23"/>
      <c r="O48" s="23"/>
      <c r="P48" s="23"/>
      <c r="Q48" s="23"/>
      <c r="R48" s="23"/>
      <c r="S48" s="23"/>
      <c r="T48" s="23"/>
      <c r="U48" s="23"/>
      <c r="V48" s="23"/>
      <c r="W48" s="23"/>
      <c r="X48" s="23"/>
      <c r="Y48" s="23"/>
    </row>
  </sheetData>
  <sheetProtection sheet="1" objects="1" scenarios="1" selectLockedCells="1"/>
  <mergeCells count="56">
    <mergeCell ref="A39:H42"/>
    <mergeCell ref="I39:Y42"/>
    <mergeCell ref="A33:H33"/>
    <mergeCell ref="I33:Y33"/>
    <mergeCell ref="A34:H38"/>
    <mergeCell ref="M34:Y34"/>
    <mergeCell ref="M38:Y38"/>
    <mergeCell ref="I37:L37"/>
    <mergeCell ref="M36:Y36"/>
    <mergeCell ref="M37:Y37"/>
    <mergeCell ref="I38:L38"/>
    <mergeCell ref="I36:L36"/>
    <mergeCell ref="I35:L35"/>
    <mergeCell ref="M35:Y35"/>
    <mergeCell ref="A29:H29"/>
    <mergeCell ref="I29:Y29"/>
    <mergeCell ref="A30:H30"/>
    <mergeCell ref="I30:Y30"/>
    <mergeCell ref="I28:Y28"/>
    <mergeCell ref="A28:H28"/>
    <mergeCell ref="A31:H31"/>
    <mergeCell ref="I31:Y31"/>
    <mergeCell ref="A32:H32"/>
    <mergeCell ref="I32:Y32"/>
    <mergeCell ref="I34:L34"/>
    <mergeCell ref="M9:Q9"/>
    <mergeCell ref="M14:X14"/>
    <mergeCell ref="A27:H27"/>
    <mergeCell ref="I27:Y27"/>
    <mergeCell ref="B26:H26"/>
    <mergeCell ref="A23:A26"/>
    <mergeCell ref="R23:S23"/>
    <mergeCell ref="I26:N26"/>
    <mergeCell ref="I24:L25"/>
    <mergeCell ref="M24:M25"/>
    <mergeCell ref="N24:S25"/>
    <mergeCell ref="T24:U25"/>
    <mergeCell ref="V24:X25"/>
    <mergeCell ref="B24:H25"/>
    <mergeCell ref="B23:H23"/>
    <mergeCell ref="B1:G1"/>
    <mergeCell ref="A21:H22"/>
    <mergeCell ref="M10:X11"/>
    <mergeCell ref="A19:H20"/>
    <mergeCell ref="I23:Q23"/>
    <mergeCell ref="J21:O21"/>
    <mergeCell ref="A18:Y18"/>
    <mergeCell ref="M12:X12"/>
    <mergeCell ref="T23:Y23"/>
    <mergeCell ref="A7:I7"/>
    <mergeCell ref="I22:Y22"/>
    <mergeCell ref="I19:Y20"/>
    <mergeCell ref="M13:X13"/>
    <mergeCell ref="A2:Y2"/>
    <mergeCell ref="I10:L14"/>
    <mergeCell ref="M15:X15"/>
  </mergeCells>
  <phoneticPr fontId="2"/>
  <dataValidations count="8">
    <dataValidation type="whole" allowBlank="1" showInputMessage="1" showErrorMessage="1" sqref="X5 R5 V5" xr:uid="{00000000-0002-0000-0100-000000000000}">
      <formula1>1</formula1>
      <formula2>99</formula2>
    </dataValidation>
    <dataValidation imeMode="hiragana" allowBlank="1" showInputMessage="1" showErrorMessage="1" sqref="I19:Y20 I22:Y22 M13:X14 M10:X11 M34:Y35" xr:uid="{00000000-0002-0000-0100-000001000000}"/>
    <dataValidation imeMode="off" allowBlank="1" showInputMessage="1" showErrorMessage="1" sqref="M9:Q9 J21:O21 M36:Y37" xr:uid="{00000000-0002-0000-0100-000002000000}"/>
    <dataValidation imeMode="halfKatakana" allowBlank="1" showInputMessage="1" showErrorMessage="1" sqref="M12:X12" xr:uid="{00000000-0002-0000-0100-000003000000}"/>
    <dataValidation type="list" allowBlank="1" showInputMessage="1" showErrorMessage="1" sqref="B1:C1" xr:uid="{00000000-0002-0000-0100-000004000000}">
      <formula1>$AA$1:$AA$2</formula1>
    </dataValidation>
    <dataValidation type="list" allowBlank="1" showInputMessage="1" showErrorMessage="1" sqref="A7:I7" xr:uid="{00000000-0002-0000-0100-000005000000}">
      <formula1>$AG$10:$AG$16</formula1>
    </dataValidation>
    <dataValidation type="whole" imeMode="off" allowBlank="1" showInputMessage="1" showErrorMessage="1" sqref="T23:Y23" xr:uid="{00000000-0002-0000-0100-000006000000}">
      <formula1>1</formula1>
      <formula2>99</formula2>
    </dataValidation>
    <dataValidation imeMode="halfAlpha" allowBlank="1" showInputMessage="1" showErrorMessage="1" sqref="M15:X15 M38:Y38" xr:uid="{00000000-0002-0000-0100-000007000000}"/>
  </dataValidations>
  <printOptions horizontalCentered="1"/>
  <pageMargins left="0.7" right="0.7" top="0.75" bottom="0.75" header="0.3" footer="0.3"/>
  <pageSetup paperSize="9" scale="93"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B48"/>
  <sheetViews>
    <sheetView zoomScaleNormal="100" zoomScaleSheetLayoutView="100" workbookViewId="0">
      <selection activeCell="T5" sqref="T5"/>
    </sheetView>
  </sheetViews>
  <sheetFormatPr defaultColWidth="9" defaultRowHeight="13"/>
  <cols>
    <col min="1" max="2" width="4.08984375" customWidth="1"/>
    <col min="3" max="3" width="7.36328125" customWidth="1"/>
    <col min="4" max="4" width="5.08984375" customWidth="1"/>
    <col min="5" max="5" width="7.90625" customWidth="1"/>
    <col min="6" max="7" width="2.6328125" customWidth="1"/>
    <col min="8" max="8" width="4.08984375" customWidth="1"/>
    <col min="9" max="10" width="2.90625" customWidth="1"/>
    <col min="11" max="12" width="3.453125" customWidth="1"/>
    <col min="13" max="15" width="3.6328125" customWidth="1"/>
    <col min="16" max="16" width="3.36328125" customWidth="1"/>
    <col min="17" max="18" width="4.7265625" customWidth="1"/>
    <col min="19" max="19" width="4.26953125" customWidth="1"/>
    <col min="20" max="20" width="3.90625" customWidth="1"/>
    <col min="21" max="24" width="3.6328125" customWidth="1"/>
    <col min="25" max="25" width="7.26953125" customWidth="1"/>
    <col min="26" max="26" width="9" customWidth="1"/>
  </cols>
  <sheetData>
    <row r="1" spans="1:28" ht="19.5" customHeight="1">
      <c r="A1" s="228" t="s">
        <v>1799</v>
      </c>
    </row>
    <row r="2" spans="1:28" ht="15" customHeight="1">
      <c r="A2" s="194" t="s">
        <v>763</v>
      </c>
      <c r="B2" s="20"/>
      <c r="C2" s="20"/>
      <c r="D2" s="20"/>
      <c r="E2" s="20"/>
      <c r="F2" s="20"/>
      <c r="G2" s="20"/>
      <c r="H2" s="20"/>
      <c r="I2" s="20"/>
      <c r="J2" s="20"/>
      <c r="K2" s="20"/>
      <c r="L2" s="20"/>
      <c r="M2" s="20"/>
      <c r="N2" s="20"/>
      <c r="O2" s="20"/>
      <c r="P2" s="20"/>
      <c r="Q2" s="20"/>
      <c r="R2" s="20"/>
      <c r="S2" s="20"/>
      <c r="T2" s="20"/>
      <c r="U2" s="20"/>
      <c r="V2" s="20"/>
      <c r="W2" s="20"/>
      <c r="X2" s="20"/>
      <c r="Y2" s="20"/>
      <c r="Z2" s="20"/>
      <c r="AA2" s="20"/>
      <c r="AB2" s="20"/>
    </row>
    <row r="3" spans="1:28" ht="22.5" customHeight="1">
      <c r="A3" s="173"/>
      <c r="D3" s="173"/>
      <c r="E3" s="554" t="s">
        <v>1757</v>
      </c>
      <c r="F3" s="555"/>
      <c r="G3" s="555"/>
      <c r="H3" s="555"/>
      <c r="I3" s="555"/>
      <c r="J3" s="555"/>
      <c r="K3" s="555"/>
      <c r="L3" s="555"/>
      <c r="M3" s="555"/>
      <c r="N3" s="555"/>
      <c r="O3" s="373" t="s">
        <v>944</v>
      </c>
      <c r="P3" s="373"/>
      <c r="Q3" s="373" t="s">
        <v>1755</v>
      </c>
      <c r="R3" s="373"/>
      <c r="S3" s="373" t="s">
        <v>1756</v>
      </c>
      <c r="T3" s="374"/>
      <c r="Z3" s="20"/>
      <c r="AA3" s="20"/>
      <c r="AB3" s="20"/>
    </row>
    <row r="4" spans="1:28" ht="15" customHeight="1">
      <c r="A4" s="20"/>
      <c r="B4" s="20"/>
      <c r="C4" s="20"/>
      <c r="D4" s="20"/>
      <c r="E4" s="20"/>
      <c r="F4" s="20"/>
      <c r="G4" s="20"/>
      <c r="H4" s="20"/>
      <c r="I4" s="20"/>
      <c r="J4" s="20"/>
      <c r="K4" s="20"/>
      <c r="L4" s="20"/>
      <c r="M4" s="20"/>
      <c r="N4" s="67"/>
      <c r="O4" s="67"/>
      <c r="P4" s="20"/>
      <c r="Q4" s="20"/>
      <c r="R4" s="20"/>
      <c r="S4" s="20"/>
      <c r="T4" s="20"/>
      <c r="U4" s="20"/>
      <c r="V4" s="20"/>
      <c r="W4" s="20"/>
      <c r="X4" s="20"/>
      <c r="Y4" s="20"/>
      <c r="Z4" s="20"/>
      <c r="AA4" s="20"/>
      <c r="AB4" s="20"/>
    </row>
    <row r="5" spans="1:28" ht="15" customHeight="1">
      <c r="A5" s="20"/>
      <c r="B5" s="20"/>
      <c r="C5" s="20"/>
      <c r="D5" s="20"/>
      <c r="E5" s="20"/>
      <c r="F5" s="20"/>
      <c r="G5" s="20"/>
      <c r="H5" s="20"/>
      <c r="I5" s="20"/>
      <c r="J5" s="20"/>
      <c r="K5" s="20"/>
      <c r="L5" s="20"/>
      <c r="M5" s="20"/>
      <c r="N5" s="20"/>
      <c r="O5" s="20"/>
      <c r="P5" s="20"/>
      <c r="Q5" s="68"/>
      <c r="R5" s="68"/>
      <c r="S5" s="212" t="s">
        <v>1748</v>
      </c>
      <c r="T5" s="154">
        <v>8</v>
      </c>
      <c r="U5" s="212" t="s">
        <v>516</v>
      </c>
      <c r="V5" s="154"/>
      <c r="W5" s="212" t="s">
        <v>517</v>
      </c>
      <c r="X5" s="154"/>
      <c r="Y5" s="69" t="s">
        <v>518</v>
      </c>
      <c r="Z5" s="20"/>
      <c r="AA5" s="20"/>
      <c r="AB5" s="20"/>
    </row>
    <row r="6" spans="1:28" ht="15" customHeight="1">
      <c r="A6" s="20"/>
      <c r="B6" s="20"/>
      <c r="C6" s="20"/>
      <c r="D6" s="20"/>
      <c r="E6" s="20"/>
      <c r="F6" s="20"/>
      <c r="G6" s="20"/>
      <c r="H6" s="20"/>
      <c r="I6" s="20"/>
      <c r="J6" s="20"/>
      <c r="K6" s="20"/>
      <c r="L6" s="20"/>
      <c r="M6" s="20"/>
      <c r="N6" s="20"/>
      <c r="O6" s="20"/>
      <c r="P6" s="27"/>
      <c r="Q6" s="68"/>
      <c r="R6" s="68"/>
      <c r="S6" s="212"/>
      <c r="T6" s="70"/>
      <c r="U6" s="212"/>
      <c r="V6" s="70"/>
      <c r="W6" s="212"/>
      <c r="X6" s="70"/>
      <c r="Y6" s="69"/>
      <c r="Z6" s="20"/>
      <c r="AA6" s="20"/>
      <c r="AB6" s="20"/>
    </row>
    <row r="7" spans="1:28" ht="15" customHeight="1">
      <c r="A7" s="20" t="s">
        <v>1117</v>
      </c>
      <c r="C7" s="20"/>
      <c r="D7" s="20"/>
      <c r="E7" s="20"/>
      <c r="F7" s="20"/>
      <c r="G7" s="20"/>
      <c r="H7" s="20"/>
      <c r="I7" s="20"/>
      <c r="J7" s="20"/>
      <c r="K7" s="20"/>
      <c r="L7" s="20"/>
      <c r="M7" s="20"/>
      <c r="N7" s="20"/>
      <c r="O7" s="20"/>
      <c r="P7" s="20"/>
      <c r="Q7" s="20"/>
      <c r="R7" s="20"/>
      <c r="S7" s="20"/>
      <c r="T7" s="20"/>
      <c r="U7" s="20"/>
      <c r="V7" s="20"/>
      <c r="W7" s="20"/>
      <c r="X7" s="20"/>
      <c r="Y7" s="20"/>
      <c r="Z7" s="20"/>
      <c r="AA7" s="20"/>
      <c r="AB7" s="20"/>
    </row>
    <row r="8" spans="1:28" ht="15" customHeight="1">
      <c r="A8" s="557">
        <f>'様式６号の２ ・Ａ－１'!A7</f>
        <v>0</v>
      </c>
      <c r="B8" s="557"/>
      <c r="C8" s="557"/>
      <c r="D8" s="557"/>
      <c r="E8" s="557"/>
      <c r="F8" s="557"/>
      <c r="G8" s="169"/>
      <c r="H8" s="20"/>
      <c r="I8" s="20"/>
      <c r="J8" s="20"/>
      <c r="K8" s="20"/>
      <c r="L8" s="20"/>
      <c r="M8" s="20"/>
      <c r="N8" s="20"/>
      <c r="O8" s="20"/>
      <c r="P8" s="20"/>
      <c r="Q8" s="20"/>
      <c r="R8" s="20"/>
      <c r="S8" s="20"/>
      <c r="T8" s="20"/>
      <c r="U8" s="20"/>
      <c r="V8" s="20"/>
      <c r="W8" s="20"/>
      <c r="X8" s="20"/>
      <c r="Y8" s="20"/>
      <c r="Z8" s="372"/>
      <c r="AA8" s="20"/>
      <c r="AB8" s="20"/>
    </row>
    <row r="9" spans="1:28" ht="15" customHeight="1">
      <c r="A9" s="20"/>
      <c r="B9" s="20"/>
      <c r="C9" s="20"/>
      <c r="D9" s="20"/>
      <c r="E9" s="20"/>
      <c r="F9" s="20"/>
      <c r="G9" s="20"/>
      <c r="H9" s="20"/>
      <c r="I9" s="20"/>
      <c r="J9" s="20"/>
      <c r="K9" s="20"/>
      <c r="L9" s="20"/>
      <c r="M9" s="20"/>
      <c r="N9" s="20"/>
      <c r="O9" s="20"/>
      <c r="P9" s="20"/>
      <c r="Q9" s="20"/>
      <c r="R9" s="20"/>
      <c r="S9" s="20"/>
      <c r="T9" s="20"/>
      <c r="U9" s="20"/>
      <c r="V9" s="20"/>
      <c r="W9" s="20"/>
      <c r="X9" s="20"/>
      <c r="Y9" s="20"/>
      <c r="Z9" s="372"/>
      <c r="AA9" s="20"/>
      <c r="AB9" s="20"/>
    </row>
    <row r="10" spans="1:28" ht="18.75" customHeight="1">
      <c r="A10" s="20"/>
      <c r="B10" s="20"/>
      <c r="C10" s="20"/>
      <c r="D10" s="20"/>
      <c r="E10" s="20"/>
      <c r="F10" s="20"/>
      <c r="G10" s="20"/>
      <c r="H10" s="20"/>
      <c r="I10" s="20"/>
      <c r="J10" s="20"/>
      <c r="K10" s="20"/>
      <c r="L10" s="67" t="s">
        <v>69</v>
      </c>
      <c r="M10" s="557">
        <f>'様式６号の２ ・Ａ－１'!M9:Q9</f>
        <v>0</v>
      </c>
      <c r="N10" s="557"/>
      <c r="O10" s="557"/>
      <c r="P10" s="557"/>
      <c r="Q10" s="557"/>
      <c r="R10" s="70"/>
      <c r="S10" s="70"/>
      <c r="T10" s="70"/>
      <c r="U10" s="70"/>
      <c r="V10" s="70"/>
      <c r="W10" s="70"/>
      <c r="X10" s="70"/>
      <c r="Y10" s="20"/>
      <c r="Z10" s="20"/>
      <c r="AA10" s="20"/>
      <c r="AB10" s="20"/>
    </row>
    <row r="11" spans="1:28" ht="13.5" customHeight="1">
      <c r="A11" s="20"/>
      <c r="B11" s="20"/>
      <c r="C11" s="20"/>
      <c r="D11" s="20"/>
      <c r="E11" s="20"/>
      <c r="F11" s="20"/>
      <c r="G11" s="20" t="s">
        <v>351</v>
      </c>
      <c r="H11" s="20"/>
      <c r="I11" s="590" t="s">
        <v>780</v>
      </c>
      <c r="J11" s="590"/>
      <c r="K11" s="590"/>
      <c r="L11" s="590"/>
      <c r="M11" s="586">
        <f>'様式６号の２ ・Ａ－１'!M10</f>
        <v>0</v>
      </c>
      <c r="N11" s="586"/>
      <c r="O11" s="586"/>
      <c r="P11" s="586"/>
      <c r="Q11" s="586"/>
      <c r="R11" s="586"/>
      <c r="S11" s="586"/>
      <c r="T11" s="586"/>
      <c r="U11" s="586"/>
      <c r="V11" s="586"/>
      <c r="W11" s="586"/>
      <c r="X11" s="586"/>
      <c r="Y11" s="69"/>
      <c r="Z11" s="20"/>
      <c r="AA11" s="20"/>
      <c r="AB11" s="20"/>
    </row>
    <row r="12" spans="1:28" ht="19.5" customHeight="1">
      <c r="A12" s="20"/>
      <c r="B12" s="20"/>
      <c r="C12" s="20"/>
      <c r="D12" s="20"/>
      <c r="E12" s="20"/>
      <c r="F12" s="20"/>
      <c r="G12" s="20"/>
      <c r="H12" s="20"/>
      <c r="I12" s="590"/>
      <c r="J12" s="590"/>
      <c r="K12" s="590"/>
      <c r="L12" s="590"/>
      <c r="M12" s="586"/>
      <c r="N12" s="586"/>
      <c r="O12" s="586"/>
      <c r="P12" s="586"/>
      <c r="Q12" s="586"/>
      <c r="R12" s="586"/>
      <c r="S12" s="586"/>
      <c r="T12" s="586"/>
      <c r="U12" s="586"/>
      <c r="V12" s="586"/>
      <c r="W12" s="586"/>
      <c r="X12" s="586"/>
      <c r="Y12" s="69"/>
      <c r="Z12" s="20"/>
      <c r="AA12" s="20"/>
      <c r="AB12" s="20"/>
    </row>
    <row r="13" spans="1:28" ht="13.5" customHeight="1">
      <c r="A13" s="20"/>
      <c r="B13" s="20"/>
      <c r="C13" s="20"/>
      <c r="D13" s="20"/>
      <c r="E13" s="20"/>
      <c r="F13" s="20"/>
      <c r="G13" s="20"/>
      <c r="H13" s="20"/>
      <c r="I13" s="591" t="s">
        <v>781</v>
      </c>
      <c r="J13" s="591"/>
      <c r="K13" s="591"/>
      <c r="L13" s="591"/>
      <c r="M13" s="589">
        <f>'様式６号の２ ・Ａ－１'!M12:X12</f>
        <v>0</v>
      </c>
      <c r="N13" s="589"/>
      <c r="O13" s="589"/>
      <c r="P13" s="589"/>
      <c r="Q13" s="589"/>
      <c r="R13" s="589"/>
      <c r="S13" s="589"/>
      <c r="T13" s="589"/>
      <c r="U13" s="589"/>
      <c r="V13" s="589"/>
      <c r="W13" s="589"/>
      <c r="X13" s="589"/>
      <c r="Y13" s="69"/>
      <c r="Z13" s="20"/>
      <c r="AA13" s="20"/>
      <c r="AB13" s="20"/>
    </row>
    <row r="14" spans="1:28" ht="27" customHeight="1">
      <c r="A14" s="20"/>
      <c r="B14" s="20"/>
      <c r="C14" s="20"/>
      <c r="D14" s="20"/>
      <c r="E14" s="20"/>
      <c r="F14" s="20"/>
      <c r="G14" s="20"/>
      <c r="H14" s="20"/>
      <c r="I14" s="588" t="s">
        <v>381</v>
      </c>
      <c r="J14" s="588"/>
      <c r="K14" s="588"/>
      <c r="L14" s="588"/>
      <c r="M14" s="586">
        <f>'様式６号の２ ・Ａ－１'!M13:X13</f>
        <v>0</v>
      </c>
      <c r="N14" s="586"/>
      <c r="O14" s="586"/>
      <c r="P14" s="586"/>
      <c r="Q14" s="586"/>
      <c r="R14" s="586"/>
      <c r="S14" s="586"/>
      <c r="T14" s="586"/>
      <c r="U14" s="586"/>
      <c r="V14" s="586"/>
      <c r="W14" s="586"/>
      <c r="X14" s="586"/>
      <c r="Y14" s="69"/>
      <c r="Z14" s="68"/>
      <c r="AA14" s="68"/>
      <c r="AB14" s="68"/>
    </row>
    <row r="15" spans="1:28" ht="27" customHeight="1">
      <c r="A15" s="20"/>
      <c r="B15" s="20"/>
      <c r="C15" s="20"/>
      <c r="D15" s="20"/>
      <c r="E15" s="20"/>
      <c r="F15" s="20"/>
      <c r="G15" s="20"/>
      <c r="H15" s="20"/>
      <c r="I15" s="588" t="s">
        <v>782</v>
      </c>
      <c r="J15" s="588"/>
      <c r="K15" s="588"/>
      <c r="L15" s="588"/>
      <c r="M15" s="586">
        <f>'様式６号の２ ・Ａ－１'!M14:X14</f>
        <v>0</v>
      </c>
      <c r="N15" s="586"/>
      <c r="O15" s="586"/>
      <c r="P15" s="586"/>
      <c r="Q15" s="586"/>
      <c r="R15" s="586"/>
      <c r="S15" s="586"/>
      <c r="T15" s="586"/>
      <c r="U15" s="586"/>
      <c r="V15" s="586"/>
      <c r="W15" s="586"/>
      <c r="X15" s="586"/>
      <c r="Y15" s="71"/>
      <c r="Z15" s="68"/>
      <c r="AA15" s="68"/>
      <c r="AB15" s="68"/>
    </row>
    <row r="16" spans="1:28" ht="15.75" customHeight="1">
      <c r="A16" s="20"/>
      <c r="B16" s="20"/>
      <c r="C16" s="20"/>
      <c r="D16" s="20"/>
      <c r="E16" s="20"/>
      <c r="F16" s="20"/>
      <c r="G16" s="20"/>
      <c r="H16" s="20"/>
      <c r="I16" s="592" t="s">
        <v>1772</v>
      </c>
      <c r="J16" s="592"/>
      <c r="K16" s="592"/>
      <c r="L16" s="592"/>
      <c r="M16" s="592"/>
      <c r="N16" s="592"/>
      <c r="O16" s="592"/>
      <c r="P16" s="592"/>
      <c r="Q16" s="592"/>
      <c r="R16" s="592"/>
      <c r="S16" s="592"/>
      <c r="T16" s="592"/>
      <c r="U16" s="592"/>
      <c r="V16" s="592"/>
      <c r="W16" s="592"/>
      <c r="X16" s="592"/>
      <c r="Y16" s="71"/>
      <c r="Z16" s="68"/>
      <c r="AA16" s="68"/>
      <c r="AB16" s="68"/>
    </row>
    <row r="17" spans="1:28" ht="24" customHeight="1">
      <c r="A17" s="20"/>
      <c r="B17" s="20"/>
      <c r="C17" s="20"/>
      <c r="D17" s="20"/>
      <c r="E17" s="20"/>
      <c r="F17" s="20"/>
      <c r="G17" s="20"/>
      <c r="H17" s="20"/>
      <c r="I17" s="550" t="s">
        <v>783</v>
      </c>
      <c r="J17" s="550"/>
      <c r="K17" s="550"/>
      <c r="L17" s="550"/>
      <c r="M17" s="586">
        <f>'様式６号の２ ・Ａ－１'!M15:X15</f>
        <v>0</v>
      </c>
      <c r="N17" s="586"/>
      <c r="O17" s="586"/>
      <c r="P17" s="586"/>
      <c r="Q17" s="586"/>
      <c r="R17" s="586"/>
      <c r="S17" s="586"/>
      <c r="T17" s="586"/>
      <c r="U17" s="586"/>
      <c r="V17" s="586"/>
      <c r="W17" s="586"/>
      <c r="X17" s="586"/>
      <c r="Y17" s="20"/>
      <c r="Z17" s="68"/>
      <c r="AA17" s="68"/>
      <c r="AB17" s="68"/>
    </row>
    <row r="18" spans="1:28" ht="15" customHeight="1">
      <c r="A18" s="20"/>
      <c r="B18" s="20"/>
      <c r="C18" s="20"/>
      <c r="D18" s="20"/>
      <c r="E18" s="20"/>
      <c r="F18" s="20"/>
      <c r="G18" s="20"/>
      <c r="H18" s="20"/>
      <c r="I18" s="20"/>
      <c r="J18" s="20"/>
      <c r="K18" s="20"/>
      <c r="L18" s="20"/>
      <c r="M18" s="20"/>
      <c r="N18" s="20"/>
      <c r="O18" s="20"/>
      <c r="P18" s="20"/>
      <c r="Q18" s="20"/>
      <c r="R18" s="20"/>
      <c r="S18" s="20"/>
      <c r="T18" s="20"/>
      <c r="U18" s="20"/>
      <c r="V18" s="20"/>
      <c r="W18" s="20"/>
      <c r="X18" s="20"/>
      <c r="Y18" s="20"/>
      <c r="Z18" s="68"/>
      <c r="AA18" s="68"/>
      <c r="AB18" s="68"/>
    </row>
    <row r="19" spans="1:28" ht="7.5" customHeight="1">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68"/>
      <c r="AA19" s="68"/>
      <c r="AB19" s="68"/>
    </row>
    <row r="20" spans="1:28" ht="18" customHeight="1">
      <c r="A20" s="542" t="s">
        <v>934</v>
      </c>
      <c r="B20" s="542"/>
      <c r="C20" s="542"/>
      <c r="D20" s="542"/>
      <c r="E20" s="542"/>
      <c r="F20" s="542"/>
      <c r="G20" s="542"/>
      <c r="H20" s="542"/>
      <c r="I20" s="20" t="s">
        <v>944</v>
      </c>
      <c r="J20" s="20"/>
      <c r="K20" s="20" t="s">
        <v>1755</v>
      </c>
      <c r="L20" s="70"/>
      <c r="M20" s="542" t="s">
        <v>935</v>
      </c>
      <c r="N20" s="542"/>
      <c r="O20" s="542"/>
      <c r="P20" s="542"/>
      <c r="Q20" s="542"/>
      <c r="R20" s="542"/>
      <c r="S20" s="542"/>
      <c r="T20" s="542"/>
      <c r="U20" s="542"/>
      <c r="V20" s="542"/>
      <c r="W20" s="542"/>
      <c r="X20" s="542"/>
      <c r="Y20" s="20"/>
      <c r="Z20" s="68"/>
      <c r="AA20" s="68"/>
      <c r="AB20" s="68"/>
    </row>
    <row r="21" spans="1:28" ht="16.5" customHeight="1">
      <c r="A21" s="557" t="s">
        <v>936</v>
      </c>
      <c r="B21" s="557"/>
      <c r="C21" s="70" t="s">
        <v>937</v>
      </c>
      <c r="D21" s="70" t="s">
        <v>1758</v>
      </c>
      <c r="E21" s="70" t="s">
        <v>1759</v>
      </c>
      <c r="F21" s="542" t="s">
        <v>938</v>
      </c>
      <c r="G21" s="542"/>
      <c r="H21" s="542"/>
      <c r="I21" s="542"/>
      <c r="J21" s="542"/>
      <c r="K21" s="542"/>
      <c r="L21" s="542"/>
      <c r="M21" s="542"/>
      <c r="N21" s="542"/>
      <c r="O21" s="542"/>
      <c r="P21" s="542"/>
      <c r="Q21" s="542"/>
      <c r="R21" s="542"/>
      <c r="S21" s="20"/>
      <c r="T21" s="20"/>
      <c r="U21" s="20"/>
      <c r="V21" s="20"/>
      <c r="W21" s="20"/>
      <c r="X21" s="20"/>
      <c r="Y21" s="20"/>
      <c r="Z21" s="68"/>
      <c r="AA21" s="68"/>
      <c r="AB21" s="68"/>
    </row>
    <row r="22" spans="1:28" ht="16.5" customHeight="1">
      <c r="A22" s="564" t="s">
        <v>939</v>
      </c>
      <c r="B22" s="564"/>
      <c r="C22" s="375" t="s">
        <v>940</v>
      </c>
      <c r="D22" s="565" t="s">
        <v>941</v>
      </c>
      <c r="E22" s="565"/>
      <c r="F22" s="542"/>
      <c r="G22" s="542"/>
      <c r="H22" s="542"/>
      <c r="I22" s="542"/>
      <c r="J22" s="542"/>
      <c r="K22" s="542"/>
      <c r="L22" s="542"/>
      <c r="M22" s="542"/>
      <c r="N22" s="542"/>
      <c r="O22" s="542"/>
      <c r="P22" s="542"/>
      <c r="Q22" s="542"/>
      <c r="R22" s="542"/>
      <c r="S22" s="20"/>
      <c r="T22" s="20"/>
      <c r="U22" s="20"/>
      <c r="V22" s="20"/>
      <c r="W22" s="20"/>
      <c r="X22" s="20"/>
      <c r="Y22" s="20"/>
      <c r="Z22" s="68"/>
      <c r="AA22" s="68"/>
      <c r="AB22" s="68"/>
    </row>
    <row r="23" spans="1:28" ht="6" customHeight="1">
      <c r="A23" s="70"/>
      <c r="B23" s="70"/>
      <c r="C23" s="70"/>
      <c r="D23" s="70"/>
      <c r="E23" s="70"/>
      <c r="F23" s="70"/>
      <c r="G23" s="70"/>
      <c r="H23" s="70"/>
      <c r="I23" s="67"/>
      <c r="J23" s="215"/>
      <c r="K23" s="68"/>
      <c r="L23" s="68"/>
      <c r="M23" s="68"/>
      <c r="N23" s="68"/>
      <c r="O23" s="68"/>
      <c r="P23" s="18"/>
      <c r="Q23" s="18"/>
      <c r="R23" s="18"/>
      <c r="S23" s="18"/>
      <c r="T23" s="18"/>
      <c r="U23" s="18"/>
      <c r="V23" s="18"/>
      <c r="W23" s="18"/>
      <c r="X23" s="18"/>
      <c r="Y23" s="69"/>
      <c r="Z23" s="68"/>
      <c r="AA23" s="68"/>
      <c r="AB23" s="68"/>
    </row>
    <row r="24" spans="1:28" ht="6" customHeight="1">
      <c r="A24" s="118"/>
      <c r="B24" s="118"/>
      <c r="C24" s="118"/>
      <c r="D24" s="118"/>
      <c r="E24" s="118"/>
      <c r="F24" s="118"/>
      <c r="G24" s="118"/>
      <c r="H24" s="118"/>
      <c r="I24" s="216"/>
      <c r="J24" s="216"/>
      <c r="K24" s="216"/>
      <c r="L24" s="216"/>
      <c r="M24" s="216"/>
      <c r="N24" s="216"/>
      <c r="O24" s="216"/>
      <c r="P24" s="216"/>
      <c r="Q24" s="216"/>
      <c r="R24" s="216"/>
      <c r="S24" s="216"/>
      <c r="T24" s="216"/>
      <c r="U24" s="216"/>
      <c r="V24" s="216"/>
      <c r="W24" s="216"/>
      <c r="X24" s="216"/>
      <c r="Y24" s="217"/>
      <c r="Z24" s="68"/>
      <c r="AA24" s="68"/>
      <c r="AB24" s="68"/>
    </row>
    <row r="25" spans="1:28" ht="45" customHeight="1">
      <c r="A25" s="506" t="s">
        <v>61</v>
      </c>
      <c r="B25" s="126"/>
      <c r="C25" s="566" t="s">
        <v>71</v>
      </c>
      <c r="D25" s="566"/>
      <c r="E25" s="566"/>
      <c r="F25" s="566"/>
      <c r="G25" s="566"/>
      <c r="H25" s="214"/>
      <c r="I25" s="472" t="e">
        <f>IF(T25="","",VLOOKUP(T25,産業分類表!A4:B102,2,FALSE))</f>
        <v>#N/A</v>
      </c>
      <c r="J25" s="473"/>
      <c r="K25" s="473"/>
      <c r="L25" s="473"/>
      <c r="M25" s="473"/>
      <c r="N25" s="473"/>
      <c r="O25" s="473"/>
      <c r="P25" s="473"/>
      <c r="Q25" s="474"/>
      <c r="R25" s="509" t="s">
        <v>12</v>
      </c>
      <c r="S25" s="510"/>
      <c r="T25" s="509">
        <f>'様式６号の２ ・Ａ－１'!T23:Y23</f>
        <v>0</v>
      </c>
      <c r="U25" s="587"/>
      <c r="V25" s="587"/>
      <c r="W25" s="587"/>
      <c r="X25" s="587"/>
      <c r="Y25" s="502"/>
      <c r="Z25" s="68"/>
      <c r="AA25" s="68"/>
      <c r="AB25" s="68"/>
    </row>
    <row r="26" spans="1:28" ht="22.5" customHeight="1">
      <c r="A26" s="507"/>
      <c r="B26" s="513"/>
      <c r="C26" s="466" t="s">
        <v>13</v>
      </c>
      <c r="D26" s="466"/>
      <c r="E26" s="466"/>
      <c r="F26" s="466"/>
      <c r="G26" s="466"/>
      <c r="H26" s="575"/>
      <c r="I26" s="513">
        <f>別紙１!BC32+別紙１!BC33</f>
        <v>0</v>
      </c>
      <c r="J26" s="514"/>
      <c r="K26" s="514"/>
      <c r="L26" s="514"/>
      <c r="M26" s="514" t="s">
        <v>438</v>
      </c>
      <c r="N26" s="517" t="str">
        <f>IF(別紙１!BC33=0," ","（　内被牽引車台数")</f>
        <v xml:space="preserve"> </v>
      </c>
      <c r="O26" s="517"/>
      <c r="P26" s="517"/>
      <c r="Q26" s="517"/>
      <c r="R26" s="517"/>
      <c r="S26" s="517"/>
      <c r="T26" s="514" t="str">
        <f>IF(別紙１!BC33=0," ",別紙１!BC33)</f>
        <v xml:space="preserve"> </v>
      </c>
      <c r="U26" s="514"/>
      <c r="V26" s="519" t="str">
        <f>IF(別紙１!BC33=0," ","台　）")</f>
        <v xml:space="preserve"> </v>
      </c>
      <c r="W26" s="519"/>
      <c r="X26" s="519"/>
      <c r="Y26" s="74"/>
      <c r="Z26" s="68"/>
      <c r="AA26" s="68"/>
      <c r="AB26" s="68"/>
    </row>
    <row r="27" spans="1:28" ht="22.5" customHeight="1">
      <c r="A27" s="507"/>
      <c r="B27" s="515"/>
      <c r="C27" s="469"/>
      <c r="D27" s="469"/>
      <c r="E27" s="469"/>
      <c r="F27" s="469"/>
      <c r="G27" s="469"/>
      <c r="H27" s="576"/>
      <c r="I27" s="515"/>
      <c r="J27" s="516"/>
      <c r="K27" s="516"/>
      <c r="L27" s="516"/>
      <c r="M27" s="516"/>
      <c r="N27" s="518"/>
      <c r="O27" s="518"/>
      <c r="P27" s="518"/>
      <c r="Q27" s="518"/>
      <c r="R27" s="518"/>
      <c r="S27" s="518"/>
      <c r="T27" s="516"/>
      <c r="U27" s="516"/>
      <c r="V27" s="520"/>
      <c r="W27" s="520"/>
      <c r="X27" s="520"/>
      <c r="Y27" s="75"/>
      <c r="Z27" s="20"/>
      <c r="AA27" s="20"/>
      <c r="AB27" s="20"/>
    </row>
    <row r="28" spans="1:28" ht="45" customHeight="1">
      <c r="A28" s="508"/>
      <c r="B28" s="126"/>
      <c r="C28" s="566" t="s">
        <v>14</v>
      </c>
      <c r="D28" s="566"/>
      <c r="E28" s="566"/>
      <c r="F28" s="566"/>
      <c r="G28" s="566"/>
      <c r="H28" s="214"/>
      <c r="I28" s="584">
        <f>'様式６号の２ ・Ａ－１'!I26:N26</f>
        <v>0</v>
      </c>
      <c r="J28" s="585"/>
      <c r="K28" s="585"/>
      <c r="L28" s="585"/>
      <c r="M28" s="585"/>
      <c r="N28" s="585"/>
      <c r="O28" s="76" t="s">
        <v>437</v>
      </c>
      <c r="P28" s="76"/>
      <c r="Q28" s="77"/>
      <c r="R28" s="76"/>
      <c r="S28" s="76"/>
      <c r="T28" s="76"/>
      <c r="U28" s="76"/>
      <c r="V28" s="76"/>
      <c r="W28" s="76"/>
      <c r="X28" s="76"/>
      <c r="Y28" s="78"/>
      <c r="Z28" s="20"/>
      <c r="AA28" s="20"/>
      <c r="AB28" s="20"/>
    </row>
    <row r="29" spans="1:28" ht="45" customHeight="1">
      <c r="A29" s="580" t="s">
        <v>770</v>
      </c>
      <c r="B29" s="218"/>
      <c r="C29" s="498" t="s">
        <v>771</v>
      </c>
      <c r="D29" s="498"/>
      <c r="E29" s="498"/>
      <c r="F29" s="498"/>
      <c r="G29" s="498"/>
      <c r="H29" s="214"/>
      <c r="I29" s="126"/>
      <c r="J29" s="563"/>
      <c r="K29" s="563"/>
      <c r="L29" s="563"/>
      <c r="M29" s="563"/>
      <c r="N29" s="213" t="s">
        <v>516</v>
      </c>
      <c r="O29" s="563"/>
      <c r="P29" s="563"/>
      <c r="Q29" s="213" t="s">
        <v>517</v>
      </c>
      <c r="R29" s="563"/>
      <c r="S29" s="563"/>
      <c r="T29" s="213" t="s">
        <v>518</v>
      </c>
      <c r="U29" s="213"/>
      <c r="V29" s="213"/>
      <c r="W29" s="213"/>
      <c r="X29" s="213"/>
      <c r="Y29" s="214"/>
      <c r="Z29" s="20"/>
      <c r="AA29" s="20"/>
      <c r="AB29" s="20"/>
    </row>
    <row r="30" spans="1:28" ht="45" customHeight="1">
      <c r="A30" s="580"/>
      <c r="B30" s="219"/>
      <c r="C30" s="529" t="s">
        <v>772</v>
      </c>
      <c r="D30" s="529"/>
      <c r="E30" s="529"/>
      <c r="F30" s="529"/>
      <c r="G30" s="529"/>
      <c r="H30" s="220"/>
      <c r="I30" s="581"/>
      <c r="J30" s="582"/>
      <c r="K30" s="582"/>
      <c r="L30" s="582"/>
      <c r="M30" s="582"/>
      <c r="N30" s="582"/>
      <c r="O30" s="582"/>
      <c r="P30" s="582"/>
      <c r="Q30" s="582"/>
      <c r="R30" s="582"/>
      <c r="S30" s="582"/>
      <c r="T30" s="582"/>
      <c r="U30" s="582"/>
      <c r="V30" s="582"/>
      <c r="W30" s="582"/>
      <c r="X30" s="582"/>
      <c r="Y30" s="583"/>
      <c r="Z30" s="20"/>
      <c r="AA30" s="20"/>
      <c r="AB30" s="20"/>
    </row>
    <row r="31" spans="1:28" ht="35.25" customHeight="1">
      <c r="A31" s="577"/>
      <c r="B31" s="570" t="s">
        <v>341</v>
      </c>
      <c r="C31" s="570"/>
      <c r="D31" s="570"/>
      <c r="E31" s="570"/>
      <c r="F31" s="570"/>
      <c r="G31" s="570"/>
      <c r="H31" s="560"/>
      <c r="I31" s="556" t="s">
        <v>1103</v>
      </c>
      <c r="J31" s="557"/>
      <c r="K31" s="557"/>
      <c r="L31" s="557"/>
      <c r="M31" s="573">
        <f>'様式６号の２ ・Ａ－１'!M34:Y34</f>
        <v>0</v>
      </c>
      <c r="N31" s="573"/>
      <c r="O31" s="573"/>
      <c r="P31" s="573"/>
      <c r="Q31" s="573"/>
      <c r="R31" s="573"/>
      <c r="S31" s="573"/>
      <c r="T31" s="573"/>
      <c r="U31" s="573"/>
      <c r="V31" s="573"/>
      <c r="W31" s="573"/>
      <c r="X31" s="573"/>
      <c r="Y31" s="574"/>
      <c r="Z31" s="20"/>
      <c r="AA31" s="20"/>
      <c r="AB31" s="20"/>
    </row>
    <row r="32" spans="1:28" ht="35.25" customHeight="1">
      <c r="A32" s="578"/>
      <c r="B32" s="571"/>
      <c r="C32" s="571"/>
      <c r="D32" s="571"/>
      <c r="E32" s="571"/>
      <c r="F32" s="571"/>
      <c r="G32" s="571"/>
      <c r="H32" s="561"/>
      <c r="I32" s="556" t="s">
        <v>1104</v>
      </c>
      <c r="J32" s="557"/>
      <c r="K32" s="557"/>
      <c r="L32" s="557"/>
      <c r="M32" s="558">
        <f>'様式６号の２ ・Ａ－１'!M35:Y35</f>
        <v>0</v>
      </c>
      <c r="N32" s="558"/>
      <c r="O32" s="558"/>
      <c r="P32" s="558"/>
      <c r="Q32" s="558"/>
      <c r="R32" s="558"/>
      <c r="S32" s="558"/>
      <c r="T32" s="558"/>
      <c r="U32" s="558"/>
      <c r="V32" s="558"/>
      <c r="W32" s="558"/>
      <c r="X32" s="558"/>
      <c r="Y32" s="559"/>
      <c r="Z32" s="20"/>
      <c r="AA32" s="20"/>
      <c r="AB32" s="20"/>
    </row>
    <row r="33" spans="1:28" ht="35.25" customHeight="1">
      <c r="A33" s="578"/>
      <c r="B33" s="571"/>
      <c r="C33" s="571"/>
      <c r="D33" s="571"/>
      <c r="E33" s="571"/>
      <c r="F33" s="571"/>
      <c r="G33" s="571"/>
      <c r="H33" s="561"/>
      <c r="I33" s="556" t="s">
        <v>783</v>
      </c>
      <c r="J33" s="557"/>
      <c r="K33" s="557"/>
      <c r="L33" s="557"/>
      <c r="M33" s="558">
        <f>'様式６号の２ ・Ａ－１'!M36:Y36</f>
        <v>0</v>
      </c>
      <c r="N33" s="558"/>
      <c r="O33" s="558"/>
      <c r="P33" s="558"/>
      <c r="Q33" s="558"/>
      <c r="R33" s="558"/>
      <c r="S33" s="558"/>
      <c r="T33" s="558"/>
      <c r="U33" s="558"/>
      <c r="V33" s="558"/>
      <c r="W33" s="558"/>
      <c r="X33" s="558"/>
      <c r="Y33" s="559"/>
      <c r="Z33" s="20"/>
      <c r="AA33" s="20"/>
      <c r="AB33" s="20"/>
    </row>
    <row r="34" spans="1:28" ht="35.25" customHeight="1">
      <c r="A34" s="578"/>
      <c r="B34" s="571"/>
      <c r="C34" s="571"/>
      <c r="D34" s="571"/>
      <c r="E34" s="571"/>
      <c r="F34" s="571"/>
      <c r="G34" s="571"/>
      <c r="H34" s="561"/>
      <c r="I34" s="556" t="s">
        <v>1105</v>
      </c>
      <c r="J34" s="557"/>
      <c r="K34" s="557"/>
      <c r="L34" s="557"/>
      <c r="M34" s="558">
        <f>'様式６号の２ ・Ａ－１'!M37:Y37</f>
        <v>0</v>
      </c>
      <c r="N34" s="558"/>
      <c r="O34" s="558"/>
      <c r="P34" s="558"/>
      <c r="Q34" s="558"/>
      <c r="R34" s="558"/>
      <c r="S34" s="558"/>
      <c r="T34" s="558"/>
      <c r="U34" s="558"/>
      <c r="V34" s="558"/>
      <c r="W34" s="558"/>
      <c r="X34" s="558"/>
      <c r="Y34" s="559"/>
      <c r="Z34" s="20"/>
      <c r="AA34" s="20"/>
      <c r="AB34" s="20"/>
    </row>
    <row r="35" spans="1:28" ht="35.25" customHeight="1">
      <c r="A35" s="579"/>
      <c r="B35" s="572"/>
      <c r="C35" s="572"/>
      <c r="D35" s="572"/>
      <c r="E35" s="572"/>
      <c r="F35" s="572"/>
      <c r="G35" s="572"/>
      <c r="H35" s="562"/>
      <c r="I35" s="556" t="s">
        <v>1102</v>
      </c>
      <c r="J35" s="557"/>
      <c r="K35" s="557"/>
      <c r="L35" s="557"/>
      <c r="M35" s="558">
        <f>'様式６号の２ ・Ａ－１'!M38:Y38</f>
        <v>0</v>
      </c>
      <c r="N35" s="558"/>
      <c r="O35" s="558"/>
      <c r="P35" s="558"/>
      <c r="Q35" s="558"/>
      <c r="R35" s="558"/>
      <c r="S35" s="558"/>
      <c r="T35" s="558"/>
      <c r="U35" s="558"/>
      <c r="V35" s="558"/>
      <c r="W35" s="558"/>
      <c r="X35" s="558"/>
      <c r="Y35" s="559"/>
      <c r="Z35" s="20"/>
      <c r="AA35" s="20"/>
      <c r="AB35" s="20"/>
    </row>
    <row r="36" spans="1:28" ht="45" customHeight="1">
      <c r="A36" s="126"/>
      <c r="B36" s="566" t="s">
        <v>342</v>
      </c>
      <c r="C36" s="566"/>
      <c r="D36" s="566"/>
      <c r="E36" s="566"/>
      <c r="F36" s="566"/>
      <c r="G36" s="566"/>
      <c r="H36" s="214"/>
      <c r="I36" s="126"/>
      <c r="J36" s="77"/>
      <c r="K36" s="77"/>
      <c r="L36" s="77" t="s">
        <v>516</v>
      </c>
      <c r="M36" s="77"/>
      <c r="N36" s="222" t="s">
        <v>517</v>
      </c>
      <c r="O36" s="222"/>
      <c r="P36" s="222" t="s">
        <v>518</v>
      </c>
      <c r="Q36" s="223"/>
      <c r="R36" s="568" t="s">
        <v>343</v>
      </c>
      <c r="S36" s="568"/>
      <c r="T36" s="568"/>
      <c r="U36" s="568"/>
      <c r="V36" s="569"/>
      <c r="W36" s="569"/>
      <c r="X36" s="569"/>
      <c r="Y36" s="569"/>
      <c r="Z36" s="20"/>
      <c r="AA36" s="20"/>
      <c r="AB36" s="20"/>
    </row>
    <row r="37" spans="1:28" ht="22.5" customHeight="1">
      <c r="A37" s="195" t="s">
        <v>942</v>
      </c>
      <c r="B37" s="224"/>
      <c r="C37" s="224"/>
      <c r="D37" s="224"/>
      <c r="E37" s="224"/>
      <c r="F37" s="224"/>
      <c r="G37" s="224"/>
      <c r="H37" s="224"/>
      <c r="I37" s="224"/>
      <c r="J37" s="221"/>
      <c r="K37" s="221"/>
      <c r="L37" s="221"/>
      <c r="M37" s="221"/>
      <c r="N37" s="221"/>
      <c r="O37" s="221"/>
      <c r="P37" s="221"/>
      <c r="Q37" s="221"/>
      <c r="R37" s="221"/>
      <c r="S37" s="221"/>
      <c r="T37" s="221"/>
      <c r="U37" s="221"/>
      <c r="V37" s="221"/>
      <c r="W37" s="221"/>
      <c r="X37" s="221"/>
      <c r="Y37" s="276"/>
      <c r="Z37" s="20"/>
      <c r="AA37" s="20"/>
      <c r="AB37" s="20"/>
    </row>
    <row r="38" spans="1:28" ht="22.5" customHeight="1">
      <c r="A38" s="119"/>
      <c r="B38" s="70"/>
      <c r="C38" s="70"/>
      <c r="D38" s="70"/>
      <c r="E38" s="70"/>
      <c r="F38" s="70"/>
      <c r="G38" s="70"/>
      <c r="H38" s="70"/>
      <c r="I38" s="169"/>
      <c r="J38" s="169"/>
      <c r="K38" s="169"/>
      <c r="L38" s="169"/>
      <c r="M38" s="169"/>
      <c r="N38" s="169"/>
      <c r="O38" s="169"/>
      <c r="P38" s="169"/>
      <c r="Q38" s="169"/>
      <c r="R38" s="169"/>
      <c r="S38" s="169"/>
      <c r="T38" s="169"/>
      <c r="U38" s="169"/>
      <c r="V38" s="169"/>
      <c r="W38" s="169"/>
      <c r="X38" s="169"/>
      <c r="Y38" s="277"/>
      <c r="Z38" s="20"/>
      <c r="AA38" s="20"/>
      <c r="AB38" s="20"/>
    </row>
    <row r="39" spans="1:28" ht="22.5" customHeight="1">
      <c r="A39" s="119"/>
      <c r="B39" s="70"/>
      <c r="C39" s="70"/>
      <c r="D39" s="70"/>
      <c r="E39" s="70"/>
      <c r="F39" s="70"/>
      <c r="G39" s="70"/>
      <c r="H39" s="70"/>
      <c r="I39" s="169"/>
      <c r="J39" s="169"/>
      <c r="K39" s="169"/>
      <c r="L39" s="169"/>
      <c r="M39" s="169"/>
      <c r="N39" s="169"/>
      <c r="O39" s="169"/>
      <c r="P39" s="169"/>
      <c r="Q39" s="169"/>
      <c r="R39" s="169"/>
      <c r="S39" s="169"/>
      <c r="T39" s="169"/>
      <c r="U39" s="169"/>
      <c r="V39" s="169"/>
      <c r="W39" s="169"/>
      <c r="X39" s="169"/>
      <c r="Y39" s="277"/>
      <c r="Z39" s="20"/>
      <c r="AA39" s="20"/>
      <c r="AB39" s="20"/>
    </row>
    <row r="40" spans="1:28" ht="22.5" customHeight="1">
      <c r="A40" s="117"/>
      <c r="B40" s="118"/>
      <c r="C40" s="118"/>
      <c r="D40" s="118"/>
      <c r="E40" s="118"/>
      <c r="F40" s="118"/>
      <c r="G40" s="118"/>
      <c r="H40" s="118"/>
      <c r="I40" s="217"/>
      <c r="J40" s="217"/>
      <c r="K40" s="217"/>
      <c r="L40" s="217"/>
      <c r="M40" s="217"/>
      <c r="N40" s="217"/>
      <c r="O40" s="217"/>
      <c r="P40" s="217"/>
      <c r="Q40" s="217"/>
      <c r="R40" s="217"/>
      <c r="S40" s="217"/>
      <c r="T40" s="217"/>
      <c r="U40" s="217"/>
      <c r="V40" s="217"/>
      <c r="W40" s="217"/>
      <c r="X40" s="217"/>
      <c r="Y40" s="278"/>
    </row>
    <row r="41" spans="1:28" ht="6" customHeight="1">
      <c r="A41" s="20"/>
      <c r="B41" s="20"/>
      <c r="C41" s="20"/>
      <c r="D41" s="20"/>
      <c r="E41" s="20"/>
      <c r="F41" s="20"/>
      <c r="G41" s="20"/>
      <c r="H41" s="20"/>
      <c r="I41" s="127"/>
      <c r="J41" s="127"/>
      <c r="K41" s="127"/>
      <c r="L41" s="127"/>
      <c r="M41" s="127"/>
      <c r="N41" s="127"/>
      <c r="O41" s="127"/>
      <c r="P41" s="127"/>
      <c r="Q41" s="127"/>
      <c r="R41" s="127"/>
      <c r="S41" s="127"/>
      <c r="T41" s="127"/>
      <c r="U41" s="127"/>
      <c r="V41" s="127"/>
      <c r="W41" s="127"/>
      <c r="X41" s="127"/>
      <c r="Y41" s="221"/>
    </row>
    <row r="42" spans="1:28" ht="16.5" customHeight="1">
      <c r="A42" s="453" t="s">
        <v>1807</v>
      </c>
      <c r="B42" s="454">
        <v>1</v>
      </c>
      <c r="C42" s="567" t="s">
        <v>932</v>
      </c>
      <c r="D42" s="567"/>
      <c r="E42" s="567"/>
      <c r="F42" s="567"/>
      <c r="G42" s="567"/>
      <c r="H42" s="567"/>
      <c r="I42" s="567"/>
      <c r="J42" s="567"/>
      <c r="K42" s="567"/>
      <c r="L42" s="567"/>
      <c r="M42" s="567"/>
      <c r="N42" s="567"/>
      <c r="O42" s="567"/>
      <c r="P42" s="567"/>
      <c r="Q42" s="567"/>
      <c r="R42" s="567"/>
      <c r="S42" s="567"/>
      <c r="T42" s="567"/>
      <c r="U42" s="567"/>
      <c r="V42" s="567"/>
      <c r="W42" s="567"/>
      <c r="X42" s="567"/>
      <c r="Y42" s="567"/>
    </row>
    <row r="43" spans="1:28" ht="17.25" customHeight="1">
      <c r="A43" s="24"/>
      <c r="B43" s="454">
        <v>2</v>
      </c>
      <c r="C43" s="567" t="s">
        <v>1808</v>
      </c>
      <c r="D43" s="496"/>
      <c r="E43" s="496"/>
      <c r="F43" s="496"/>
      <c r="G43" s="496"/>
      <c r="H43" s="496"/>
      <c r="I43" s="496"/>
      <c r="J43" s="496"/>
      <c r="K43" s="496"/>
      <c r="L43" s="496"/>
      <c r="M43" s="496"/>
      <c r="N43" s="496"/>
      <c r="O43" s="496"/>
      <c r="P43" s="496"/>
      <c r="Q43" s="496"/>
      <c r="R43" s="496"/>
      <c r="S43" s="496"/>
      <c r="T43" s="496"/>
      <c r="U43" s="496"/>
      <c r="V43" s="496"/>
      <c r="W43" s="496"/>
      <c r="X43" s="496"/>
      <c r="Y43" s="496"/>
    </row>
    <row r="44" spans="1:28" ht="16.5" customHeight="1">
      <c r="A44" s="24"/>
      <c r="B44" s="453">
        <v>3</v>
      </c>
      <c r="C44" s="23" t="s">
        <v>933</v>
      </c>
      <c r="D44" s="23"/>
      <c r="E44" s="23"/>
      <c r="F44" s="23"/>
      <c r="G44" s="23"/>
      <c r="H44" s="23"/>
      <c r="I44" s="23"/>
      <c r="J44" s="23"/>
      <c r="K44" s="23"/>
      <c r="L44" s="23"/>
      <c r="M44" s="23"/>
      <c r="N44" s="23"/>
      <c r="O44" s="23"/>
      <c r="P44" s="23"/>
      <c r="Q44" s="23"/>
      <c r="R44" s="23"/>
      <c r="S44" s="23"/>
      <c r="T44" s="23"/>
      <c r="U44" s="23"/>
      <c r="V44" s="23"/>
      <c r="W44" s="23"/>
      <c r="X44" s="23"/>
      <c r="Y44" s="23"/>
    </row>
    <row r="45" spans="1:28" ht="16.5" customHeight="1">
      <c r="A45" s="44"/>
      <c r="B45" s="23"/>
      <c r="C45" s="148"/>
      <c r="D45" s="148"/>
      <c r="E45" s="148"/>
      <c r="F45" s="148"/>
      <c r="G45" s="148"/>
      <c r="H45" s="148"/>
      <c r="I45" s="148"/>
      <c r="J45" s="148"/>
      <c r="K45" s="148"/>
      <c r="L45" s="148"/>
      <c r="M45" s="148"/>
      <c r="N45" s="148"/>
      <c r="O45" s="148"/>
      <c r="P45" s="148"/>
      <c r="Q45" s="148"/>
      <c r="R45" s="148"/>
      <c r="S45" s="148"/>
      <c r="T45" s="148"/>
      <c r="U45" s="148"/>
      <c r="V45" s="148"/>
      <c r="W45" s="148"/>
      <c r="X45" s="148"/>
      <c r="Y45" s="148"/>
    </row>
    <row r="46" spans="1:28" ht="6.75" customHeight="1">
      <c r="A46" s="24"/>
      <c r="B46" s="23"/>
      <c r="C46" s="23"/>
      <c r="D46" s="23"/>
      <c r="E46" s="23"/>
      <c r="F46" s="23"/>
      <c r="G46" s="23"/>
      <c r="H46" s="23"/>
      <c r="I46" s="23"/>
      <c r="J46" s="23"/>
      <c r="K46" s="23"/>
      <c r="L46" s="23"/>
      <c r="M46" s="23"/>
      <c r="N46" s="23"/>
      <c r="O46" s="23"/>
      <c r="P46" s="23"/>
      <c r="Q46" s="23"/>
      <c r="R46" s="23"/>
      <c r="S46" s="23"/>
      <c r="T46" s="23"/>
      <c r="U46" s="23"/>
      <c r="V46" s="23"/>
      <c r="W46" s="23"/>
      <c r="X46" s="23"/>
      <c r="Y46" s="23"/>
    </row>
    <row r="47" spans="1:28" ht="6.75" customHeight="1">
      <c r="A47" s="24"/>
      <c r="B47" s="23"/>
      <c r="C47" s="23"/>
      <c r="D47" s="23"/>
      <c r="E47" s="23"/>
      <c r="F47" s="23"/>
      <c r="G47" s="23"/>
      <c r="H47" s="23"/>
      <c r="I47" s="23"/>
      <c r="J47" s="23"/>
      <c r="K47" s="23"/>
      <c r="L47" s="23"/>
      <c r="M47" s="23"/>
      <c r="N47" s="23"/>
      <c r="O47" s="23"/>
      <c r="P47" s="23"/>
      <c r="Q47" s="23"/>
      <c r="R47" s="23"/>
      <c r="S47" s="23"/>
      <c r="T47" s="23"/>
      <c r="U47" s="23"/>
      <c r="V47" s="23"/>
      <c r="W47" s="23"/>
      <c r="X47" s="23"/>
      <c r="Y47" s="23"/>
    </row>
    <row r="48" spans="1:28" ht="7.5" customHeight="1">
      <c r="A48" s="24"/>
      <c r="B48" s="23"/>
      <c r="C48" s="23"/>
      <c r="D48" s="23"/>
      <c r="E48" s="23"/>
      <c r="F48" s="23"/>
      <c r="G48" s="23"/>
      <c r="H48" s="23"/>
      <c r="I48" s="23"/>
      <c r="J48" s="23"/>
      <c r="K48" s="23"/>
      <c r="L48" s="23"/>
      <c r="M48" s="23"/>
      <c r="N48" s="23"/>
      <c r="O48" s="23"/>
      <c r="P48" s="23"/>
      <c r="Q48" s="23"/>
      <c r="R48" s="23"/>
      <c r="S48" s="23"/>
      <c r="T48" s="23"/>
      <c r="U48" s="23"/>
      <c r="V48" s="23"/>
      <c r="W48" s="23"/>
      <c r="X48" s="23"/>
      <c r="Y48" s="23"/>
    </row>
  </sheetData>
  <sheetProtection sheet="1" objects="1" scenarios="1" selectLockedCells="1"/>
  <mergeCells count="61">
    <mergeCell ref="A8:F8"/>
    <mergeCell ref="I11:L12"/>
    <mergeCell ref="I13:L13"/>
    <mergeCell ref="I14:L14"/>
    <mergeCell ref="I16:X16"/>
    <mergeCell ref="I17:L17"/>
    <mergeCell ref="M15:X15"/>
    <mergeCell ref="M17:X17"/>
    <mergeCell ref="M10:Q10"/>
    <mergeCell ref="T25:Y25"/>
    <mergeCell ref="M14:X14"/>
    <mergeCell ref="I15:L15"/>
    <mergeCell ref="M13:X13"/>
    <mergeCell ref="M20:X20"/>
    <mergeCell ref="M11:X12"/>
    <mergeCell ref="I25:Q25"/>
    <mergeCell ref="F21:R22"/>
    <mergeCell ref="R25:S25"/>
    <mergeCell ref="I28:N28"/>
    <mergeCell ref="I26:L27"/>
    <mergeCell ref="N26:S27"/>
    <mergeCell ref="C28:G28"/>
    <mergeCell ref="C26:G27"/>
    <mergeCell ref="A31:A35"/>
    <mergeCell ref="A29:A30"/>
    <mergeCell ref="I30:Y30"/>
    <mergeCell ref="L29:M29"/>
    <mergeCell ref="B36:G36"/>
    <mergeCell ref="C30:G30"/>
    <mergeCell ref="T26:U27"/>
    <mergeCell ref="V26:X27"/>
    <mergeCell ref="C42:Y42"/>
    <mergeCell ref="C43:Y43"/>
    <mergeCell ref="I35:L35"/>
    <mergeCell ref="M35:Y35"/>
    <mergeCell ref="R36:T36"/>
    <mergeCell ref="U36:Y36"/>
    <mergeCell ref="B31:G35"/>
    <mergeCell ref="I31:L31"/>
    <mergeCell ref="M31:Y31"/>
    <mergeCell ref="R29:S29"/>
    <mergeCell ref="O29:P29"/>
    <mergeCell ref="C29:G29"/>
    <mergeCell ref="M26:M27"/>
    <mergeCell ref="H26:H27"/>
    <mergeCell ref="E3:N3"/>
    <mergeCell ref="I33:L33"/>
    <mergeCell ref="M33:Y33"/>
    <mergeCell ref="I34:L34"/>
    <mergeCell ref="M34:Y34"/>
    <mergeCell ref="H31:H35"/>
    <mergeCell ref="I32:L32"/>
    <mergeCell ref="M32:Y32"/>
    <mergeCell ref="A20:H20"/>
    <mergeCell ref="J29:K29"/>
    <mergeCell ref="A21:B21"/>
    <mergeCell ref="A22:B22"/>
    <mergeCell ref="D22:E22"/>
    <mergeCell ref="A25:A28"/>
    <mergeCell ref="B26:B27"/>
    <mergeCell ref="C25:G25"/>
  </mergeCells>
  <phoneticPr fontId="2"/>
  <conditionalFormatting sqref="D21">
    <cfRule type="expression" dxfId="7" priority="1" stopIfTrue="1">
      <formula>$A$1="変更"</formula>
    </cfRule>
  </conditionalFormatting>
  <conditionalFormatting sqref="E21">
    <cfRule type="expression" dxfId="6" priority="3" stopIfTrue="1">
      <formula>$A$1="作成"</formula>
    </cfRule>
  </conditionalFormatting>
  <conditionalFormatting sqref="I20">
    <cfRule type="expression" dxfId="5" priority="2" stopIfTrue="1">
      <formula>$A$1="変更"</formula>
    </cfRule>
  </conditionalFormatting>
  <conditionalFormatting sqref="K20">
    <cfRule type="expression" dxfId="4" priority="4" stopIfTrue="1">
      <formula>$A$1="作成"</formula>
    </cfRule>
  </conditionalFormatting>
  <conditionalFormatting sqref="O3">
    <cfRule type="expression" dxfId="3" priority="5" stopIfTrue="1">
      <formula>$A$1="変更"</formula>
    </cfRule>
  </conditionalFormatting>
  <conditionalFormatting sqref="Q3">
    <cfRule type="expression" dxfId="2" priority="6" stopIfTrue="1">
      <formula>$A$1="作成"</formula>
    </cfRule>
  </conditionalFormatting>
  <dataValidations count="6">
    <dataValidation imeMode="halfKatakana" allowBlank="1" showInputMessage="1" showErrorMessage="1" sqref="M13:X13" xr:uid="{00000000-0002-0000-0200-000000000000}"/>
    <dataValidation imeMode="off" allowBlank="1" showInputMessage="1" showErrorMessage="1" sqref="M10:Q10" xr:uid="{00000000-0002-0000-0200-000001000000}"/>
    <dataValidation type="whole" allowBlank="1" showInputMessage="1" showErrorMessage="1" sqref="T25:X25 R5:R6 R29:S29 V5 X5 O29:P29" xr:uid="{00000000-0002-0000-0200-000002000000}">
      <formula1>1</formula1>
      <formula2>99</formula2>
    </dataValidation>
    <dataValidation imeMode="hiragana" allowBlank="1" showInputMessage="1" showErrorMessage="1" sqref="I30:Y30" xr:uid="{00000000-0002-0000-0200-000003000000}"/>
    <dataValidation type="list" allowBlank="1" showInputMessage="1" showErrorMessage="1" sqref="O36 K36 M36" xr:uid="{00000000-0002-0000-0200-000004000000}">
      <formula1>#REF!</formula1>
    </dataValidation>
    <dataValidation type="list" allowBlank="1" showInputMessage="1" showErrorMessage="1" sqref="A1" xr:uid="{00000000-0002-0000-0200-000007000000}">
      <formula1>"作成,変更"</formula1>
    </dataValidation>
  </dataValidations>
  <pageMargins left="0.7" right="0.7" top="0.75" bottom="0.75" header="0.3" footer="0.3"/>
  <pageSetup paperSize="9" scale="80" orientation="portrait" r:id="rId1"/>
  <headerFooter alignWithMargins="0"/>
  <ignoredErrors>
    <ignoredError sqref="A8" unlocked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K39"/>
  <sheetViews>
    <sheetView zoomScaleNormal="100" zoomScaleSheetLayoutView="100" workbookViewId="0">
      <selection activeCell="S4" sqref="S4"/>
    </sheetView>
  </sheetViews>
  <sheetFormatPr defaultColWidth="9" defaultRowHeight="13"/>
  <cols>
    <col min="1" max="1" width="6.08984375" customWidth="1"/>
    <col min="2" max="2" width="2.90625" customWidth="1"/>
    <col min="3" max="3" width="7.36328125" customWidth="1"/>
    <col min="4" max="4" width="5.08984375" customWidth="1"/>
    <col min="5" max="5" width="7.90625" customWidth="1"/>
    <col min="6" max="7" width="2.6328125" customWidth="1"/>
    <col min="8" max="8" width="4.08984375" customWidth="1"/>
    <col min="9" max="12" width="3.453125" customWidth="1"/>
    <col min="13" max="13" width="3.6328125" customWidth="1"/>
    <col min="14" max="14" width="3.08984375" customWidth="1"/>
    <col min="15" max="15" width="3.26953125" customWidth="1"/>
    <col min="16" max="18" width="3.6328125" customWidth="1"/>
    <col min="19" max="19" width="4.08984375" customWidth="1"/>
    <col min="20" max="20" width="4.453125" customWidth="1"/>
    <col min="21" max="23" width="3.6328125" customWidth="1"/>
    <col min="24" max="24" width="3.08984375" customWidth="1"/>
    <col min="25" max="25" width="4.6328125" customWidth="1"/>
    <col min="26" max="26" width="14.08984375" customWidth="1"/>
    <col min="27" max="27" width="19.90625" hidden="1" customWidth="1"/>
    <col min="28" max="30" width="4.453125" customWidth="1"/>
    <col min="31" max="31" width="7.7265625" customWidth="1"/>
    <col min="32" max="35" width="9" customWidth="1"/>
    <col min="36" max="36" width="17.6328125" customWidth="1"/>
    <col min="37" max="37" width="10.08984375" customWidth="1"/>
  </cols>
  <sheetData>
    <row r="1" spans="1:37" ht="15" customHeight="1">
      <c r="A1" s="194" t="s">
        <v>1108</v>
      </c>
      <c r="B1" s="20"/>
      <c r="C1" s="20"/>
      <c r="D1" s="20"/>
      <c r="E1" s="20"/>
      <c r="F1" s="20"/>
      <c r="G1" s="20"/>
      <c r="H1" s="20"/>
      <c r="I1" s="20"/>
      <c r="J1" s="20"/>
      <c r="K1" s="20"/>
      <c r="L1" s="20"/>
      <c r="M1" s="20"/>
      <c r="N1" s="20"/>
      <c r="O1" s="20"/>
      <c r="P1" s="20"/>
      <c r="Q1" s="20"/>
      <c r="R1" s="20"/>
      <c r="S1" s="20"/>
      <c r="T1" s="20"/>
      <c r="U1" s="20"/>
      <c r="V1" s="20"/>
      <c r="W1" s="20"/>
      <c r="X1" s="20"/>
      <c r="Y1" s="20"/>
      <c r="AA1" s="20"/>
      <c r="AB1" s="20"/>
      <c r="AC1" s="20"/>
      <c r="AD1" s="20"/>
      <c r="AF1" s="20"/>
      <c r="AG1" s="20"/>
      <c r="AH1" s="20"/>
      <c r="AI1" s="20"/>
      <c r="AJ1" s="20"/>
      <c r="AK1" s="20"/>
    </row>
    <row r="2" spans="1:37" ht="22.5" customHeight="1">
      <c r="A2" s="173"/>
      <c r="D2" s="173"/>
      <c r="E2" s="555" t="s">
        <v>1109</v>
      </c>
      <c r="F2" s="555"/>
      <c r="G2" s="555"/>
      <c r="H2" s="555"/>
      <c r="I2" s="555"/>
      <c r="J2" s="555"/>
      <c r="K2" s="555"/>
      <c r="L2" s="555"/>
      <c r="M2" s="555"/>
      <c r="N2" s="555"/>
      <c r="O2" s="555"/>
      <c r="P2" s="555"/>
      <c r="Q2" s="555"/>
      <c r="R2" s="555"/>
      <c r="S2" s="555"/>
      <c r="Z2" s="19"/>
      <c r="AB2" s="173"/>
      <c r="AC2" s="173"/>
      <c r="AD2" s="173"/>
      <c r="AF2" s="20"/>
      <c r="AG2" s="20"/>
      <c r="AH2" s="20"/>
      <c r="AI2" s="20"/>
      <c r="AJ2" s="20"/>
      <c r="AK2" s="20"/>
    </row>
    <row r="3" spans="1:37" ht="15" customHeight="1">
      <c r="A3" s="20"/>
      <c r="B3" s="20"/>
      <c r="C3" s="20"/>
      <c r="D3" s="20"/>
      <c r="E3" s="20"/>
      <c r="F3" s="20"/>
      <c r="G3" s="20"/>
      <c r="H3" s="20"/>
      <c r="I3" s="20"/>
      <c r="J3" s="20"/>
      <c r="K3" s="20"/>
      <c r="L3" s="20"/>
      <c r="M3" s="20"/>
      <c r="N3" s="67"/>
      <c r="O3" s="67"/>
      <c r="P3" s="20"/>
      <c r="Q3" s="20"/>
      <c r="R3" s="20"/>
      <c r="S3" s="20"/>
      <c r="T3" s="20"/>
      <c r="U3" s="20"/>
      <c r="V3" s="20"/>
      <c r="W3" s="20"/>
      <c r="X3" s="20"/>
      <c r="Y3" s="20"/>
      <c r="Z3" s="19"/>
      <c r="AA3" s="2"/>
      <c r="AB3" s="2"/>
      <c r="AC3" s="528"/>
      <c r="AD3" s="593"/>
      <c r="AE3" s="593"/>
      <c r="AF3" s="593"/>
      <c r="AG3" s="20"/>
      <c r="AH3" s="20"/>
      <c r="AI3" s="20"/>
      <c r="AJ3" s="20"/>
      <c r="AK3" s="20"/>
    </row>
    <row r="4" spans="1:37" ht="15" customHeight="1">
      <c r="A4" s="20"/>
      <c r="B4" s="20"/>
      <c r="C4" s="20"/>
      <c r="D4" s="20"/>
      <c r="E4" s="20"/>
      <c r="F4" s="20"/>
      <c r="G4" s="20"/>
      <c r="H4" s="20"/>
      <c r="I4" s="20"/>
      <c r="J4" s="20"/>
      <c r="K4" s="20"/>
      <c r="L4" s="20"/>
      <c r="M4" s="20"/>
      <c r="N4" s="20"/>
      <c r="O4" s="20"/>
      <c r="P4" s="20"/>
      <c r="Q4" s="68"/>
      <c r="R4" s="212" t="s">
        <v>1749</v>
      </c>
      <c r="S4" s="154">
        <v>8</v>
      </c>
      <c r="T4" s="212" t="s">
        <v>516</v>
      </c>
      <c r="U4" s="154"/>
      <c r="V4" s="212" t="s">
        <v>517</v>
      </c>
      <c r="W4" s="154"/>
      <c r="X4" s="69" t="s">
        <v>518</v>
      </c>
      <c r="Y4" s="69"/>
      <c r="Z4" s="19"/>
      <c r="AA4" s="2"/>
      <c r="AB4" s="20"/>
      <c r="AC4" s="528"/>
      <c r="AD4" s="528"/>
      <c r="AE4" s="528"/>
      <c r="AF4" s="528"/>
      <c r="AG4" s="20"/>
      <c r="AH4" s="20"/>
      <c r="AI4" s="20"/>
      <c r="AJ4" s="20"/>
      <c r="AK4" s="20"/>
    </row>
    <row r="5" spans="1:37" ht="15" customHeight="1">
      <c r="A5" s="20"/>
      <c r="B5" s="20"/>
      <c r="C5" s="20"/>
      <c r="D5" s="20"/>
      <c r="E5" s="20"/>
      <c r="F5" s="20"/>
      <c r="G5" s="20"/>
      <c r="H5" s="20"/>
      <c r="I5" s="20"/>
      <c r="J5" s="20"/>
      <c r="K5" s="20"/>
      <c r="L5" s="20"/>
      <c r="M5" s="20"/>
      <c r="N5" s="20"/>
      <c r="O5" s="20"/>
      <c r="P5" s="27"/>
      <c r="Q5" s="68"/>
      <c r="R5" s="68"/>
      <c r="S5" s="212"/>
      <c r="T5" s="70"/>
      <c r="U5" s="212"/>
      <c r="V5" s="70"/>
      <c r="W5" s="212"/>
      <c r="X5" s="70"/>
      <c r="Y5" s="69"/>
      <c r="Z5" s="19"/>
      <c r="AA5" s="169"/>
      <c r="AB5" s="20"/>
      <c r="AC5" s="528"/>
      <c r="AD5" s="528"/>
      <c r="AE5" s="528"/>
      <c r="AF5" s="528"/>
      <c r="AG5" s="20"/>
      <c r="AH5" s="20"/>
      <c r="AI5" s="20"/>
      <c r="AJ5" s="594"/>
      <c r="AK5" s="594"/>
    </row>
    <row r="6" spans="1:37" ht="15" customHeight="1">
      <c r="A6" s="20" t="s">
        <v>1117</v>
      </c>
      <c r="C6" s="20"/>
      <c r="D6" s="20"/>
      <c r="E6" s="20"/>
      <c r="F6" s="20"/>
      <c r="G6" s="20"/>
      <c r="H6" s="20"/>
      <c r="I6" s="20"/>
      <c r="J6" s="20"/>
      <c r="K6" s="20"/>
      <c r="L6" s="20"/>
      <c r="M6" s="20"/>
      <c r="N6" s="20"/>
      <c r="O6" s="20"/>
      <c r="P6" s="20"/>
      <c r="Q6" s="20"/>
      <c r="R6" s="20"/>
      <c r="S6" s="20"/>
      <c r="T6" s="20"/>
      <c r="U6" s="20"/>
      <c r="V6" s="20"/>
      <c r="W6" s="20"/>
      <c r="X6" s="20"/>
      <c r="Y6" s="20"/>
      <c r="Z6" s="19"/>
      <c r="AA6" s="169"/>
      <c r="AB6" s="20"/>
      <c r="AC6" s="528"/>
      <c r="AD6" s="528"/>
      <c r="AE6" s="528"/>
      <c r="AF6" s="528"/>
      <c r="AG6" s="20"/>
      <c r="AH6" s="20"/>
      <c r="AI6" s="20"/>
      <c r="AJ6" s="594"/>
      <c r="AK6" s="594"/>
    </row>
    <row r="7" spans="1:37" ht="15" customHeight="1">
      <c r="A7" s="557">
        <f>'様式６号の２ ・Ａ－１'!A7</f>
        <v>0</v>
      </c>
      <c r="B7" s="557"/>
      <c r="C7" s="557"/>
      <c r="D7" s="557"/>
      <c r="E7" s="557"/>
      <c r="F7" s="557"/>
      <c r="G7" s="169"/>
      <c r="H7" s="20"/>
      <c r="I7" s="20"/>
      <c r="J7" s="20"/>
      <c r="K7" s="20"/>
      <c r="L7" s="20"/>
      <c r="M7" s="20"/>
      <c r="N7" s="20"/>
      <c r="O7" s="20"/>
      <c r="P7" s="20"/>
      <c r="Q7" s="20"/>
      <c r="R7" s="20"/>
      <c r="S7" s="20"/>
      <c r="T7" s="20"/>
      <c r="U7" s="20"/>
      <c r="V7" s="20"/>
      <c r="W7" s="20"/>
      <c r="X7" s="20"/>
      <c r="Y7" s="20"/>
      <c r="Z7" s="19"/>
      <c r="AA7" s="20"/>
      <c r="AB7" s="20"/>
      <c r="AC7" s="595"/>
      <c r="AD7" s="595"/>
      <c r="AE7" s="595"/>
      <c r="AF7" s="595"/>
      <c r="AG7" s="595"/>
      <c r="AH7" s="595"/>
      <c r="AI7" s="595"/>
      <c r="AJ7" s="596"/>
      <c r="AK7" s="596"/>
    </row>
    <row r="8" spans="1:37" ht="15" customHeight="1">
      <c r="A8" s="20"/>
      <c r="B8" s="20"/>
      <c r="C8" s="20"/>
      <c r="D8" s="20"/>
      <c r="E8" s="20"/>
      <c r="F8" s="20"/>
      <c r="G8" s="20"/>
      <c r="H8" s="20"/>
      <c r="I8" s="20"/>
      <c r="J8" s="20"/>
      <c r="K8" s="20"/>
      <c r="L8" s="20"/>
      <c r="M8" s="20"/>
      <c r="N8" s="20"/>
      <c r="O8" s="20"/>
      <c r="P8" s="20"/>
      <c r="Q8" s="20"/>
      <c r="R8" s="20"/>
      <c r="S8" s="20"/>
      <c r="T8" s="20"/>
      <c r="U8" s="20"/>
      <c r="V8" s="20"/>
      <c r="W8" s="20"/>
      <c r="X8" s="20"/>
      <c r="Y8" s="20"/>
      <c r="Z8" s="19"/>
      <c r="AA8" s="20"/>
      <c r="AB8" s="20"/>
      <c r="AC8" s="595"/>
      <c r="AD8" s="595"/>
      <c r="AE8" s="595"/>
      <c r="AF8" s="595"/>
      <c r="AG8" s="595"/>
      <c r="AH8" s="595"/>
      <c r="AI8" s="595"/>
      <c r="AJ8" s="596"/>
      <c r="AK8" s="596"/>
    </row>
    <row r="9" spans="1:37" ht="18.75" customHeight="1">
      <c r="A9" s="20"/>
      <c r="B9" s="20"/>
      <c r="C9" s="20"/>
      <c r="D9" s="20"/>
      <c r="E9" s="20"/>
      <c r="F9" s="20"/>
      <c r="G9" s="20"/>
      <c r="H9" s="20"/>
      <c r="I9" s="20"/>
      <c r="J9" s="20"/>
      <c r="K9" s="20"/>
      <c r="L9" s="67" t="s">
        <v>1110</v>
      </c>
      <c r="M9" s="557">
        <f>'様式６号の２ ・Ａ－１'!M9</f>
        <v>0</v>
      </c>
      <c r="N9" s="557"/>
      <c r="O9" s="557"/>
      <c r="P9" s="557"/>
      <c r="Q9" s="557"/>
      <c r="R9" s="70"/>
      <c r="S9" s="70"/>
      <c r="T9" s="70"/>
      <c r="U9" s="70"/>
      <c r="V9" s="70"/>
      <c r="W9" s="70"/>
      <c r="X9" s="70"/>
      <c r="Y9" s="20"/>
      <c r="Z9" s="19"/>
      <c r="AA9" s="20"/>
      <c r="AB9" s="20"/>
      <c r="AC9" s="20"/>
      <c r="AE9" s="20"/>
      <c r="AF9" s="20"/>
      <c r="AG9" s="20"/>
      <c r="AH9" s="20"/>
      <c r="AI9" s="20"/>
      <c r="AJ9" s="596"/>
      <c r="AK9" s="596"/>
    </row>
    <row r="10" spans="1:37" ht="13.5" customHeight="1">
      <c r="A10" s="20"/>
      <c r="B10" s="20"/>
      <c r="C10" s="20"/>
      <c r="D10" s="20"/>
      <c r="E10" s="20"/>
      <c r="F10" s="20"/>
      <c r="G10" s="20" t="s">
        <v>1817</v>
      </c>
      <c r="H10" s="20"/>
      <c r="I10" s="590" t="s">
        <v>780</v>
      </c>
      <c r="J10" s="590"/>
      <c r="K10" s="590"/>
      <c r="L10" s="590"/>
      <c r="M10" s="586">
        <f>'様式６号の２ ・Ａ－１'!M10</f>
        <v>0</v>
      </c>
      <c r="N10" s="586"/>
      <c r="O10" s="586"/>
      <c r="P10" s="586"/>
      <c r="Q10" s="586"/>
      <c r="R10" s="586"/>
      <c r="S10" s="586"/>
      <c r="T10" s="586"/>
      <c r="U10" s="586"/>
      <c r="V10" s="586"/>
      <c r="W10" s="586"/>
      <c r="X10" s="586"/>
      <c r="Y10" s="69"/>
      <c r="Z10" s="19"/>
      <c r="AA10" s="20"/>
      <c r="AB10" s="20"/>
      <c r="AC10" s="20"/>
      <c r="AE10" s="20"/>
      <c r="AF10" s="20"/>
      <c r="AG10" s="20"/>
      <c r="AH10" s="20"/>
      <c r="AI10" s="20"/>
      <c r="AJ10" s="596"/>
      <c r="AK10" s="596"/>
    </row>
    <row r="11" spans="1:37" ht="19.5" customHeight="1">
      <c r="A11" s="20"/>
      <c r="B11" s="20"/>
      <c r="C11" s="20"/>
      <c r="D11" s="20"/>
      <c r="E11" s="20"/>
      <c r="F11" s="20"/>
      <c r="G11" s="20"/>
      <c r="H11" s="20"/>
      <c r="I11" s="590"/>
      <c r="J11" s="590"/>
      <c r="K11" s="590"/>
      <c r="L11" s="590"/>
      <c r="M11" s="586"/>
      <c r="N11" s="586"/>
      <c r="O11" s="586"/>
      <c r="P11" s="586"/>
      <c r="Q11" s="586"/>
      <c r="R11" s="586"/>
      <c r="S11" s="586"/>
      <c r="T11" s="586"/>
      <c r="U11" s="586"/>
      <c r="V11" s="586"/>
      <c r="W11" s="586"/>
      <c r="X11" s="586"/>
      <c r="Y11" s="69"/>
      <c r="Z11" s="19"/>
      <c r="AA11" s="20"/>
      <c r="AB11" s="20"/>
      <c r="AC11" s="20"/>
      <c r="AE11" s="20"/>
      <c r="AF11" s="20"/>
      <c r="AG11" s="20"/>
      <c r="AH11" s="20"/>
      <c r="AI11" s="20"/>
      <c r="AJ11" s="596"/>
      <c r="AK11" s="596"/>
    </row>
    <row r="12" spans="1:37" ht="13.5" customHeight="1">
      <c r="A12" s="20"/>
      <c r="B12" s="20"/>
      <c r="C12" s="20"/>
      <c r="D12" s="20"/>
      <c r="E12" s="20"/>
      <c r="F12" s="20"/>
      <c r="G12" s="20"/>
      <c r="H12" s="20"/>
      <c r="I12" s="591" t="s">
        <v>1111</v>
      </c>
      <c r="J12" s="591"/>
      <c r="K12" s="591"/>
      <c r="L12" s="591"/>
      <c r="M12" s="589">
        <f>'様式６号の２ ・Ａ－１'!M12</f>
        <v>0</v>
      </c>
      <c r="N12" s="589"/>
      <c r="O12" s="589"/>
      <c r="P12" s="589"/>
      <c r="Q12" s="589"/>
      <c r="R12" s="589"/>
      <c r="S12" s="589"/>
      <c r="T12" s="589"/>
      <c r="U12" s="589"/>
      <c r="V12" s="589"/>
      <c r="W12" s="589"/>
      <c r="X12" s="589"/>
      <c r="Y12" s="69"/>
      <c r="Z12" s="19"/>
      <c r="AA12" s="20"/>
      <c r="AB12" s="20"/>
      <c r="AC12" s="20"/>
      <c r="AE12" s="20"/>
      <c r="AF12" s="20"/>
      <c r="AG12" s="20"/>
      <c r="AH12" s="20"/>
      <c r="AI12" s="20"/>
      <c r="AJ12" s="596"/>
      <c r="AK12" s="596"/>
    </row>
    <row r="13" spans="1:37" ht="27" customHeight="1">
      <c r="A13" s="20"/>
      <c r="B13" s="20"/>
      <c r="C13" s="20"/>
      <c r="D13" s="20"/>
      <c r="E13" s="20"/>
      <c r="F13" s="20"/>
      <c r="G13" s="20"/>
      <c r="H13" s="20"/>
      <c r="I13" s="588" t="s">
        <v>381</v>
      </c>
      <c r="J13" s="588"/>
      <c r="K13" s="588"/>
      <c r="L13" s="588"/>
      <c r="M13" s="586">
        <f>'様式６号の２ ・Ａ－１'!M13</f>
        <v>0</v>
      </c>
      <c r="N13" s="586"/>
      <c r="O13" s="586"/>
      <c r="P13" s="586"/>
      <c r="Q13" s="586"/>
      <c r="R13" s="586"/>
      <c r="S13" s="586"/>
      <c r="T13" s="586"/>
      <c r="U13" s="586"/>
      <c r="V13" s="586"/>
      <c r="W13" s="586"/>
      <c r="X13" s="586"/>
      <c r="Y13" s="69"/>
      <c r="Z13" s="19"/>
      <c r="AA13" s="20" t="s">
        <v>335</v>
      </c>
      <c r="AB13" s="20"/>
      <c r="AC13" s="20"/>
      <c r="AE13" s="68"/>
      <c r="AF13" s="68"/>
      <c r="AG13" s="68"/>
      <c r="AH13" s="68"/>
      <c r="AI13" s="68"/>
      <c r="AJ13" s="68"/>
      <c r="AK13" s="68"/>
    </row>
    <row r="14" spans="1:37" ht="27" customHeight="1">
      <c r="A14" s="20"/>
      <c r="B14" s="20"/>
      <c r="C14" s="20"/>
      <c r="D14" s="20"/>
      <c r="E14" s="20"/>
      <c r="F14" s="20"/>
      <c r="G14" s="20"/>
      <c r="H14" s="20"/>
      <c r="I14" s="588" t="s">
        <v>782</v>
      </c>
      <c r="J14" s="588"/>
      <c r="K14" s="588"/>
      <c r="L14" s="588"/>
      <c r="M14" s="586">
        <f>'様式６号の２ ・Ａ－１'!M14</f>
        <v>0</v>
      </c>
      <c r="N14" s="586"/>
      <c r="O14" s="586"/>
      <c r="P14" s="586"/>
      <c r="Q14" s="586"/>
      <c r="R14" s="586"/>
      <c r="S14" s="586"/>
      <c r="T14" s="586"/>
      <c r="U14" s="586"/>
      <c r="V14" s="586"/>
      <c r="W14" s="586"/>
      <c r="X14" s="586"/>
      <c r="Y14" s="71"/>
      <c r="Z14" s="19"/>
      <c r="AA14" s="20" t="s">
        <v>336</v>
      </c>
      <c r="AB14" s="20"/>
      <c r="AC14" s="20"/>
      <c r="AD14" s="68"/>
      <c r="AE14" s="68"/>
      <c r="AF14" s="68"/>
      <c r="AG14" s="68"/>
      <c r="AH14" s="68"/>
      <c r="AI14" s="68"/>
      <c r="AJ14" s="68"/>
      <c r="AK14" s="68"/>
    </row>
    <row r="15" spans="1:37" ht="15.75" customHeight="1">
      <c r="A15" s="20"/>
      <c r="B15" s="20"/>
      <c r="C15" s="20"/>
      <c r="D15" s="20"/>
      <c r="E15" s="20"/>
      <c r="F15" s="20"/>
      <c r="G15" s="20"/>
      <c r="H15" s="20"/>
      <c r="I15" s="592" t="s">
        <v>1772</v>
      </c>
      <c r="J15" s="592"/>
      <c r="K15" s="592"/>
      <c r="L15" s="592"/>
      <c r="M15" s="592"/>
      <c r="N15" s="592"/>
      <c r="O15" s="592"/>
      <c r="P15" s="592"/>
      <c r="Q15" s="592"/>
      <c r="R15" s="592"/>
      <c r="S15" s="592"/>
      <c r="T15" s="592"/>
      <c r="U15" s="592"/>
      <c r="V15" s="592"/>
      <c r="W15" s="592"/>
      <c r="X15" s="592"/>
      <c r="Y15" s="71"/>
      <c r="Z15" s="19"/>
      <c r="AA15" s="20" t="s">
        <v>337</v>
      </c>
      <c r="AB15" s="20"/>
      <c r="AC15" s="20"/>
      <c r="AD15" s="68"/>
      <c r="AE15" s="68"/>
      <c r="AF15" s="68"/>
      <c r="AG15" s="68"/>
      <c r="AH15" s="68"/>
      <c r="AI15" s="68"/>
      <c r="AJ15" s="68"/>
      <c r="AK15" s="68"/>
    </row>
    <row r="16" spans="1:37" ht="24" customHeight="1">
      <c r="A16" s="20"/>
      <c r="B16" s="20"/>
      <c r="C16" s="20"/>
      <c r="D16" s="20"/>
      <c r="E16" s="20"/>
      <c r="F16" s="20"/>
      <c r="G16" s="20"/>
      <c r="H16" s="20"/>
      <c r="I16" s="550" t="s">
        <v>783</v>
      </c>
      <c r="J16" s="550"/>
      <c r="K16" s="550"/>
      <c r="L16" s="550"/>
      <c r="M16" s="586">
        <f>'様式６号の２ ・Ａ－１'!M15</f>
        <v>0</v>
      </c>
      <c r="N16" s="586"/>
      <c r="O16" s="586"/>
      <c r="P16" s="586"/>
      <c r="Q16" s="586"/>
      <c r="R16" s="586"/>
      <c r="S16" s="586"/>
      <c r="T16" s="586"/>
      <c r="U16" s="586"/>
      <c r="V16" s="586"/>
      <c r="W16" s="586"/>
      <c r="X16" s="586"/>
      <c r="Y16" s="20"/>
      <c r="Z16" s="19"/>
      <c r="AA16" s="20" t="s">
        <v>338</v>
      </c>
      <c r="AB16" s="20"/>
      <c r="AC16" s="20"/>
      <c r="AD16" s="68"/>
      <c r="AE16" s="68"/>
      <c r="AF16" s="68"/>
      <c r="AG16" s="68"/>
      <c r="AH16" s="68"/>
      <c r="AI16" s="68"/>
      <c r="AJ16" s="68"/>
      <c r="AK16" s="68"/>
    </row>
    <row r="17" spans="1:37" ht="17.25" customHeight="1">
      <c r="A17" s="20"/>
      <c r="B17" s="20"/>
      <c r="C17" s="20"/>
      <c r="D17" s="20"/>
      <c r="E17" s="20"/>
      <c r="F17" s="20"/>
      <c r="G17" s="20"/>
      <c r="H17" s="20"/>
      <c r="I17" s="20"/>
      <c r="J17" s="20"/>
      <c r="K17" s="20"/>
      <c r="L17" s="20"/>
      <c r="M17" s="20"/>
      <c r="N17" s="20"/>
      <c r="O17" s="20"/>
      <c r="P17" s="20"/>
      <c r="Q17" s="20"/>
      <c r="R17" s="20"/>
      <c r="S17" s="20"/>
      <c r="T17" s="20"/>
      <c r="U17" s="20"/>
      <c r="V17" s="20"/>
      <c r="W17" s="20"/>
      <c r="X17" s="20"/>
      <c r="Y17" s="20"/>
      <c r="Z17" s="19"/>
      <c r="AA17" s="20" t="s">
        <v>339</v>
      </c>
      <c r="AB17" s="20"/>
      <c r="AD17" s="68"/>
      <c r="AE17" s="68"/>
      <c r="AF17" s="68"/>
      <c r="AG17" s="68"/>
      <c r="AH17" s="68"/>
      <c r="AI17" s="68"/>
      <c r="AJ17" s="68"/>
      <c r="AK17" s="68"/>
    </row>
    <row r="18" spans="1:37" ht="18" customHeight="1">
      <c r="A18" s="542" t="s">
        <v>1112</v>
      </c>
      <c r="B18" s="542"/>
      <c r="C18" s="542"/>
      <c r="D18" s="542"/>
      <c r="E18" s="542"/>
      <c r="F18" s="542"/>
      <c r="G18" s="542"/>
      <c r="H18" s="542"/>
      <c r="I18" s="542"/>
      <c r="J18" s="542"/>
      <c r="K18" s="542"/>
      <c r="L18" s="542"/>
      <c r="M18" s="542"/>
      <c r="N18" s="542"/>
      <c r="O18" s="542"/>
      <c r="P18" s="542"/>
      <c r="Q18" s="542"/>
      <c r="R18" s="542"/>
      <c r="S18" s="542"/>
      <c r="T18" s="542"/>
      <c r="U18" s="542"/>
      <c r="V18" s="542"/>
      <c r="W18" s="542"/>
      <c r="X18" s="542"/>
      <c r="Y18" s="20"/>
      <c r="Z18" s="19"/>
      <c r="AA18" s="20" t="s">
        <v>764</v>
      </c>
      <c r="AB18" s="20"/>
      <c r="AC18" s="20"/>
      <c r="AD18" s="68"/>
      <c r="AE18" s="68"/>
      <c r="AF18" s="68"/>
      <c r="AG18" s="68"/>
      <c r="AH18" s="68"/>
      <c r="AI18" s="68"/>
      <c r="AJ18" s="68"/>
      <c r="AK18" s="68"/>
    </row>
    <row r="19" spans="1:37" ht="16.5" customHeight="1">
      <c r="A19" s="542" t="s">
        <v>1113</v>
      </c>
      <c r="B19" s="542"/>
      <c r="C19" s="542"/>
      <c r="D19" s="542"/>
      <c r="E19" s="542"/>
      <c r="F19" s="542"/>
      <c r="G19" s="542"/>
      <c r="H19" s="542"/>
      <c r="I19" s="542"/>
      <c r="J19" s="542"/>
      <c r="K19" s="542"/>
      <c r="L19" s="542"/>
      <c r="M19" s="542"/>
      <c r="N19" s="542"/>
      <c r="O19" s="20"/>
      <c r="P19" s="20"/>
      <c r="Q19" s="20"/>
      <c r="R19" s="20"/>
      <c r="S19" s="20"/>
      <c r="T19" s="20"/>
      <c r="U19" s="20"/>
      <c r="V19" s="20"/>
      <c r="W19" s="20"/>
      <c r="X19" s="20"/>
      <c r="Y19" s="20"/>
      <c r="Z19" s="26"/>
      <c r="AA19" s="27"/>
      <c r="AB19" s="27"/>
      <c r="AC19" s="20"/>
      <c r="AD19" s="68"/>
      <c r="AE19" s="68"/>
      <c r="AF19" s="68"/>
      <c r="AG19" s="68"/>
      <c r="AH19" s="68"/>
      <c r="AI19" s="68"/>
      <c r="AJ19" s="68"/>
      <c r="AK19" s="68"/>
    </row>
    <row r="20" spans="1:37" ht="18.75" customHeight="1">
      <c r="A20" s="70"/>
      <c r="B20" s="70"/>
      <c r="C20" s="70"/>
      <c r="D20" s="70"/>
      <c r="E20" s="70"/>
      <c r="F20" s="70"/>
      <c r="G20" s="70"/>
      <c r="H20" s="70"/>
      <c r="I20" s="20"/>
      <c r="J20" s="20"/>
      <c r="K20" s="20"/>
      <c r="L20" s="20"/>
      <c r="M20" s="20"/>
      <c r="N20" s="20"/>
      <c r="O20" s="20"/>
      <c r="P20" s="20"/>
      <c r="Q20" s="20"/>
      <c r="R20" s="20"/>
      <c r="S20" s="20"/>
      <c r="T20" s="20"/>
      <c r="U20" s="20"/>
      <c r="V20" s="20"/>
      <c r="W20" s="20"/>
      <c r="X20" s="20"/>
      <c r="Y20" s="169"/>
      <c r="Z20" s="26"/>
      <c r="AA20" s="27"/>
      <c r="AB20" s="27"/>
      <c r="AC20" s="20"/>
      <c r="AD20" s="68"/>
      <c r="AE20" s="68"/>
      <c r="AF20" s="68"/>
      <c r="AG20" s="68"/>
      <c r="AH20" s="68"/>
      <c r="AI20" s="68"/>
      <c r="AJ20" s="68"/>
      <c r="AK20" s="68"/>
    </row>
    <row r="21" spans="1:37" ht="63" customHeight="1">
      <c r="A21" s="339"/>
      <c r="B21" s="599" t="s">
        <v>1803</v>
      </c>
      <c r="C21" s="599"/>
      <c r="D21" s="599"/>
      <c r="E21" s="599"/>
      <c r="F21" s="600" t="s">
        <v>1804</v>
      </c>
      <c r="G21" s="600"/>
      <c r="H21" s="600"/>
      <c r="I21" s="600"/>
      <c r="J21" s="600"/>
      <c r="K21" s="600"/>
      <c r="L21" s="600"/>
      <c r="M21" s="599" t="s">
        <v>1114</v>
      </c>
      <c r="N21" s="599"/>
      <c r="O21" s="599"/>
      <c r="P21" s="599"/>
      <c r="Q21" s="599"/>
      <c r="R21" s="599"/>
      <c r="S21" s="599"/>
      <c r="T21" s="599" t="s">
        <v>1805</v>
      </c>
      <c r="U21" s="599"/>
      <c r="V21" s="599"/>
      <c r="W21" s="599"/>
      <c r="X21" s="599"/>
      <c r="Y21" s="169"/>
      <c r="Z21" s="21"/>
      <c r="AA21" s="20"/>
      <c r="AB21" s="27"/>
      <c r="AC21" s="27"/>
      <c r="AD21" s="68"/>
      <c r="AE21" s="68"/>
      <c r="AF21" s="68"/>
      <c r="AG21" s="68"/>
      <c r="AH21" s="68"/>
      <c r="AI21" s="68"/>
      <c r="AJ21" s="68"/>
      <c r="AK21" s="68"/>
    </row>
    <row r="22" spans="1:37" ht="63" customHeight="1">
      <c r="A22" s="337" t="s">
        <v>1115</v>
      </c>
      <c r="B22" s="598"/>
      <c r="C22" s="598"/>
      <c r="D22" s="598"/>
      <c r="E22" s="598"/>
      <c r="F22" s="598"/>
      <c r="G22" s="598"/>
      <c r="H22" s="598"/>
      <c r="I22" s="598"/>
      <c r="J22" s="598"/>
      <c r="K22" s="598"/>
      <c r="L22" s="598"/>
      <c r="M22" s="598"/>
      <c r="N22" s="598"/>
      <c r="O22" s="598"/>
      <c r="P22" s="598"/>
      <c r="Q22" s="598"/>
      <c r="R22" s="598"/>
      <c r="S22" s="598"/>
      <c r="T22" s="597" t="s">
        <v>1747</v>
      </c>
      <c r="U22" s="598"/>
      <c r="V22" s="598"/>
      <c r="W22" s="598"/>
      <c r="X22" s="598"/>
      <c r="Y22" s="20"/>
      <c r="Z22" s="19"/>
      <c r="AA22" s="20"/>
      <c r="AB22" s="20"/>
      <c r="AC22" s="20"/>
      <c r="AD22" s="68"/>
      <c r="AE22" s="68"/>
      <c r="AF22" s="68"/>
      <c r="AG22" s="68"/>
      <c r="AH22" s="68"/>
      <c r="AI22" s="68"/>
      <c r="AJ22" s="68"/>
      <c r="AK22" s="68"/>
    </row>
    <row r="23" spans="1:37" ht="63" customHeight="1">
      <c r="A23" s="337" t="s">
        <v>1116</v>
      </c>
      <c r="B23" s="598"/>
      <c r="C23" s="598"/>
      <c r="D23" s="598"/>
      <c r="E23" s="598"/>
      <c r="F23" s="598"/>
      <c r="G23" s="598"/>
      <c r="H23" s="598"/>
      <c r="I23" s="598"/>
      <c r="J23" s="598"/>
      <c r="K23" s="598"/>
      <c r="L23" s="598"/>
      <c r="M23" s="598"/>
      <c r="N23" s="598"/>
      <c r="O23" s="598"/>
      <c r="P23" s="598"/>
      <c r="Q23" s="598"/>
      <c r="R23" s="598"/>
      <c r="S23" s="598"/>
      <c r="T23" s="598" t="s">
        <v>1747</v>
      </c>
      <c r="U23" s="598"/>
      <c r="V23" s="598"/>
      <c r="W23" s="598"/>
      <c r="X23" s="598"/>
      <c r="Y23" s="20"/>
      <c r="Z23" s="19"/>
      <c r="AA23" s="20"/>
      <c r="AB23" s="20"/>
      <c r="AC23" s="20"/>
      <c r="AD23" s="20"/>
      <c r="AE23" s="20"/>
      <c r="AF23" s="20"/>
      <c r="AG23" s="20"/>
      <c r="AH23" s="20"/>
      <c r="AI23" s="20"/>
      <c r="AJ23" s="20"/>
      <c r="AK23" s="20"/>
    </row>
    <row r="24" spans="1:37" ht="45" customHeight="1">
      <c r="A24" s="340"/>
      <c r="B24" s="20"/>
      <c r="C24" s="335"/>
      <c r="D24" s="335"/>
      <c r="E24" s="335"/>
      <c r="F24" s="335"/>
      <c r="G24" s="335"/>
      <c r="H24" s="169"/>
      <c r="I24" s="341"/>
      <c r="J24" s="341"/>
      <c r="K24" s="341"/>
      <c r="L24" s="341"/>
      <c r="M24" s="341"/>
      <c r="N24" s="341"/>
      <c r="O24" s="68"/>
      <c r="P24" s="68"/>
      <c r="Q24" s="20"/>
      <c r="R24" s="68"/>
      <c r="S24" s="68"/>
      <c r="T24" s="68"/>
      <c r="U24" s="68"/>
      <c r="V24" s="68"/>
      <c r="W24" s="68"/>
      <c r="X24" s="68"/>
      <c r="Y24" s="20"/>
      <c r="Z24" s="19"/>
      <c r="AA24" s="20"/>
      <c r="AB24" s="20"/>
      <c r="AC24" s="20"/>
      <c r="AD24" s="20"/>
      <c r="AE24" s="20"/>
      <c r="AF24" s="20"/>
      <c r="AG24" s="20"/>
      <c r="AH24" s="20"/>
      <c r="AI24" s="20"/>
      <c r="AJ24" s="20"/>
      <c r="AK24" s="20"/>
    </row>
    <row r="25" spans="1:37" ht="45" customHeight="1">
      <c r="A25" s="340"/>
      <c r="B25" s="169"/>
      <c r="C25" s="336"/>
      <c r="D25" s="336"/>
      <c r="E25" s="336"/>
      <c r="F25" s="336"/>
      <c r="G25" s="336"/>
      <c r="H25" s="169"/>
      <c r="I25" s="20"/>
      <c r="J25" s="338"/>
      <c r="K25" s="338"/>
      <c r="L25" s="338"/>
      <c r="M25" s="338"/>
      <c r="N25" s="169"/>
      <c r="O25" s="338"/>
      <c r="P25" s="338"/>
      <c r="Q25" s="169"/>
      <c r="R25" s="338"/>
      <c r="S25" s="338"/>
      <c r="T25" s="169"/>
      <c r="U25" s="169"/>
      <c r="V25" s="169"/>
      <c r="W25" s="169"/>
      <c r="X25" s="169"/>
      <c r="Y25" s="169"/>
      <c r="Z25" s="19"/>
      <c r="AA25" s="20"/>
      <c r="AB25" s="20"/>
      <c r="AC25" s="20"/>
      <c r="AD25" s="20"/>
      <c r="AE25" s="20"/>
      <c r="AF25" s="20"/>
      <c r="AG25" s="20"/>
      <c r="AH25" s="20"/>
      <c r="AI25" s="20"/>
      <c r="AJ25" s="20"/>
      <c r="AK25" s="20"/>
    </row>
    <row r="26" spans="1:37" ht="45" customHeight="1">
      <c r="A26" s="340"/>
      <c r="B26" s="342"/>
      <c r="C26" s="343"/>
      <c r="D26" s="343"/>
      <c r="E26" s="343"/>
      <c r="F26" s="343"/>
      <c r="G26" s="343"/>
      <c r="H26" s="342"/>
      <c r="I26" s="344"/>
      <c r="J26" s="342"/>
      <c r="K26" s="342"/>
      <c r="L26" s="342"/>
      <c r="M26" s="342"/>
      <c r="N26" s="342"/>
      <c r="O26" s="342"/>
      <c r="P26" s="342"/>
      <c r="Q26" s="342"/>
      <c r="R26" s="342"/>
      <c r="S26" s="342"/>
      <c r="T26" s="342"/>
      <c r="U26" s="342"/>
      <c r="V26" s="342"/>
      <c r="W26" s="342"/>
      <c r="X26" s="342"/>
      <c r="Y26" s="342"/>
      <c r="Z26" s="19"/>
      <c r="AA26" s="20"/>
      <c r="AB26" s="20"/>
      <c r="AC26" s="20"/>
      <c r="AD26" s="20"/>
      <c r="AE26" s="20"/>
      <c r="AF26" s="20"/>
      <c r="AG26" s="20"/>
      <c r="AH26" s="20"/>
      <c r="AI26" s="20"/>
      <c r="AJ26" s="20"/>
      <c r="AK26" s="20"/>
    </row>
    <row r="27" spans="1:37" ht="25.5" customHeight="1">
      <c r="A27" s="338"/>
      <c r="B27" s="336"/>
      <c r="C27" s="336"/>
      <c r="D27" s="336"/>
      <c r="E27" s="336"/>
      <c r="F27" s="336"/>
      <c r="G27" s="336"/>
      <c r="H27" s="3"/>
      <c r="I27" s="70"/>
      <c r="J27" s="70"/>
      <c r="K27" s="70"/>
      <c r="L27" s="70"/>
      <c r="M27" s="345"/>
      <c r="N27" s="345"/>
      <c r="O27" s="345"/>
      <c r="P27" s="345"/>
      <c r="Q27" s="345"/>
      <c r="R27" s="345"/>
      <c r="S27" s="345"/>
      <c r="T27" s="345"/>
      <c r="U27" s="345"/>
      <c r="V27" s="345"/>
      <c r="W27" s="345"/>
      <c r="X27" s="345"/>
      <c r="Y27" s="345"/>
      <c r="Z27" s="19"/>
      <c r="AA27" s="20"/>
      <c r="AB27" s="20"/>
      <c r="AC27" s="20"/>
      <c r="AD27" s="20"/>
      <c r="AE27" s="20"/>
      <c r="AF27" s="20"/>
      <c r="AG27" s="20"/>
      <c r="AH27" s="20"/>
      <c r="AI27" s="20"/>
      <c r="AJ27" s="20"/>
      <c r="AK27" s="20"/>
    </row>
    <row r="28" spans="1:37" ht="25.5" customHeight="1">
      <c r="A28" s="338"/>
      <c r="B28" s="336"/>
      <c r="C28" s="336"/>
      <c r="D28" s="336"/>
      <c r="E28" s="336"/>
      <c r="F28" s="336"/>
      <c r="G28" s="336"/>
      <c r="H28" s="3"/>
      <c r="I28" s="70"/>
      <c r="J28" s="70"/>
      <c r="K28" s="70"/>
      <c r="L28" s="70"/>
      <c r="M28" s="345"/>
      <c r="N28" s="345"/>
      <c r="O28" s="345"/>
      <c r="P28" s="345"/>
      <c r="Q28" s="345"/>
      <c r="R28" s="345"/>
      <c r="S28" s="345"/>
      <c r="T28" s="345"/>
      <c r="U28" s="345"/>
      <c r="V28" s="345"/>
      <c r="W28" s="345"/>
      <c r="X28" s="345"/>
      <c r="Y28" s="345"/>
      <c r="Z28" s="19"/>
      <c r="AA28" s="20"/>
      <c r="AB28" s="20"/>
      <c r="AC28" s="20"/>
      <c r="AD28" s="20"/>
      <c r="AE28" s="20"/>
      <c r="AF28" s="20"/>
      <c r="AG28" s="20"/>
      <c r="AH28" s="20"/>
      <c r="AI28" s="20"/>
      <c r="AJ28" s="20"/>
      <c r="AK28" s="20"/>
    </row>
    <row r="29" spans="1:37" ht="25.5" customHeight="1">
      <c r="A29" s="338"/>
      <c r="B29" s="336"/>
      <c r="C29" s="336"/>
      <c r="D29" s="336"/>
      <c r="E29" s="336"/>
      <c r="F29" s="336"/>
      <c r="G29" s="336"/>
      <c r="H29" s="3"/>
      <c r="I29" s="70"/>
      <c r="J29" s="70"/>
      <c r="K29" s="70"/>
      <c r="L29" s="70"/>
      <c r="M29" s="345"/>
      <c r="N29" s="345"/>
      <c r="O29" s="345"/>
      <c r="P29" s="345"/>
      <c r="Q29" s="345"/>
      <c r="R29" s="345"/>
      <c r="S29" s="345"/>
      <c r="T29" s="345"/>
      <c r="U29" s="345"/>
      <c r="V29" s="345"/>
      <c r="W29" s="345"/>
      <c r="X29" s="345"/>
      <c r="Y29" s="345"/>
      <c r="Z29" s="19"/>
      <c r="AA29" s="20"/>
      <c r="AB29" s="20"/>
      <c r="AC29" s="20"/>
      <c r="AD29" s="20"/>
      <c r="AE29" s="20"/>
      <c r="AF29" s="20"/>
      <c r="AG29" s="20"/>
      <c r="AH29" s="20"/>
      <c r="AI29" s="20"/>
      <c r="AJ29" s="20"/>
      <c r="AK29" s="20"/>
    </row>
    <row r="30" spans="1:37" ht="25.5" customHeight="1">
      <c r="A30" s="338"/>
      <c r="B30" s="336"/>
      <c r="C30" s="336"/>
      <c r="D30" s="336"/>
      <c r="E30" s="336"/>
      <c r="F30" s="336"/>
      <c r="G30" s="336"/>
      <c r="H30" s="3"/>
      <c r="I30" s="70"/>
      <c r="J30" s="70"/>
      <c r="K30" s="70"/>
      <c r="L30" s="70"/>
      <c r="M30" s="345"/>
      <c r="N30" s="345"/>
      <c r="O30" s="345"/>
      <c r="P30" s="345"/>
      <c r="Q30" s="345"/>
      <c r="R30" s="345"/>
      <c r="S30" s="345"/>
      <c r="T30" s="345"/>
      <c r="U30" s="345"/>
      <c r="V30" s="345"/>
      <c r="W30" s="345"/>
      <c r="X30" s="345"/>
      <c r="Y30" s="345"/>
      <c r="Z30" s="19"/>
      <c r="AA30" s="20"/>
      <c r="AB30" s="20"/>
      <c r="AC30" s="20"/>
      <c r="AD30" s="20"/>
      <c r="AE30" s="20"/>
      <c r="AF30" s="20"/>
      <c r="AG30" s="20"/>
      <c r="AH30" s="20"/>
      <c r="AI30" s="20"/>
      <c r="AJ30" s="20"/>
      <c r="AK30" s="20"/>
    </row>
    <row r="31" spans="1:37" ht="25.5" customHeight="1">
      <c r="A31" s="338"/>
      <c r="B31" s="336"/>
      <c r="C31" s="336"/>
      <c r="D31" s="336"/>
      <c r="E31" s="336"/>
      <c r="F31" s="336"/>
      <c r="G31" s="336"/>
      <c r="H31" s="3"/>
      <c r="I31" s="70"/>
      <c r="J31" s="70"/>
      <c r="K31" s="70"/>
      <c r="L31" s="70"/>
      <c r="M31" s="345"/>
      <c r="N31" s="345"/>
      <c r="O31" s="345"/>
      <c r="P31" s="345"/>
      <c r="Q31" s="345"/>
      <c r="R31" s="345"/>
      <c r="S31" s="345"/>
      <c r="T31" s="345"/>
      <c r="U31" s="345"/>
      <c r="V31" s="345"/>
      <c r="W31" s="345"/>
      <c r="X31" s="345"/>
      <c r="Y31" s="345"/>
      <c r="Z31" s="19"/>
      <c r="AA31" s="20"/>
      <c r="AB31" s="20"/>
      <c r="AC31" s="20"/>
      <c r="AD31" s="20"/>
      <c r="AE31" s="20"/>
      <c r="AF31" s="20"/>
      <c r="AG31" s="20"/>
      <c r="AH31" s="20"/>
      <c r="AI31" s="20"/>
      <c r="AJ31" s="20"/>
      <c r="AK31" s="20"/>
    </row>
    <row r="32" spans="1:37" ht="40.5" customHeight="1">
      <c r="A32" s="20"/>
      <c r="B32" s="335"/>
      <c r="C32" s="335"/>
      <c r="D32" s="335"/>
      <c r="E32" s="335"/>
      <c r="F32" s="335"/>
      <c r="G32" s="335"/>
      <c r="H32" s="169"/>
      <c r="I32" s="20"/>
      <c r="J32" s="20"/>
      <c r="K32" s="20"/>
      <c r="L32" s="20"/>
      <c r="M32" s="20"/>
      <c r="N32" s="27"/>
      <c r="O32" s="27"/>
      <c r="P32" s="27"/>
      <c r="Q32" s="27"/>
      <c r="R32" s="27"/>
      <c r="S32" s="27"/>
      <c r="T32" s="27"/>
      <c r="U32" s="27"/>
      <c r="V32" s="169"/>
      <c r="W32" s="169"/>
      <c r="X32" s="169"/>
      <c r="Y32" s="169"/>
      <c r="Z32" s="22"/>
      <c r="AA32" s="20"/>
      <c r="AB32" s="20"/>
      <c r="AC32" s="20"/>
      <c r="AD32" s="20"/>
      <c r="AE32" s="20"/>
      <c r="AF32" s="20"/>
      <c r="AG32" s="20"/>
      <c r="AH32" s="20"/>
      <c r="AI32" s="20"/>
      <c r="AJ32" s="20"/>
      <c r="AK32" s="20"/>
    </row>
    <row r="33" spans="1:37" ht="22.5" customHeight="1">
      <c r="A33" s="346"/>
      <c r="B33" s="20"/>
      <c r="C33" s="20"/>
      <c r="D33" s="20"/>
      <c r="E33" s="20"/>
      <c r="F33" s="20"/>
      <c r="G33" s="20"/>
      <c r="H33" s="20"/>
      <c r="I33" s="20"/>
      <c r="J33" s="169"/>
      <c r="K33" s="169"/>
      <c r="L33" s="169"/>
      <c r="M33" s="169"/>
      <c r="N33" s="169"/>
      <c r="O33" s="169"/>
      <c r="P33" s="169"/>
      <c r="Q33" s="169"/>
      <c r="R33" s="169"/>
      <c r="S33" s="169"/>
      <c r="T33" s="169"/>
      <c r="U33" s="169"/>
      <c r="V33" s="169"/>
      <c r="W33" s="169"/>
      <c r="X33" s="169"/>
      <c r="Y33" s="169"/>
      <c r="Z33" s="22"/>
      <c r="AA33" s="20"/>
      <c r="AB33" s="20"/>
      <c r="AC33" s="20"/>
      <c r="AD33" s="20"/>
      <c r="AE33" s="20"/>
      <c r="AF33" s="20"/>
      <c r="AG33" s="20"/>
      <c r="AH33" s="20"/>
      <c r="AI33" s="20"/>
      <c r="AJ33" s="20"/>
      <c r="AK33" s="20"/>
    </row>
    <row r="34" spans="1:37" ht="22.5" customHeight="1">
      <c r="A34" s="70"/>
      <c r="B34" s="70"/>
      <c r="C34" s="70"/>
      <c r="D34" s="70"/>
      <c r="E34" s="70"/>
      <c r="F34" s="70"/>
      <c r="G34" s="70"/>
      <c r="H34" s="70"/>
      <c r="I34" s="169"/>
      <c r="J34" s="169"/>
      <c r="K34" s="169"/>
      <c r="L34" s="169"/>
      <c r="M34" s="169"/>
      <c r="N34" s="169"/>
      <c r="O34" s="169"/>
      <c r="P34" s="169"/>
      <c r="Q34" s="169"/>
      <c r="R34" s="169"/>
      <c r="S34" s="169"/>
      <c r="T34" s="169"/>
      <c r="U34" s="169"/>
      <c r="V34" s="169"/>
      <c r="W34" s="169"/>
      <c r="X34" s="169"/>
      <c r="Y34" s="169"/>
      <c r="Z34" s="19"/>
      <c r="AB34" s="20"/>
      <c r="AC34" s="20"/>
      <c r="AD34" s="20"/>
      <c r="AE34" s="20"/>
      <c r="AF34" s="20"/>
      <c r="AG34" s="20"/>
      <c r="AH34" s="20"/>
      <c r="AI34" s="20"/>
      <c r="AJ34" s="20"/>
      <c r="AK34" s="20"/>
    </row>
    <row r="35" spans="1:37" ht="22.5" customHeight="1">
      <c r="A35" s="70"/>
      <c r="B35" s="70"/>
      <c r="C35" s="70"/>
      <c r="D35" s="70"/>
      <c r="E35" s="70"/>
      <c r="F35" s="70"/>
      <c r="G35" s="70"/>
      <c r="H35" s="70"/>
      <c r="I35" s="169"/>
      <c r="J35" s="169"/>
      <c r="K35" s="169"/>
      <c r="L35" s="169"/>
      <c r="M35" s="169"/>
      <c r="N35" s="169"/>
      <c r="O35" s="169"/>
      <c r="P35" s="169"/>
      <c r="Q35" s="169"/>
      <c r="R35" s="169"/>
      <c r="S35" s="169"/>
      <c r="T35" s="169"/>
      <c r="U35" s="169"/>
      <c r="V35" s="169"/>
      <c r="W35" s="169"/>
      <c r="X35" s="169"/>
      <c r="Y35" s="169"/>
      <c r="Z35" s="19"/>
      <c r="AA35" s="20"/>
      <c r="AB35" s="20"/>
      <c r="AC35" s="20"/>
      <c r="AD35" s="20"/>
      <c r="AE35" s="20"/>
      <c r="AF35" s="20"/>
      <c r="AG35" s="20"/>
      <c r="AH35" s="20"/>
      <c r="AI35" s="20"/>
      <c r="AJ35" s="20"/>
      <c r="AK35" s="20"/>
    </row>
    <row r="36" spans="1:37" ht="16.5" customHeight="1">
      <c r="A36" s="44"/>
      <c r="B36" s="23"/>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23"/>
    </row>
    <row r="37" spans="1:37" ht="6.75" customHeight="1">
      <c r="A37" s="24"/>
      <c r="B37" s="23"/>
      <c r="C37" s="23"/>
      <c r="D37" s="23"/>
      <c r="E37" s="23"/>
      <c r="F37" s="23"/>
      <c r="G37" s="23"/>
      <c r="H37" s="23"/>
      <c r="I37" s="23"/>
      <c r="J37" s="23"/>
      <c r="K37" s="23"/>
      <c r="L37" s="23"/>
      <c r="M37" s="23"/>
      <c r="N37" s="23"/>
      <c r="O37" s="23"/>
      <c r="P37" s="23"/>
      <c r="Q37" s="23"/>
      <c r="R37" s="23"/>
      <c r="S37" s="23"/>
      <c r="T37" s="23"/>
      <c r="U37" s="23"/>
      <c r="V37" s="23"/>
      <c r="W37" s="23"/>
      <c r="X37" s="23"/>
      <c r="Y37" s="23"/>
      <c r="Z37" s="23"/>
    </row>
    <row r="38" spans="1:37" ht="6.75" customHeight="1">
      <c r="A38" s="24"/>
      <c r="B38" s="23"/>
      <c r="C38" s="23"/>
      <c r="D38" s="23"/>
      <c r="E38" s="23"/>
      <c r="F38" s="23"/>
      <c r="G38" s="23"/>
      <c r="H38" s="23"/>
      <c r="I38" s="23"/>
      <c r="J38" s="23"/>
      <c r="K38" s="23"/>
      <c r="L38" s="23"/>
      <c r="M38" s="23"/>
      <c r="N38" s="23"/>
      <c r="O38" s="23"/>
      <c r="P38" s="23"/>
      <c r="Q38" s="23"/>
      <c r="R38" s="23"/>
      <c r="S38" s="23"/>
      <c r="T38" s="23"/>
      <c r="U38" s="23"/>
      <c r="V38" s="23"/>
      <c r="W38" s="23"/>
      <c r="X38" s="23"/>
      <c r="Y38" s="23"/>
      <c r="Z38" s="23"/>
    </row>
    <row r="39" spans="1:37" ht="7.5" customHeight="1">
      <c r="A39" s="24"/>
      <c r="B39" s="23"/>
      <c r="C39" s="23"/>
      <c r="D39" s="23"/>
      <c r="E39" s="23"/>
      <c r="F39" s="23"/>
      <c r="G39" s="23"/>
      <c r="H39" s="23"/>
      <c r="I39" s="23"/>
      <c r="J39" s="23"/>
      <c r="K39" s="23"/>
      <c r="L39" s="23"/>
      <c r="M39" s="23"/>
      <c r="N39" s="23"/>
      <c r="O39" s="23"/>
      <c r="P39" s="23"/>
      <c r="Q39" s="23"/>
      <c r="R39" s="23"/>
      <c r="S39" s="23"/>
      <c r="T39" s="23"/>
      <c r="U39" s="23"/>
      <c r="V39" s="23"/>
      <c r="W39" s="23"/>
      <c r="X39" s="23"/>
      <c r="Y39" s="23"/>
      <c r="Z39" s="20"/>
    </row>
  </sheetData>
  <sheetProtection sheet="1" objects="1" scenarios="1" selectLockedCells="1"/>
  <mergeCells count="38">
    <mergeCell ref="T22:X22"/>
    <mergeCell ref="T23:X23"/>
    <mergeCell ref="I16:L16"/>
    <mergeCell ref="M16:X16"/>
    <mergeCell ref="A18:X18"/>
    <mergeCell ref="A19:N19"/>
    <mergeCell ref="B21:E21"/>
    <mergeCell ref="F21:L21"/>
    <mergeCell ref="M21:S21"/>
    <mergeCell ref="T21:X21"/>
    <mergeCell ref="B22:E22"/>
    <mergeCell ref="F22:L22"/>
    <mergeCell ref="M22:S22"/>
    <mergeCell ref="B23:E23"/>
    <mergeCell ref="F23:L23"/>
    <mergeCell ref="M23:S23"/>
    <mergeCell ref="I15:X15"/>
    <mergeCell ref="A7:F7"/>
    <mergeCell ref="AC7:AI7"/>
    <mergeCell ref="AJ7:AK8"/>
    <mergeCell ref="AC8:AI8"/>
    <mergeCell ref="M9:Q9"/>
    <mergeCell ref="AJ9:AK10"/>
    <mergeCell ref="I10:L11"/>
    <mergeCell ref="M10:X11"/>
    <mergeCell ref="AJ11:AK12"/>
    <mergeCell ref="I12:L12"/>
    <mergeCell ref="M12:X12"/>
    <mergeCell ref="I13:L13"/>
    <mergeCell ref="M13:X13"/>
    <mergeCell ref="I14:L14"/>
    <mergeCell ref="M14:X14"/>
    <mergeCell ref="E2:S2"/>
    <mergeCell ref="AC3:AF3"/>
    <mergeCell ref="AC4:AF4"/>
    <mergeCell ref="AC5:AF5"/>
    <mergeCell ref="AJ5:AK6"/>
    <mergeCell ref="AC6:AF6"/>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11">
    <dataValidation type="whole" imeMode="off" allowBlank="1" showInputMessage="1" showErrorMessage="1" sqref="R25:S25" xr:uid="{00000000-0002-0000-0300-000000000000}">
      <formula1>1</formula1>
      <formula2>31</formula2>
    </dataValidation>
    <dataValidation type="whole" imeMode="off" allowBlank="1" showInputMessage="1" showErrorMessage="1" sqref="O25:P25" xr:uid="{00000000-0002-0000-0300-000001000000}">
      <formula1>1</formula1>
      <formula2>12</formula2>
    </dataValidation>
    <dataValidation type="whole" imeMode="off" allowBlank="1" showInputMessage="1" showErrorMessage="1" sqref="L25:M25" xr:uid="{00000000-0002-0000-0300-000002000000}">
      <formula1>1</formula1>
      <formula2>99</formula2>
    </dataValidation>
    <dataValidation imeMode="on" allowBlank="1" showInputMessage="1" showErrorMessage="1" sqref="M10:X11 M13:X14 M27:Y28" xr:uid="{00000000-0002-0000-0300-000003000000}"/>
    <dataValidation imeMode="hiragana" allowBlank="1" showInputMessage="1" showErrorMessage="1" sqref="I26:Y26" xr:uid="{00000000-0002-0000-0300-000004000000}"/>
    <dataValidation type="whole" allowBlank="1" showInputMessage="1" showErrorMessage="1" sqref="R5 W4 U4" xr:uid="{00000000-0002-0000-0300-000005000000}">
      <formula1>1</formula1>
      <formula2>99</formula2>
    </dataValidation>
    <dataValidation imeMode="off" allowBlank="1" showInputMessage="1" showErrorMessage="1" sqref="M9:Q9 M29:Y31" xr:uid="{00000000-0002-0000-0300-000006000000}"/>
    <dataValidation imeMode="halfKatakana" allowBlank="1" showInputMessage="1" showErrorMessage="1" sqref="M12:X12" xr:uid="{00000000-0002-0000-0300-000007000000}"/>
    <dataValidation type="list" allowBlank="1" showInputMessage="1" showErrorMessage="1" sqref="K32" xr:uid="{00000000-0002-0000-0300-000008000000}">
      <formula1>$AB$6:$AB$18</formula1>
    </dataValidation>
    <dataValidation type="list" allowBlank="1" showInputMessage="1" showErrorMessage="1" sqref="M32" xr:uid="{00000000-0002-0000-0300-000009000000}">
      <formula1>$AC$6:$AC$17</formula1>
    </dataValidation>
    <dataValidation type="list" allowBlank="1" showInputMessage="1" showErrorMessage="1" sqref="O32" xr:uid="{00000000-0002-0000-0300-00000A000000}">
      <formula1>$AA$6:$AA$32</formula1>
    </dataValidation>
  </dataValidations>
  <pageMargins left="0.7" right="0.7" top="0.75" bottom="0.75" header="0.3" footer="0.3"/>
  <pageSetup paperSize="9" scale="92"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BC1068"/>
  <sheetViews>
    <sheetView zoomScaleNormal="100" zoomScaleSheetLayoutView="100" workbookViewId="0">
      <selection activeCell="F4" sqref="F4"/>
    </sheetView>
  </sheetViews>
  <sheetFormatPr defaultColWidth="9" defaultRowHeight="12"/>
  <cols>
    <col min="1" max="1" width="3.7265625" style="1" customWidth="1"/>
    <col min="2" max="2" width="2.6328125" style="1" customWidth="1"/>
    <col min="3" max="3" width="9.36328125" style="1" customWidth="1"/>
    <col min="4" max="4" width="6.26953125" style="1" customWidth="1"/>
    <col min="5" max="9" width="15.08984375" style="1" customWidth="1"/>
    <col min="10" max="54" width="15.6328125" style="1" customWidth="1"/>
    <col min="55" max="55" width="5.90625" style="1" hidden="1" customWidth="1"/>
    <col min="56" max="16384" width="9" style="1"/>
  </cols>
  <sheetData>
    <row r="1" spans="1:54" ht="18" customHeight="1" thickBot="1">
      <c r="A1" s="617"/>
      <c r="B1" s="617"/>
      <c r="C1" s="617"/>
      <c r="G1" s="188"/>
      <c r="H1" s="188"/>
      <c r="I1" s="165" t="s">
        <v>948</v>
      </c>
      <c r="N1" s="165" t="s">
        <v>949</v>
      </c>
      <c r="S1" s="165" t="s">
        <v>949</v>
      </c>
      <c r="X1" s="165" t="s">
        <v>949</v>
      </c>
      <c r="Y1" s="165"/>
      <c r="Z1" s="165"/>
      <c r="AA1" s="165"/>
      <c r="AB1" s="165"/>
      <c r="AC1" s="165" t="s">
        <v>949</v>
      </c>
      <c r="AD1" s="165"/>
      <c r="AE1" s="165"/>
      <c r="AF1" s="165"/>
      <c r="AG1" s="165"/>
      <c r="AH1" s="165" t="s">
        <v>949</v>
      </c>
      <c r="AI1" s="165"/>
      <c r="AJ1" s="165"/>
      <c r="AK1" s="165"/>
      <c r="AL1" s="165"/>
      <c r="AM1" s="165" t="s">
        <v>949</v>
      </c>
      <c r="AN1" s="165"/>
      <c r="AO1" s="165"/>
      <c r="AP1" s="165"/>
      <c r="AQ1" s="165"/>
      <c r="AR1" s="165" t="s">
        <v>949</v>
      </c>
      <c r="AS1" s="165"/>
      <c r="AT1" s="165"/>
      <c r="AU1" s="165"/>
      <c r="AV1" s="165"/>
      <c r="AW1" s="165" t="s">
        <v>949</v>
      </c>
      <c r="AX1" s="165"/>
      <c r="AY1" s="165"/>
      <c r="AZ1" s="165"/>
      <c r="BA1" s="165"/>
      <c r="BB1" s="165" t="s">
        <v>948</v>
      </c>
    </row>
    <row r="2" spans="1:54" s="208" customFormat="1" ht="23.25" customHeight="1">
      <c r="A2" s="617"/>
      <c r="B2" s="617"/>
      <c r="C2" s="617"/>
      <c r="D2" s="615" t="s">
        <v>792</v>
      </c>
      <c r="E2" s="616"/>
      <c r="F2" s="607">
        <f>'様式６号の２ ・Ａ－１'!$M$13</f>
        <v>0</v>
      </c>
      <c r="G2" s="607"/>
      <c r="H2" s="607"/>
      <c r="I2" s="608"/>
      <c r="M2" s="601" t="str">
        <f>"【"&amp;$F$2&amp;"】"</f>
        <v>【0】</v>
      </c>
      <c r="N2" s="601"/>
      <c r="R2" s="601" t="str">
        <f>"【"&amp;$F$2&amp;"】"</f>
        <v>【0】</v>
      </c>
      <c r="S2" s="601"/>
      <c r="W2" s="601" t="str">
        <f>"【"&amp;$F$2&amp;"】"</f>
        <v>【0】</v>
      </c>
      <c r="X2" s="601"/>
      <c r="Y2" s="207"/>
      <c r="Z2" s="207"/>
      <c r="AA2" s="207"/>
      <c r="AB2" s="601" t="str">
        <f>"【"&amp;$F$2&amp;"】"</f>
        <v>【0】</v>
      </c>
      <c r="AC2" s="601"/>
      <c r="AD2" s="207"/>
      <c r="AE2" s="207"/>
      <c r="AF2" s="207"/>
      <c r="AG2" s="601" t="str">
        <f>"【"&amp;$F$2&amp;"】"</f>
        <v>【0】</v>
      </c>
      <c r="AH2" s="601"/>
      <c r="AI2" s="207"/>
      <c r="AJ2" s="207"/>
      <c r="AK2" s="207"/>
      <c r="AL2" s="601" t="str">
        <f>"【"&amp;$F$2&amp;"】"</f>
        <v>【0】</v>
      </c>
      <c r="AM2" s="601"/>
      <c r="AN2" s="207"/>
      <c r="AO2" s="207"/>
      <c r="AP2" s="207"/>
      <c r="AQ2" s="601" t="str">
        <f>"【"&amp;$F$2&amp;"】"</f>
        <v>【0】</v>
      </c>
      <c r="AR2" s="601"/>
      <c r="AS2" s="207"/>
      <c r="AT2" s="207"/>
      <c r="AU2" s="207"/>
      <c r="AV2" s="601" t="str">
        <f>"【"&amp;$F$2&amp;"】"</f>
        <v>【0】</v>
      </c>
      <c r="AW2" s="601"/>
      <c r="AX2" s="207"/>
      <c r="AY2" s="207"/>
      <c r="AZ2" s="207"/>
      <c r="BA2" s="601" t="str">
        <f>"【"&amp;$F$2&amp;"】"</f>
        <v>【0】</v>
      </c>
      <c r="BB2" s="601"/>
    </row>
    <row r="3" spans="1:54" ht="19.5" customHeight="1">
      <c r="A3" s="183"/>
      <c r="B3" s="183"/>
      <c r="C3" s="183"/>
      <c r="D3" s="609" t="s">
        <v>793</v>
      </c>
      <c r="E3" s="610"/>
      <c r="F3" s="611" t="str">
        <f>'様式６号の２ ・Ａ－１'!I23</f>
        <v/>
      </c>
      <c r="G3" s="611"/>
      <c r="H3" s="611"/>
      <c r="I3" s="612"/>
    </row>
    <row r="4" spans="1:54" ht="23.25" customHeight="1" thickBot="1">
      <c r="A4" s="183"/>
      <c r="B4" s="183"/>
      <c r="C4" s="183"/>
      <c r="D4" s="613" t="s">
        <v>1750</v>
      </c>
      <c r="E4" s="614"/>
      <c r="F4" s="184"/>
      <c r="G4" s="185" t="s">
        <v>1751</v>
      </c>
      <c r="H4" s="184"/>
      <c r="I4" s="186" t="s">
        <v>369</v>
      </c>
    </row>
    <row r="5" spans="1:54" ht="13.5" customHeight="1">
      <c r="B5"/>
      <c r="C5"/>
      <c r="D5" s="624"/>
      <c r="E5" s="624"/>
      <c r="F5" s="624"/>
      <c r="G5" s="624"/>
      <c r="H5" s="624"/>
      <c r="I5" s="624"/>
      <c r="J5" s="624"/>
      <c r="K5" s="624"/>
      <c r="L5" s="624"/>
      <c r="M5" s="624"/>
      <c r="N5" s="624"/>
      <c r="O5" s="624"/>
      <c r="P5" s="624"/>
      <c r="Q5" s="624"/>
      <c r="R5" s="624"/>
      <c r="S5" s="624"/>
      <c r="T5" s="624"/>
    </row>
    <row r="6" spans="1:54" ht="24" customHeight="1" thickBot="1">
      <c r="A6" s="187" t="s">
        <v>63</v>
      </c>
      <c r="B6" s="187"/>
      <c r="C6" s="187"/>
      <c r="D6" s="187"/>
      <c r="E6" s="187"/>
      <c r="F6" s="187"/>
      <c r="G6" s="602" t="s">
        <v>1845</v>
      </c>
      <c r="H6" s="602"/>
      <c r="I6" s="18" t="s">
        <v>442</v>
      </c>
    </row>
    <row r="7" spans="1:54" ht="16.5" customHeight="1" thickBot="1">
      <c r="A7" s="628" t="s">
        <v>44</v>
      </c>
      <c r="B7" s="629"/>
      <c r="C7" s="638"/>
      <c r="D7" s="45"/>
      <c r="E7" s="46">
        <v>1</v>
      </c>
      <c r="F7" s="47">
        <v>2</v>
      </c>
      <c r="G7" s="47">
        <v>3</v>
      </c>
      <c r="H7" s="47">
        <v>4</v>
      </c>
      <c r="I7" s="47">
        <v>5</v>
      </c>
      <c r="J7" s="48">
        <v>6</v>
      </c>
      <c r="K7" s="48">
        <v>7</v>
      </c>
      <c r="L7" s="47">
        <v>8</v>
      </c>
      <c r="M7" s="47">
        <v>9</v>
      </c>
      <c r="N7" s="49">
        <v>10</v>
      </c>
      <c r="O7" s="46">
        <v>11</v>
      </c>
      <c r="P7" s="47">
        <v>12</v>
      </c>
      <c r="Q7" s="47">
        <v>13</v>
      </c>
      <c r="R7" s="47">
        <v>14</v>
      </c>
      <c r="S7" s="47">
        <v>15</v>
      </c>
      <c r="T7" s="48">
        <v>16</v>
      </c>
      <c r="U7" s="48">
        <v>17</v>
      </c>
      <c r="V7" s="47">
        <v>18</v>
      </c>
      <c r="W7" s="47">
        <v>19</v>
      </c>
      <c r="X7" s="47">
        <v>20</v>
      </c>
      <c r="Y7" s="47">
        <v>21</v>
      </c>
      <c r="Z7" s="47">
        <v>22</v>
      </c>
      <c r="AA7" s="47">
        <v>23</v>
      </c>
      <c r="AB7" s="47">
        <v>24</v>
      </c>
      <c r="AC7" s="47">
        <v>25</v>
      </c>
      <c r="AD7" s="47">
        <v>26</v>
      </c>
      <c r="AE7" s="47">
        <v>27</v>
      </c>
      <c r="AF7" s="47">
        <v>28</v>
      </c>
      <c r="AG7" s="47">
        <v>29</v>
      </c>
      <c r="AH7" s="47">
        <v>30</v>
      </c>
      <c r="AI7" s="47">
        <v>31</v>
      </c>
      <c r="AJ7" s="47">
        <v>32</v>
      </c>
      <c r="AK7" s="47">
        <v>33</v>
      </c>
      <c r="AL7" s="47">
        <v>34</v>
      </c>
      <c r="AM7" s="47">
        <v>35</v>
      </c>
      <c r="AN7" s="47">
        <v>36</v>
      </c>
      <c r="AO7" s="47">
        <v>37</v>
      </c>
      <c r="AP7" s="47">
        <v>38</v>
      </c>
      <c r="AQ7" s="47">
        <v>39</v>
      </c>
      <c r="AR7" s="47">
        <v>40</v>
      </c>
      <c r="AS7" s="47">
        <v>41</v>
      </c>
      <c r="AT7" s="47">
        <v>42</v>
      </c>
      <c r="AU7" s="47">
        <v>43</v>
      </c>
      <c r="AV7" s="47">
        <v>44</v>
      </c>
      <c r="AW7" s="47">
        <v>45</v>
      </c>
      <c r="AX7" s="47">
        <v>46</v>
      </c>
      <c r="AY7" s="47">
        <v>47</v>
      </c>
      <c r="AZ7" s="47">
        <v>48</v>
      </c>
      <c r="BA7" s="47">
        <v>49</v>
      </c>
      <c r="BB7" s="47">
        <v>50</v>
      </c>
    </row>
    <row r="8" spans="1:54" ht="39" customHeight="1">
      <c r="A8" s="604" t="s">
        <v>166</v>
      </c>
      <c r="B8" s="605"/>
      <c r="C8" s="606"/>
      <c r="D8" s="45"/>
      <c r="E8" s="282"/>
      <c r="F8" s="282"/>
      <c r="G8" s="282"/>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4"/>
      <c r="AW8" s="284"/>
      <c r="AX8" s="284"/>
      <c r="AY8" s="284"/>
      <c r="AZ8" s="284"/>
      <c r="BA8" s="284"/>
      <c r="BB8" s="284"/>
    </row>
    <row r="9" spans="1:54" ht="74.25" customHeight="1" thickBot="1">
      <c r="A9" s="633" t="s">
        <v>167</v>
      </c>
      <c r="B9" s="634"/>
      <c r="C9" s="635"/>
      <c r="D9" s="50"/>
      <c r="E9" s="283"/>
      <c r="F9" s="283"/>
      <c r="G9" s="283"/>
      <c r="H9" s="285"/>
      <c r="I9" s="285"/>
      <c r="J9" s="285"/>
      <c r="K9" s="285"/>
      <c r="L9" s="285"/>
      <c r="M9" s="285"/>
      <c r="N9" s="285"/>
      <c r="O9" s="285"/>
      <c r="P9" s="285"/>
      <c r="Q9" s="285"/>
      <c r="R9" s="285"/>
      <c r="S9" s="285"/>
      <c r="T9" s="285"/>
      <c r="U9" s="285"/>
      <c r="V9" s="285"/>
      <c r="W9" s="285"/>
      <c r="X9" s="285"/>
      <c r="Y9" s="285"/>
      <c r="Z9" s="285"/>
      <c r="AA9" s="285"/>
      <c r="AB9" s="285"/>
      <c r="AC9" s="285"/>
      <c r="AD9" s="285"/>
      <c r="AE9" s="285"/>
      <c r="AF9" s="285"/>
      <c r="AG9" s="285"/>
      <c r="AH9" s="285"/>
      <c r="AI9" s="285"/>
      <c r="AJ9" s="285"/>
      <c r="AK9" s="285"/>
      <c r="AL9" s="285"/>
      <c r="AM9" s="285"/>
      <c r="AN9" s="285"/>
      <c r="AO9" s="285"/>
      <c r="AP9" s="285"/>
      <c r="AQ9" s="285"/>
      <c r="AR9" s="285"/>
      <c r="AS9" s="285"/>
      <c r="AT9" s="285"/>
      <c r="AU9" s="285"/>
      <c r="AV9" s="285"/>
      <c r="AW9" s="285"/>
      <c r="AX9" s="285"/>
      <c r="AY9" s="285"/>
      <c r="AZ9" s="285"/>
      <c r="BA9" s="285"/>
      <c r="BB9" s="285"/>
    </row>
    <row r="10" spans="1:54" ht="25.5" customHeight="1" thickBot="1">
      <c r="A10" s="636" t="s">
        <v>168</v>
      </c>
      <c r="B10" s="637"/>
      <c r="C10" s="417" t="s">
        <v>1800</v>
      </c>
      <c r="D10" s="52" t="s">
        <v>198</v>
      </c>
      <c r="E10" s="53" t="s">
        <v>169</v>
      </c>
      <c r="F10" s="54" t="s">
        <v>169</v>
      </c>
      <c r="G10" s="54" t="s">
        <v>169</v>
      </c>
      <c r="H10" s="54" t="s">
        <v>169</v>
      </c>
      <c r="I10" s="54" t="s">
        <v>169</v>
      </c>
      <c r="J10" s="54" t="s">
        <v>169</v>
      </c>
      <c r="K10" s="54" t="s">
        <v>169</v>
      </c>
      <c r="L10" s="54" t="s">
        <v>169</v>
      </c>
      <c r="M10" s="54" t="s">
        <v>169</v>
      </c>
      <c r="N10" s="54" t="s">
        <v>169</v>
      </c>
      <c r="O10" s="54" t="s">
        <v>169</v>
      </c>
      <c r="P10" s="54" t="s">
        <v>169</v>
      </c>
      <c r="Q10" s="54" t="s">
        <v>169</v>
      </c>
      <c r="R10" s="54" t="s">
        <v>169</v>
      </c>
      <c r="S10" s="54" t="s">
        <v>169</v>
      </c>
      <c r="T10" s="54" t="s">
        <v>169</v>
      </c>
      <c r="U10" s="54" t="s">
        <v>169</v>
      </c>
      <c r="V10" s="54" t="s">
        <v>169</v>
      </c>
      <c r="W10" s="54" t="s">
        <v>169</v>
      </c>
      <c r="X10" s="54" t="s">
        <v>169</v>
      </c>
      <c r="Y10" s="54" t="s">
        <v>169</v>
      </c>
      <c r="Z10" s="54" t="s">
        <v>169</v>
      </c>
      <c r="AA10" s="54" t="s">
        <v>169</v>
      </c>
      <c r="AB10" s="54" t="s">
        <v>169</v>
      </c>
      <c r="AC10" s="54" t="s">
        <v>169</v>
      </c>
      <c r="AD10" s="54" t="s">
        <v>169</v>
      </c>
      <c r="AE10" s="54" t="s">
        <v>169</v>
      </c>
      <c r="AF10" s="54" t="s">
        <v>169</v>
      </c>
      <c r="AG10" s="54" t="s">
        <v>169</v>
      </c>
      <c r="AH10" s="54" t="s">
        <v>169</v>
      </c>
      <c r="AI10" s="54" t="s">
        <v>169</v>
      </c>
      <c r="AJ10" s="54" t="s">
        <v>169</v>
      </c>
      <c r="AK10" s="54" t="s">
        <v>169</v>
      </c>
      <c r="AL10" s="54" t="s">
        <v>169</v>
      </c>
      <c r="AM10" s="54" t="s">
        <v>169</v>
      </c>
      <c r="AN10" s="54" t="s">
        <v>169</v>
      </c>
      <c r="AO10" s="54" t="s">
        <v>169</v>
      </c>
      <c r="AP10" s="54" t="s">
        <v>169</v>
      </c>
      <c r="AQ10" s="54" t="s">
        <v>169</v>
      </c>
      <c r="AR10" s="54" t="s">
        <v>169</v>
      </c>
      <c r="AS10" s="54" t="s">
        <v>169</v>
      </c>
      <c r="AT10" s="54" t="s">
        <v>169</v>
      </c>
      <c r="AU10" s="54" t="s">
        <v>169</v>
      </c>
      <c r="AV10" s="54" t="s">
        <v>169</v>
      </c>
      <c r="AW10" s="54" t="s">
        <v>169</v>
      </c>
      <c r="AX10" s="54" t="s">
        <v>169</v>
      </c>
      <c r="AY10" s="54" t="s">
        <v>169</v>
      </c>
      <c r="AZ10" s="54" t="s">
        <v>169</v>
      </c>
      <c r="BA10" s="54" t="s">
        <v>169</v>
      </c>
      <c r="BB10" s="54" t="s">
        <v>169</v>
      </c>
    </row>
    <row r="11" spans="1:54" ht="25" customHeight="1">
      <c r="A11" s="618" t="s">
        <v>962</v>
      </c>
      <c r="B11" s="619"/>
      <c r="C11" s="418" t="s">
        <v>180</v>
      </c>
      <c r="D11" s="280" t="str">
        <f t="shared" ref="D11:D33" si="0">IF(SUM(E11:BB11)=0,"",SUM(E11:BB11))</f>
        <v/>
      </c>
      <c r="E11" s="55" t="str">
        <f t="shared" ref="E11:AJ11" si="1">IF($B$88=0,"",IF(SUMIF($A$38:$A$87,E$7,$B$38:$B$87)=0,"",SUMIF($A$38:$A$87,E$7,$B$38:$B$87)))</f>
        <v/>
      </c>
      <c r="F11" s="56" t="str">
        <f t="shared" si="1"/>
        <v/>
      </c>
      <c r="G11" s="56" t="str">
        <f t="shared" si="1"/>
        <v/>
      </c>
      <c r="H11" s="56" t="str">
        <f t="shared" si="1"/>
        <v/>
      </c>
      <c r="I11" s="56" t="str">
        <f t="shared" si="1"/>
        <v/>
      </c>
      <c r="J11" s="56" t="str">
        <f t="shared" si="1"/>
        <v/>
      </c>
      <c r="K11" s="56" t="str">
        <f t="shared" si="1"/>
        <v/>
      </c>
      <c r="L11" s="56" t="str">
        <f t="shared" si="1"/>
        <v/>
      </c>
      <c r="M11" s="56" t="str">
        <f t="shared" si="1"/>
        <v/>
      </c>
      <c r="N11" s="56" t="str">
        <f t="shared" si="1"/>
        <v/>
      </c>
      <c r="O11" s="56" t="str">
        <f t="shared" si="1"/>
        <v/>
      </c>
      <c r="P11" s="56" t="str">
        <f t="shared" si="1"/>
        <v/>
      </c>
      <c r="Q11" s="56" t="str">
        <f t="shared" si="1"/>
        <v/>
      </c>
      <c r="R11" s="56" t="str">
        <f t="shared" si="1"/>
        <v/>
      </c>
      <c r="S11" s="56" t="str">
        <f t="shared" si="1"/>
        <v/>
      </c>
      <c r="T11" s="56" t="str">
        <f t="shared" si="1"/>
        <v/>
      </c>
      <c r="U11" s="56" t="str">
        <f t="shared" si="1"/>
        <v/>
      </c>
      <c r="V11" s="56" t="str">
        <f t="shared" si="1"/>
        <v/>
      </c>
      <c r="W11" s="56" t="str">
        <f t="shared" si="1"/>
        <v/>
      </c>
      <c r="X11" s="56" t="str">
        <f t="shared" si="1"/>
        <v/>
      </c>
      <c r="Y11" s="56" t="str">
        <f t="shared" si="1"/>
        <v/>
      </c>
      <c r="Z11" s="56" t="str">
        <f t="shared" si="1"/>
        <v/>
      </c>
      <c r="AA11" s="56" t="str">
        <f t="shared" si="1"/>
        <v/>
      </c>
      <c r="AB11" s="56" t="str">
        <f t="shared" si="1"/>
        <v/>
      </c>
      <c r="AC11" s="56" t="str">
        <f t="shared" si="1"/>
        <v/>
      </c>
      <c r="AD11" s="56" t="str">
        <f t="shared" si="1"/>
        <v/>
      </c>
      <c r="AE11" s="56" t="str">
        <f t="shared" si="1"/>
        <v/>
      </c>
      <c r="AF11" s="56" t="str">
        <f t="shared" si="1"/>
        <v/>
      </c>
      <c r="AG11" s="56" t="str">
        <f t="shared" si="1"/>
        <v/>
      </c>
      <c r="AH11" s="56" t="str">
        <f t="shared" si="1"/>
        <v/>
      </c>
      <c r="AI11" s="56" t="str">
        <f t="shared" si="1"/>
        <v/>
      </c>
      <c r="AJ11" s="56" t="str">
        <f t="shared" si="1"/>
        <v/>
      </c>
      <c r="AK11" s="56" t="str">
        <f t="shared" ref="AK11:BB11" si="2">IF($B$88=0,"",IF(SUMIF($A$38:$A$87,AK$7,$B$38:$B$87)=0,"",SUMIF($A$38:$A$87,AK$7,$B$38:$B$87)))</f>
        <v/>
      </c>
      <c r="AL11" s="56" t="str">
        <f t="shared" si="2"/>
        <v/>
      </c>
      <c r="AM11" s="56" t="str">
        <f t="shared" si="2"/>
        <v/>
      </c>
      <c r="AN11" s="56" t="str">
        <f t="shared" si="2"/>
        <v/>
      </c>
      <c r="AO11" s="56" t="str">
        <f t="shared" si="2"/>
        <v/>
      </c>
      <c r="AP11" s="56" t="str">
        <f t="shared" si="2"/>
        <v/>
      </c>
      <c r="AQ11" s="56" t="str">
        <f t="shared" si="2"/>
        <v/>
      </c>
      <c r="AR11" s="56" t="str">
        <f t="shared" si="2"/>
        <v/>
      </c>
      <c r="AS11" s="56" t="str">
        <f t="shared" si="2"/>
        <v/>
      </c>
      <c r="AT11" s="56" t="str">
        <f t="shared" si="2"/>
        <v/>
      </c>
      <c r="AU11" s="56" t="str">
        <f t="shared" si="2"/>
        <v/>
      </c>
      <c r="AV11" s="56" t="str">
        <f t="shared" si="2"/>
        <v/>
      </c>
      <c r="AW11" s="56" t="str">
        <f t="shared" si="2"/>
        <v/>
      </c>
      <c r="AX11" s="56" t="str">
        <f t="shared" si="2"/>
        <v/>
      </c>
      <c r="AY11" s="56" t="str">
        <f t="shared" si="2"/>
        <v/>
      </c>
      <c r="AZ11" s="56" t="str">
        <f t="shared" si="2"/>
        <v/>
      </c>
      <c r="BA11" s="56" t="str">
        <f t="shared" si="2"/>
        <v/>
      </c>
      <c r="BB11" s="56" t="str">
        <f t="shared" si="2"/>
        <v/>
      </c>
    </row>
    <row r="12" spans="1:54" ht="25" customHeight="1">
      <c r="A12" s="620"/>
      <c r="B12" s="621"/>
      <c r="C12" s="419" t="s">
        <v>181</v>
      </c>
      <c r="D12" s="281" t="str">
        <f t="shared" si="0"/>
        <v/>
      </c>
      <c r="E12" s="57" t="str">
        <f t="shared" ref="E12:AJ12" si="3">IF($C$88=0,"",IF(SUMIF($A$38:$A$87,E$7,$C$38:$C$87)=0,"",SUMIF($A$38:$A$87,E$7,$C$38:$C$87)))</f>
        <v/>
      </c>
      <c r="F12" s="58" t="str">
        <f t="shared" si="3"/>
        <v/>
      </c>
      <c r="G12" s="58" t="str">
        <f t="shared" si="3"/>
        <v/>
      </c>
      <c r="H12" s="58" t="str">
        <f t="shared" si="3"/>
        <v/>
      </c>
      <c r="I12" s="58" t="str">
        <f t="shared" si="3"/>
        <v/>
      </c>
      <c r="J12" s="59" t="str">
        <f t="shared" si="3"/>
        <v/>
      </c>
      <c r="K12" s="58" t="str">
        <f t="shared" si="3"/>
        <v/>
      </c>
      <c r="L12" s="58" t="str">
        <f t="shared" si="3"/>
        <v/>
      </c>
      <c r="M12" s="58" t="str">
        <f t="shared" si="3"/>
        <v/>
      </c>
      <c r="N12" s="58" t="str">
        <f t="shared" si="3"/>
        <v/>
      </c>
      <c r="O12" s="59" t="str">
        <f t="shared" si="3"/>
        <v/>
      </c>
      <c r="P12" s="58" t="str">
        <f t="shared" si="3"/>
        <v/>
      </c>
      <c r="Q12" s="58" t="str">
        <f t="shared" si="3"/>
        <v/>
      </c>
      <c r="R12" s="58" t="str">
        <f t="shared" si="3"/>
        <v/>
      </c>
      <c r="S12" s="58" t="str">
        <f t="shared" si="3"/>
        <v/>
      </c>
      <c r="T12" s="59" t="str">
        <f t="shared" si="3"/>
        <v/>
      </c>
      <c r="U12" s="58" t="str">
        <f t="shared" si="3"/>
        <v/>
      </c>
      <c r="V12" s="58" t="str">
        <f t="shared" si="3"/>
        <v/>
      </c>
      <c r="W12" s="58" t="str">
        <f t="shared" si="3"/>
        <v/>
      </c>
      <c r="X12" s="58" t="str">
        <f t="shared" si="3"/>
        <v/>
      </c>
      <c r="Y12" s="58" t="str">
        <f t="shared" si="3"/>
        <v/>
      </c>
      <c r="Z12" s="58" t="str">
        <f t="shared" si="3"/>
        <v/>
      </c>
      <c r="AA12" s="58" t="str">
        <f t="shared" si="3"/>
        <v/>
      </c>
      <c r="AB12" s="58" t="str">
        <f t="shared" si="3"/>
        <v/>
      </c>
      <c r="AC12" s="58" t="str">
        <f t="shared" si="3"/>
        <v/>
      </c>
      <c r="AD12" s="58" t="str">
        <f t="shared" si="3"/>
        <v/>
      </c>
      <c r="AE12" s="58" t="str">
        <f t="shared" si="3"/>
        <v/>
      </c>
      <c r="AF12" s="58" t="str">
        <f t="shared" si="3"/>
        <v/>
      </c>
      <c r="AG12" s="58" t="str">
        <f t="shared" si="3"/>
        <v/>
      </c>
      <c r="AH12" s="58" t="str">
        <f t="shared" si="3"/>
        <v/>
      </c>
      <c r="AI12" s="58" t="str">
        <f t="shared" si="3"/>
        <v/>
      </c>
      <c r="AJ12" s="58" t="str">
        <f t="shared" si="3"/>
        <v/>
      </c>
      <c r="AK12" s="58" t="str">
        <f t="shared" ref="AK12:BB12" si="4">IF($C$88=0,"",IF(SUMIF($A$38:$A$87,AK$7,$C$38:$C$87)=0,"",SUMIF($A$38:$A$87,AK$7,$C$38:$C$87)))</f>
        <v/>
      </c>
      <c r="AL12" s="58" t="str">
        <f t="shared" si="4"/>
        <v/>
      </c>
      <c r="AM12" s="58" t="str">
        <f t="shared" si="4"/>
        <v/>
      </c>
      <c r="AN12" s="58" t="str">
        <f t="shared" si="4"/>
        <v/>
      </c>
      <c r="AO12" s="58" t="str">
        <f t="shared" si="4"/>
        <v/>
      </c>
      <c r="AP12" s="58" t="str">
        <f t="shared" si="4"/>
        <v/>
      </c>
      <c r="AQ12" s="58" t="str">
        <f t="shared" si="4"/>
        <v/>
      </c>
      <c r="AR12" s="58" t="str">
        <f t="shared" si="4"/>
        <v/>
      </c>
      <c r="AS12" s="58" t="str">
        <f t="shared" si="4"/>
        <v/>
      </c>
      <c r="AT12" s="58" t="str">
        <f t="shared" si="4"/>
        <v/>
      </c>
      <c r="AU12" s="58" t="str">
        <f t="shared" si="4"/>
        <v/>
      </c>
      <c r="AV12" s="58" t="str">
        <f t="shared" si="4"/>
        <v/>
      </c>
      <c r="AW12" s="58" t="str">
        <f t="shared" si="4"/>
        <v/>
      </c>
      <c r="AX12" s="58" t="str">
        <f t="shared" si="4"/>
        <v/>
      </c>
      <c r="AY12" s="58" t="str">
        <f t="shared" si="4"/>
        <v/>
      </c>
      <c r="AZ12" s="58" t="str">
        <f t="shared" si="4"/>
        <v/>
      </c>
      <c r="BA12" s="58" t="str">
        <f t="shared" si="4"/>
        <v/>
      </c>
      <c r="BB12" s="58" t="str">
        <f t="shared" si="4"/>
        <v/>
      </c>
    </row>
    <row r="13" spans="1:54" ht="25" customHeight="1">
      <c r="A13" s="620"/>
      <c r="B13" s="621"/>
      <c r="C13" s="419" t="s">
        <v>182</v>
      </c>
      <c r="D13" s="281" t="str">
        <f t="shared" si="0"/>
        <v/>
      </c>
      <c r="E13" s="57" t="str">
        <f t="shared" ref="E13:AJ13" si="5">IF($D$88=0,"",IF(SUMIF($A$38:$A$87,E$7,$D$38:$D$87)=0,"",SUMIF($A$38:$A$87,E$7,$D$38:$D$87)))</f>
        <v/>
      </c>
      <c r="F13" s="58" t="str">
        <f t="shared" si="5"/>
        <v/>
      </c>
      <c r="G13" s="58" t="str">
        <f t="shared" si="5"/>
        <v/>
      </c>
      <c r="H13" s="58" t="str">
        <f t="shared" si="5"/>
        <v/>
      </c>
      <c r="I13" s="58" t="str">
        <f t="shared" si="5"/>
        <v/>
      </c>
      <c r="J13" s="59" t="str">
        <f t="shared" si="5"/>
        <v/>
      </c>
      <c r="K13" s="58" t="str">
        <f t="shared" si="5"/>
        <v/>
      </c>
      <c r="L13" s="58" t="str">
        <f t="shared" si="5"/>
        <v/>
      </c>
      <c r="M13" s="58" t="str">
        <f t="shared" si="5"/>
        <v/>
      </c>
      <c r="N13" s="58" t="str">
        <f t="shared" si="5"/>
        <v/>
      </c>
      <c r="O13" s="59" t="str">
        <f t="shared" si="5"/>
        <v/>
      </c>
      <c r="P13" s="58" t="str">
        <f t="shared" si="5"/>
        <v/>
      </c>
      <c r="Q13" s="58" t="str">
        <f t="shared" si="5"/>
        <v/>
      </c>
      <c r="R13" s="58" t="str">
        <f t="shared" si="5"/>
        <v/>
      </c>
      <c r="S13" s="58" t="str">
        <f t="shared" si="5"/>
        <v/>
      </c>
      <c r="T13" s="59" t="str">
        <f t="shared" si="5"/>
        <v/>
      </c>
      <c r="U13" s="58" t="str">
        <f t="shared" si="5"/>
        <v/>
      </c>
      <c r="V13" s="58" t="str">
        <f t="shared" si="5"/>
        <v/>
      </c>
      <c r="W13" s="58" t="str">
        <f t="shared" si="5"/>
        <v/>
      </c>
      <c r="X13" s="58" t="str">
        <f t="shared" si="5"/>
        <v/>
      </c>
      <c r="Y13" s="58" t="str">
        <f t="shared" si="5"/>
        <v/>
      </c>
      <c r="Z13" s="58" t="str">
        <f t="shared" si="5"/>
        <v/>
      </c>
      <c r="AA13" s="58" t="str">
        <f t="shared" si="5"/>
        <v/>
      </c>
      <c r="AB13" s="58" t="str">
        <f t="shared" si="5"/>
        <v/>
      </c>
      <c r="AC13" s="58" t="str">
        <f t="shared" si="5"/>
        <v/>
      </c>
      <c r="AD13" s="58" t="str">
        <f t="shared" si="5"/>
        <v/>
      </c>
      <c r="AE13" s="58" t="str">
        <f t="shared" si="5"/>
        <v/>
      </c>
      <c r="AF13" s="58" t="str">
        <f t="shared" si="5"/>
        <v/>
      </c>
      <c r="AG13" s="58" t="str">
        <f t="shared" si="5"/>
        <v/>
      </c>
      <c r="AH13" s="58" t="str">
        <f t="shared" si="5"/>
        <v/>
      </c>
      <c r="AI13" s="58" t="str">
        <f t="shared" si="5"/>
        <v/>
      </c>
      <c r="AJ13" s="58" t="str">
        <f t="shared" si="5"/>
        <v/>
      </c>
      <c r="AK13" s="58" t="str">
        <f t="shared" ref="AK13:BB13" si="6">IF($D$88=0,"",IF(SUMIF($A$38:$A$87,AK$7,$D$38:$D$87)=0,"",SUMIF($A$38:$A$87,AK$7,$D$38:$D$87)))</f>
        <v/>
      </c>
      <c r="AL13" s="58" t="str">
        <f t="shared" si="6"/>
        <v/>
      </c>
      <c r="AM13" s="58" t="str">
        <f t="shared" si="6"/>
        <v/>
      </c>
      <c r="AN13" s="58" t="str">
        <f t="shared" si="6"/>
        <v/>
      </c>
      <c r="AO13" s="58" t="str">
        <f t="shared" si="6"/>
        <v/>
      </c>
      <c r="AP13" s="58" t="str">
        <f t="shared" si="6"/>
        <v/>
      </c>
      <c r="AQ13" s="58" t="str">
        <f t="shared" si="6"/>
        <v/>
      </c>
      <c r="AR13" s="58" t="str">
        <f t="shared" si="6"/>
        <v/>
      </c>
      <c r="AS13" s="58" t="str">
        <f t="shared" si="6"/>
        <v/>
      </c>
      <c r="AT13" s="58" t="str">
        <f t="shared" si="6"/>
        <v/>
      </c>
      <c r="AU13" s="58" t="str">
        <f t="shared" si="6"/>
        <v/>
      </c>
      <c r="AV13" s="58" t="str">
        <f t="shared" si="6"/>
        <v/>
      </c>
      <c r="AW13" s="58" t="str">
        <f t="shared" si="6"/>
        <v/>
      </c>
      <c r="AX13" s="58" t="str">
        <f t="shared" si="6"/>
        <v/>
      </c>
      <c r="AY13" s="58" t="str">
        <f t="shared" si="6"/>
        <v/>
      </c>
      <c r="AZ13" s="58" t="str">
        <f t="shared" si="6"/>
        <v/>
      </c>
      <c r="BA13" s="58" t="str">
        <f t="shared" si="6"/>
        <v/>
      </c>
      <c r="BB13" s="58" t="str">
        <f t="shared" si="6"/>
        <v/>
      </c>
    </row>
    <row r="14" spans="1:54" ht="25" customHeight="1" thickBot="1">
      <c r="A14" s="622"/>
      <c r="B14" s="623"/>
      <c r="C14" s="419" t="s">
        <v>183</v>
      </c>
      <c r="D14" s="279" t="str">
        <f t="shared" si="0"/>
        <v/>
      </c>
      <c r="E14" s="57" t="str">
        <f t="shared" ref="E14:AJ14" si="7">IF($E$88=0,"",IF(SUMIF($A$38:$A$87,E$7,$E$38:$E$87)=0,"",SUMIF($A$38:$A$87,E$7,$E$38:$E$87)))</f>
        <v/>
      </c>
      <c r="F14" s="58" t="str">
        <f t="shared" si="7"/>
        <v/>
      </c>
      <c r="G14" s="58" t="str">
        <f t="shared" si="7"/>
        <v/>
      </c>
      <c r="H14" s="58" t="str">
        <f t="shared" si="7"/>
        <v/>
      </c>
      <c r="I14" s="58" t="str">
        <f t="shared" si="7"/>
        <v/>
      </c>
      <c r="J14" s="59" t="str">
        <f t="shared" si="7"/>
        <v/>
      </c>
      <c r="K14" s="58" t="str">
        <f t="shared" si="7"/>
        <v/>
      </c>
      <c r="L14" s="58" t="str">
        <f t="shared" si="7"/>
        <v/>
      </c>
      <c r="M14" s="58" t="str">
        <f t="shared" si="7"/>
        <v/>
      </c>
      <c r="N14" s="58" t="str">
        <f t="shared" si="7"/>
        <v/>
      </c>
      <c r="O14" s="59" t="str">
        <f t="shared" si="7"/>
        <v/>
      </c>
      <c r="P14" s="58" t="str">
        <f t="shared" si="7"/>
        <v/>
      </c>
      <c r="Q14" s="58" t="str">
        <f t="shared" si="7"/>
        <v/>
      </c>
      <c r="R14" s="58" t="str">
        <f t="shared" si="7"/>
        <v/>
      </c>
      <c r="S14" s="58" t="str">
        <f t="shared" si="7"/>
        <v/>
      </c>
      <c r="T14" s="59" t="str">
        <f t="shared" si="7"/>
        <v/>
      </c>
      <c r="U14" s="58" t="str">
        <f t="shared" si="7"/>
        <v/>
      </c>
      <c r="V14" s="58" t="str">
        <f t="shared" si="7"/>
        <v/>
      </c>
      <c r="W14" s="58" t="str">
        <f t="shared" si="7"/>
        <v/>
      </c>
      <c r="X14" s="58" t="str">
        <f t="shared" si="7"/>
        <v/>
      </c>
      <c r="Y14" s="58" t="str">
        <f t="shared" si="7"/>
        <v/>
      </c>
      <c r="Z14" s="58" t="str">
        <f t="shared" si="7"/>
        <v/>
      </c>
      <c r="AA14" s="58" t="str">
        <f t="shared" si="7"/>
        <v/>
      </c>
      <c r="AB14" s="58" t="str">
        <f t="shared" si="7"/>
        <v/>
      </c>
      <c r="AC14" s="58" t="str">
        <f t="shared" si="7"/>
        <v/>
      </c>
      <c r="AD14" s="58" t="str">
        <f t="shared" si="7"/>
        <v/>
      </c>
      <c r="AE14" s="58" t="str">
        <f t="shared" si="7"/>
        <v/>
      </c>
      <c r="AF14" s="58" t="str">
        <f t="shared" si="7"/>
        <v/>
      </c>
      <c r="AG14" s="58" t="str">
        <f t="shared" si="7"/>
        <v/>
      </c>
      <c r="AH14" s="58" t="str">
        <f t="shared" si="7"/>
        <v/>
      </c>
      <c r="AI14" s="58" t="str">
        <f t="shared" si="7"/>
        <v/>
      </c>
      <c r="AJ14" s="58" t="str">
        <f t="shared" si="7"/>
        <v/>
      </c>
      <c r="AK14" s="58" t="str">
        <f t="shared" ref="AK14:BB14" si="8">IF($E$88=0,"",IF(SUMIF($A$38:$A$87,AK$7,$E$38:$E$87)=0,"",SUMIF($A$38:$A$87,AK$7,$E$38:$E$87)))</f>
        <v/>
      </c>
      <c r="AL14" s="58" t="str">
        <f t="shared" si="8"/>
        <v/>
      </c>
      <c r="AM14" s="58" t="str">
        <f t="shared" si="8"/>
        <v/>
      </c>
      <c r="AN14" s="58" t="str">
        <f t="shared" si="8"/>
        <v/>
      </c>
      <c r="AO14" s="58" t="str">
        <f t="shared" si="8"/>
        <v/>
      </c>
      <c r="AP14" s="58" t="str">
        <f t="shared" si="8"/>
        <v/>
      </c>
      <c r="AQ14" s="58" t="str">
        <f t="shared" si="8"/>
        <v/>
      </c>
      <c r="AR14" s="58" t="str">
        <f t="shared" si="8"/>
        <v/>
      </c>
      <c r="AS14" s="58" t="str">
        <f t="shared" si="8"/>
        <v/>
      </c>
      <c r="AT14" s="58" t="str">
        <f t="shared" si="8"/>
        <v/>
      </c>
      <c r="AU14" s="58" t="str">
        <f t="shared" si="8"/>
        <v/>
      </c>
      <c r="AV14" s="58" t="str">
        <f t="shared" si="8"/>
        <v/>
      </c>
      <c r="AW14" s="58" t="str">
        <f t="shared" si="8"/>
        <v/>
      </c>
      <c r="AX14" s="58" t="str">
        <f t="shared" si="8"/>
        <v/>
      </c>
      <c r="AY14" s="58" t="str">
        <f t="shared" si="8"/>
        <v/>
      </c>
      <c r="AZ14" s="58" t="str">
        <f t="shared" si="8"/>
        <v/>
      </c>
      <c r="BA14" s="58" t="str">
        <f t="shared" si="8"/>
        <v/>
      </c>
      <c r="BB14" s="58" t="str">
        <f t="shared" si="8"/>
        <v/>
      </c>
    </row>
    <row r="15" spans="1:54" ht="25" customHeight="1">
      <c r="A15" s="618" t="s">
        <v>961</v>
      </c>
      <c r="B15" s="619"/>
      <c r="C15" s="418" t="s">
        <v>180</v>
      </c>
      <c r="D15" s="280" t="str">
        <f t="shared" si="0"/>
        <v/>
      </c>
      <c r="E15" s="55" t="str">
        <f t="shared" ref="E15:AJ15" si="9">IF($F$88=0,"",IF(SUMIF($A$38:$A$87,E$7,$F$38:$F$87)=0,"",SUMIF($A$38:$A$87,E$7,$F$38:$F$87)))</f>
        <v/>
      </c>
      <c r="F15" s="56" t="str">
        <f t="shared" si="9"/>
        <v/>
      </c>
      <c r="G15" s="56" t="str">
        <f t="shared" si="9"/>
        <v/>
      </c>
      <c r="H15" s="56" t="str">
        <f t="shared" si="9"/>
        <v/>
      </c>
      <c r="I15" s="56" t="str">
        <f t="shared" si="9"/>
        <v/>
      </c>
      <c r="J15" s="56" t="str">
        <f t="shared" si="9"/>
        <v/>
      </c>
      <c r="K15" s="56" t="str">
        <f t="shared" si="9"/>
        <v/>
      </c>
      <c r="L15" s="56" t="str">
        <f t="shared" si="9"/>
        <v/>
      </c>
      <c r="M15" s="56" t="str">
        <f t="shared" si="9"/>
        <v/>
      </c>
      <c r="N15" s="56" t="str">
        <f t="shared" si="9"/>
        <v/>
      </c>
      <c r="O15" s="56" t="str">
        <f t="shared" si="9"/>
        <v/>
      </c>
      <c r="P15" s="56" t="str">
        <f t="shared" si="9"/>
        <v/>
      </c>
      <c r="Q15" s="56" t="str">
        <f t="shared" si="9"/>
        <v/>
      </c>
      <c r="R15" s="56" t="str">
        <f t="shared" si="9"/>
        <v/>
      </c>
      <c r="S15" s="56" t="str">
        <f t="shared" si="9"/>
        <v/>
      </c>
      <c r="T15" s="56" t="str">
        <f t="shared" si="9"/>
        <v/>
      </c>
      <c r="U15" s="56" t="str">
        <f t="shared" si="9"/>
        <v/>
      </c>
      <c r="V15" s="56" t="str">
        <f t="shared" si="9"/>
        <v/>
      </c>
      <c r="W15" s="56" t="str">
        <f t="shared" si="9"/>
        <v/>
      </c>
      <c r="X15" s="56" t="str">
        <f t="shared" si="9"/>
        <v/>
      </c>
      <c r="Y15" s="56" t="str">
        <f t="shared" si="9"/>
        <v/>
      </c>
      <c r="Z15" s="56" t="str">
        <f t="shared" si="9"/>
        <v/>
      </c>
      <c r="AA15" s="56" t="str">
        <f t="shared" si="9"/>
        <v/>
      </c>
      <c r="AB15" s="56" t="str">
        <f t="shared" si="9"/>
        <v/>
      </c>
      <c r="AC15" s="56" t="str">
        <f t="shared" si="9"/>
        <v/>
      </c>
      <c r="AD15" s="56" t="str">
        <f t="shared" si="9"/>
        <v/>
      </c>
      <c r="AE15" s="56" t="str">
        <f t="shared" si="9"/>
        <v/>
      </c>
      <c r="AF15" s="56" t="str">
        <f t="shared" si="9"/>
        <v/>
      </c>
      <c r="AG15" s="56" t="str">
        <f t="shared" si="9"/>
        <v/>
      </c>
      <c r="AH15" s="56" t="str">
        <f t="shared" si="9"/>
        <v/>
      </c>
      <c r="AI15" s="56" t="str">
        <f t="shared" si="9"/>
        <v/>
      </c>
      <c r="AJ15" s="56" t="str">
        <f t="shared" si="9"/>
        <v/>
      </c>
      <c r="AK15" s="56" t="str">
        <f t="shared" ref="AK15:BB15" si="10">IF($F$88=0,"",IF(SUMIF($A$38:$A$87,AK$7,$F$38:$F$87)=0,"",SUMIF($A$38:$A$87,AK$7,$F$38:$F$87)))</f>
        <v/>
      </c>
      <c r="AL15" s="56" t="str">
        <f t="shared" si="10"/>
        <v/>
      </c>
      <c r="AM15" s="56" t="str">
        <f t="shared" si="10"/>
        <v/>
      </c>
      <c r="AN15" s="56" t="str">
        <f t="shared" si="10"/>
        <v/>
      </c>
      <c r="AO15" s="56" t="str">
        <f t="shared" si="10"/>
        <v/>
      </c>
      <c r="AP15" s="56" t="str">
        <f t="shared" si="10"/>
        <v/>
      </c>
      <c r="AQ15" s="56" t="str">
        <f t="shared" si="10"/>
        <v/>
      </c>
      <c r="AR15" s="56" t="str">
        <f t="shared" si="10"/>
        <v/>
      </c>
      <c r="AS15" s="56" t="str">
        <f t="shared" si="10"/>
        <v/>
      </c>
      <c r="AT15" s="56" t="str">
        <f t="shared" si="10"/>
        <v/>
      </c>
      <c r="AU15" s="56" t="str">
        <f t="shared" si="10"/>
        <v/>
      </c>
      <c r="AV15" s="56" t="str">
        <f t="shared" si="10"/>
        <v/>
      </c>
      <c r="AW15" s="56" t="str">
        <f t="shared" si="10"/>
        <v/>
      </c>
      <c r="AX15" s="56" t="str">
        <f t="shared" si="10"/>
        <v/>
      </c>
      <c r="AY15" s="56" t="str">
        <f t="shared" si="10"/>
        <v/>
      </c>
      <c r="AZ15" s="56" t="str">
        <f t="shared" si="10"/>
        <v/>
      </c>
      <c r="BA15" s="56" t="str">
        <f t="shared" si="10"/>
        <v/>
      </c>
      <c r="BB15" s="56" t="str">
        <f t="shared" si="10"/>
        <v/>
      </c>
    </row>
    <row r="16" spans="1:54" ht="25" customHeight="1">
      <c r="A16" s="620"/>
      <c r="B16" s="621"/>
      <c r="C16" s="419" t="s">
        <v>181</v>
      </c>
      <c r="D16" s="281" t="str">
        <f t="shared" si="0"/>
        <v/>
      </c>
      <c r="E16" s="57" t="str">
        <f t="shared" ref="E16:AJ16" si="11">IF($G$88=0,"",IF(SUMIF($A$38:$A$87,E$7,$G$38:$G$87)=0,"",SUMIF($A$38:$A$87,E$7,$G$38:$G$87)))</f>
        <v/>
      </c>
      <c r="F16" s="58" t="str">
        <f t="shared" si="11"/>
        <v/>
      </c>
      <c r="G16" s="58" t="str">
        <f t="shared" si="11"/>
        <v/>
      </c>
      <c r="H16" s="58" t="str">
        <f t="shared" si="11"/>
        <v/>
      </c>
      <c r="I16" s="58" t="str">
        <f t="shared" si="11"/>
        <v/>
      </c>
      <c r="J16" s="59" t="str">
        <f t="shared" si="11"/>
        <v/>
      </c>
      <c r="K16" s="58" t="str">
        <f t="shared" si="11"/>
        <v/>
      </c>
      <c r="L16" s="58" t="str">
        <f t="shared" si="11"/>
        <v/>
      </c>
      <c r="M16" s="58" t="str">
        <f t="shared" si="11"/>
        <v/>
      </c>
      <c r="N16" s="58" t="str">
        <f t="shared" si="11"/>
        <v/>
      </c>
      <c r="O16" s="59" t="str">
        <f t="shared" si="11"/>
        <v/>
      </c>
      <c r="P16" s="58" t="str">
        <f t="shared" si="11"/>
        <v/>
      </c>
      <c r="Q16" s="58" t="str">
        <f t="shared" si="11"/>
        <v/>
      </c>
      <c r="R16" s="58" t="str">
        <f t="shared" si="11"/>
        <v/>
      </c>
      <c r="S16" s="58" t="str">
        <f t="shared" si="11"/>
        <v/>
      </c>
      <c r="T16" s="59" t="str">
        <f t="shared" si="11"/>
        <v/>
      </c>
      <c r="U16" s="58" t="str">
        <f t="shared" si="11"/>
        <v/>
      </c>
      <c r="V16" s="58" t="str">
        <f t="shared" si="11"/>
        <v/>
      </c>
      <c r="W16" s="58" t="str">
        <f t="shared" si="11"/>
        <v/>
      </c>
      <c r="X16" s="58" t="str">
        <f t="shared" si="11"/>
        <v/>
      </c>
      <c r="Y16" s="58" t="str">
        <f t="shared" si="11"/>
        <v/>
      </c>
      <c r="Z16" s="58" t="str">
        <f t="shared" si="11"/>
        <v/>
      </c>
      <c r="AA16" s="58" t="str">
        <f t="shared" si="11"/>
        <v/>
      </c>
      <c r="AB16" s="58" t="str">
        <f t="shared" si="11"/>
        <v/>
      </c>
      <c r="AC16" s="58" t="str">
        <f t="shared" si="11"/>
        <v/>
      </c>
      <c r="AD16" s="58" t="str">
        <f t="shared" si="11"/>
        <v/>
      </c>
      <c r="AE16" s="58" t="str">
        <f t="shared" si="11"/>
        <v/>
      </c>
      <c r="AF16" s="58" t="str">
        <f t="shared" si="11"/>
        <v/>
      </c>
      <c r="AG16" s="58" t="str">
        <f t="shared" si="11"/>
        <v/>
      </c>
      <c r="AH16" s="58" t="str">
        <f t="shared" si="11"/>
        <v/>
      </c>
      <c r="AI16" s="58" t="str">
        <f t="shared" si="11"/>
        <v/>
      </c>
      <c r="AJ16" s="58" t="str">
        <f t="shared" si="11"/>
        <v/>
      </c>
      <c r="AK16" s="58" t="str">
        <f t="shared" ref="AK16:BB16" si="12">IF($G$88=0,"",IF(SUMIF($A$38:$A$87,AK$7,$G$38:$G$87)=0,"",SUMIF($A$38:$A$87,AK$7,$G$38:$G$87)))</f>
        <v/>
      </c>
      <c r="AL16" s="58" t="str">
        <f t="shared" si="12"/>
        <v/>
      </c>
      <c r="AM16" s="58" t="str">
        <f t="shared" si="12"/>
        <v/>
      </c>
      <c r="AN16" s="58" t="str">
        <f t="shared" si="12"/>
        <v/>
      </c>
      <c r="AO16" s="58" t="str">
        <f t="shared" si="12"/>
        <v/>
      </c>
      <c r="AP16" s="58" t="str">
        <f t="shared" si="12"/>
        <v/>
      </c>
      <c r="AQ16" s="58" t="str">
        <f t="shared" si="12"/>
        <v/>
      </c>
      <c r="AR16" s="58" t="str">
        <f t="shared" si="12"/>
        <v/>
      </c>
      <c r="AS16" s="58" t="str">
        <f t="shared" si="12"/>
        <v/>
      </c>
      <c r="AT16" s="58" t="str">
        <f t="shared" si="12"/>
        <v/>
      </c>
      <c r="AU16" s="58" t="str">
        <f t="shared" si="12"/>
        <v/>
      </c>
      <c r="AV16" s="58" t="str">
        <f t="shared" si="12"/>
        <v/>
      </c>
      <c r="AW16" s="58" t="str">
        <f t="shared" si="12"/>
        <v/>
      </c>
      <c r="AX16" s="58" t="str">
        <f t="shared" si="12"/>
        <v/>
      </c>
      <c r="AY16" s="58" t="str">
        <f t="shared" si="12"/>
        <v/>
      </c>
      <c r="AZ16" s="58" t="str">
        <f t="shared" si="12"/>
        <v/>
      </c>
      <c r="BA16" s="58" t="str">
        <f t="shared" si="12"/>
        <v/>
      </c>
      <c r="BB16" s="58" t="str">
        <f t="shared" si="12"/>
        <v/>
      </c>
    </row>
    <row r="17" spans="1:55" ht="25" customHeight="1">
      <c r="A17" s="620"/>
      <c r="B17" s="621"/>
      <c r="C17" s="419" t="s">
        <v>182</v>
      </c>
      <c r="D17" s="281" t="str">
        <f t="shared" si="0"/>
        <v/>
      </c>
      <c r="E17" s="57" t="str">
        <f t="shared" ref="E17:AJ17" si="13">IF($H$88=0,"",IF(SUMIF($A$38:$A$87,E$7,$H$38:$H$87)=0,"",SUMIF($A$38:$A$87,E$7,$H$38:$H$87)))</f>
        <v/>
      </c>
      <c r="F17" s="58" t="str">
        <f t="shared" si="13"/>
        <v/>
      </c>
      <c r="G17" s="58" t="str">
        <f t="shared" si="13"/>
        <v/>
      </c>
      <c r="H17" s="58" t="str">
        <f t="shared" si="13"/>
        <v/>
      </c>
      <c r="I17" s="58" t="str">
        <f t="shared" si="13"/>
        <v/>
      </c>
      <c r="J17" s="59" t="str">
        <f t="shared" si="13"/>
        <v/>
      </c>
      <c r="K17" s="58" t="str">
        <f t="shared" si="13"/>
        <v/>
      </c>
      <c r="L17" s="58" t="str">
        <f t="shared" si="13"/>
        <v/>
      </c>
      <c r="M17" s="58" t="str">
        <f t="shared" si="13"/>
        <v/>
      </c>
      <c r="N17" s="58" t="str">
        <f t="shared" si="13"/>
        <v/>
      </c>
      <c r="O17" s="59" t="str">
        <f t="shared" si="13"/>
        <v/>
      </c>
      <c r="P17" s="58" t="str">
        <f t="shared" si="13"/>
        <v/>
      </c>
      <c r="Q17" s="58" t="str">
        <f t="shared" si="13"/>
        <v/>
      </c>
      <c r="R17" s="58" t="str">
        <f t="shared" si="13"/>
        <v/>
      </c>
      <c r="S17" s="58" t="str">
        <f t="shared" si="13"/>
        <v/>
      </c>
      <c r="T17" s="59" t="str">
        <f t="shared" si="13"/>
        <v/>
      </c>
      <c r="U17" s="58" t="str">
        <f t="shared" si="13"/>
        <v/>
      </c>
      <c r="V17" s="58" t="str">
        <f t="shared" si="13"/>
        <v/>
      </c>
      <c r="W17" s="58" t="str">
        <f t="shared" si="13"/>
        <v/>
      </c>
      <c r="X17" s="58" t="str">
        <f t="shared" si="13"/>
        <v/>
      </c>
      <c r="Y17" s="58" t="str">
        <f t="shared" si="13"/>
        <v/>
      </c>
      <c r="Z17" s="58" t="str">
        <f t="shared" si="13"/>
        <v/>
      </c>
      <c r="AA17" s="58" t="str">
        <f t="shared" si="13"/>
        <v/>
      </c>
      <c r="AB17" s="58" t="str">
        <f t="shared" si="13"/>
        <v/>
      </c>
      <c r="AC17" s="58" t="str">
        <f t="shared" si="13"/>
        <v/>
      </c>
      <c r="AD17" s="58" t="str">
        <f t="shared" si="13"/>
        <v/>
      </c>
      <c r="AE17" s="58" t="str">
        <f t="shared" si="13"/>
        <v/>
      </c>
      <c r="AF17" s="58" t="str">
        <f t="shared" si="13"/>
        <v/>
      </c>
      <c r="AG17" s="58" t="str">
        <f t="shared" si="13"/>
        <v/>
      </c>
      <c r="AH17" s="58" t="str">
        <f t="shared" si="13"/>
        <v/>
      </c>
      <c r="AI17" s="58" t="str">
        <f t="shared" si="13"/>
        <v/>
      </c>
      <c r="AJ17" s="58" t="str">
        <f t="shared" si="13"/>
        <v/>
      </c>
      <c r="AK17" s="58" t="str">
        <f t="shared" ref="AK17:BB17" si="14">IF($H$88=0,"",IF(SUMIF($A$38:$A$87,AK$7,$H$38:$H$87)=0,"",SUMIF($A$38:$A$87,AK$7,$H$38:$H$87)))</f>
        <v/>
      </c>
      <c r="AL17" s="58" t="str">
        <f t="shared" si="14"/>
        <v/>
      </c>
      <c r="AM17" s="58" t="str">
        <f t="shared" si="14"/>
        <v/>
      </c>
      <c r="AN17" s="58" t="str">
        <f t="shared" si="14"/>
        <v/>
      </c>
      <c r="AO17" s="58" t="str">
        <f t="shared" si="14"/>
        <v/>
      </c>
      <c r="AP17" s="58" t="str">
        <f t="shared" si="14"/>
        <v/>
      </c>
      <c r="AQ17" s="58" t="str">
        <f t="shared" si="14"/>
        <v/>
      </c>
      <c r="AR17" s="58" t="str">
        <f t="shared" si="14"/>
        <v/>
      </c>
      <c r="AS17" s="58" t="str">
        <f t="shared" si="14"/>
        <v/>
      </c>
      <c r="AT17" s="58" t="str">
        <f t="shared" si="14"/>
        <v/>
      </c>
      <c r="AU17" s="58" t="str">
        <f t="shared" si="14"/>
        <v/>
      </c>
      <c r="AV17" s="58" t="str">
        <f t="shared" si="14"/>
        <v/>
      </c>
      <c r="AW17" s="58" t="str">
        <f t="shared" si="14"/>
        <v/>
      </c>
      <c r="AX17" s="58" t="str">
        <f t="shared" si="14"/>
        <v/>
      </c>
      <c r="AY17" s="58" t="str">
        <f t="shared" si="14"/>
        <v/>
      </c>
      <c r="AZ17" s="58" t="str">
        <f t="shared" si="14"/>
        <v/>
      </c>
      <c r="BA17" s="58" t="str">
        <f t="shared" si="14"/>
        <v/>
      </c>
      <c r="BB17" s="58" t="str">
        <f t="shared" si="14"/>
        <v/>
      </c>
    </row>
    <row r="18" spans="1:55" ht="25" customHeight="1" thickBot="1">
      <c r="A18" s="622"/>
      <c r="B18" s="623"/>
      <c r="C18" s="419" t="s">
        <v>183</v>
      </c>
      <c r="D18" s="279" t="str">
        <f t="shared" si="0"/>
        <v/>
      </c>
      <c r="E18" s="57" t="str">
        <f t="shared" ref="E18:AJ18" si="15">IF($I$88=0,"",IF(SUMIF($A$38:$A$87,E$7,$I$38:$I$87)=0,"",SUMIF($A$38:$A$87,E$7,$I$38:$I$87)))</f>
        <v/>
      </c>
      <c r="F18" s="58" t="str">
        <f t="shared" si="15"/>
        <v/>
      </c>
      <c r="G18" s="58" t="str">
        <f t="shared" si="15"/>
        <v/>
      </c>
      <c r="H18" s="58" t="str">
        <f t="shared" si="15"/>
        <v/>
      </c>
      <c r="I18" s="58" t="str">
        <f t="shared" si="15"/>
        <v/>
      </c>
      <c r="J18" s="59" t="str">
        <f t="shared" si="15"/>
        <v/>
      </c>
      <c r="K18" s="58" t="str">
        <f t="shared" si="15"/>
        <v/>
      </c>
      <c r="L18" s="58" t="str">
        <f t="shared" si="15"/>
        <v/>
      </c>
      <c r="M18" s="58" t="str">
        <f t="shared" si="15"/>
        <v/>
      </c>
      <c r="N18" s="58" t="str">
        <f t="shared" si="15"/>
        <v/>
      </c>
      <c r="O18" s="59" t="str">
        <f t="shared" si="15"/>
        <v/>
      </c>
      <c r="P18" s="58" t="str">
        <f t="shared" si="15"/>
        <v/>
      </c>
      <c r="Q18" s="58" t="str">
        <f t="shared" si="15"/>
        <v/>
      </c>
      <c r="R18" s="58" t="str">
        <f t="shared" si="15"/>
        <v/>
      </c>
      <c r="S18" s="58" t="str">
        <f t="shared" si="15"/>
        <v/>
      </c>
      <c r="T18" s="59" t="str">
        <f t="shared" si="15"/>
        <v/>
      </c>
      <c r="U18" s="58" t="str">
        <f t="shared" si="15"/>
        <v/>
      </c>
      <c r="V18" s="58" t="str">
        <f t="shared" si="15"/>
        <v/>
      </c>
      <c r="W18" s="58" t="str">
        <f t="shared" si="15"/>
        <v/>
      </c>
      <c r="X18" s="58" t="str">
        <f t="shared" si="15"/>
        <v/>
      </c>
      <c r="Y18" s="58" t="str">
        <f t="shared" si="15"/>
        <v/>
      </c>
      <c r="Z18" s="58" t="str">
        <f t="shared" si="15"/>
        <v/>
      </c>
      <c r="AA18" s="58" t="str">
        <f t="shared" si="15"/>
        <v/>
      </c>
      <c r="AB18" s="58" t="str">
        <f t="shared" si="15"/>
        <v/>
      </c>
      <c r="AC18" s="58" t="str">
        <f t="shared" si="15"/>
        <v/>
      </c>
      <c r="AD18" s="58" t="str">
        <f t="shared" si="15"/>
        <v/>
      </c>
      <c r="AE18" s="58" t="str">
        <f t="shared" si="15"/>
        <v/>
      </c>
      <c r="AF18" s="58" t="str">
        <f t="shared" si="15"/>
        <v/>
      </c>
      <c r="AG18" s="58" t="str">
        <f t="shared" si="15"/>
        <v/>
      </c>
      <c r="AH18" s="58" t="str">
        <f t="shared" si="15"/>
        <v/>
      </c>
      <c r="AI18" s="58" t="str">
        <f t="shared" si="15"/>
        <v/>
      </c>
      <c r="AJ18" s="58" t="str">
        <f t="shared" si="15"/>
        <v/>
      </c>
      <c r="AK18" s="58" t="str">
        <f t="shared" ref="AK18:BB18" si="16">IF($I$88=0,"",IF(SUMIF($A$38:$A$87,AK$7,$I$38:$I$87)=0,"",SUMIF($A$38:$A$87,AK$7,$I$38:$I$87)))</f>
        <v/>
      </c>
      <c r="AL18" s="58" t="str">
        <f t="shared" si="16"/>
        <v/>
      </c>
      <c r="AM18" s="58" t="str">
        <f t="shared" si="16"/>
        <v/>
      </c>
      <c r="AN18" s="58" t="str">
        <f t="shared" si="16"/>
        <v/>
      </c>
      <c r="AO18" s="58" t="str">
        <f t="shared" si="16"/>
        <v/>
      </c>
      <c r="AP18" s="58" t="str">
        <f t="shared" si="16"/>
        <v/>
      </c>
      <c r="AQ18" s="58" t="str">
        <f t="shared" si="16"/>
        <v/>
      </c>
      <c r="AR18" s="58" t="str">
        <f t="shared" si="16"/>
        <v/>
      </c>
      <c r="AS18" s="58" t="str">
        <f t="shared" si="16"/>
        <v/>
      </c>
      <c r="AT18" s="58" t="str">
        <f t="shared" si="16"/>
        <v/>
      </c>
      <c r="AU18" s="58" t="str">
        <f t="shared" si="16"/>
        <v/>
      </c>
      <c r="AV18" s="58" t="str">
        <f t="shared" si="16"/>
        <v/>
      </c>
      <c r="AW18" s="58" t="str">
        <f t="shared" si="16"/>
        <v/>
      </c>
      <c r="AX18" s="58" t="str">
        <f t="shared" si="16"/>
        <v/>
      </c>
      <c r="AY18" s="58" t="str">
        <f t="shared" si="16"/>
        <v/>
      </c>
      <c r="AZ18" s="58" t="str">
        <f t="shared" si="16"/>
        <v/>
      </c>
      <c r="BA18" s="58" t="str">
        <f t="shared" si="16"/>
        <v/>
      </c>
      <c r="BB18" s="58" t="str">
        <f t="shared" si="16"/>
        <v/>
      </c>
    </row>
    <row r="19" spans="1:55" ht="25" customHeight="1">
      <c r="A19" s="618" t="s">
        <v>639</v>
      </c>
      <c r="B19" s="619"/>
      <c r="C19" s="418" t="s">
        <v>180</v>
      </c>
      <c r="D19" s="280" t="str">
        <f t="shared" si="0"/>
        <v/>
      </c>
      <c r="E19" s="55" t="str">
        <f t="shared" ref="E19:AJ19" si="17">IF($J$88=0,"",IF(SUMIF($A$38:$A$87,E$7,$J$38:$J$87)=0,"",SUMIF($A$38:$A$87,E$7,$J$38:$J$87)))</f>
        <v/>
      </c>
      <c r="F19" s="56" t="str">
        <f t="shared" si="17"/>
        <v/>
      </c>
      <c r="G19" s="56" t="str">
        <f t="shared" si="17"/>
        <v/>
      </c>
      <c r="H19" s="56" t="str">
        <f t="shared" si="17"/>
        <v/>
      </c>
      <c r="I19" s="56" t="str">
        <f t="shared" si="17"/>
        <v/>
      </c>
      <c r="J19" s="56" t="str">
        <f t="shared" si="17"/>
        <v/>
      </c>
      <c r="K19" s="56" t="str">
        <f t="shared" si="17"/>
        <v/>
      </c>
      <c r="L19" s="56" t="str">
        <f t="shared" si="17"/>
        <v/>
      </c>
      <c r="M19" s="56" t="str">
        <f t="shared" si="17"/>
        <v/>
      </c>
      <c r="N19" s="56" t="str">
        <f t="shared" si="17"/>
        <v/>
      </c>
      <c r="O19" s="56" t="str">
        <f t="shared" si="17"/>
        <v/>
      </c>
      <c r="P19" s="56" t="str">
        <f t="shared" si="17"/>
        <v/>
      </c>
      <c r="Q19" s="56" t="str">
        <f t="shared" si="17"/>
        <v/>
      </c>
      <c r="R19" s="56" t="str">
        <f t="shared" si="17"/>
        <v/>
      </c>
      <c r="S19" s="56" t="str">
        <f t="shared" si="17"/>
        <v/>
      </c>
      <c r="T19" s="56" t="str">
        <f t="shared" si="17"/>
        <v/>
      </c>
      <c r="U19" s="56" t="str">
        <f t="shared" si="17"/>
        <v/>
      </c>
      <c r="V19" s="56" t="str">
        <f t="shared" si="17"/>
        <v/>
      </c>
      <c r="W19" s="56" t="str">
        <f t="shared" si="17"/>
        <v/>
      </c>
      <c r="X19" s="56" t="str">
        <f t="shared" si="17"/>
        <v/>
      </c>
      <c r="Y19" s="56" t="str">
        <f t="shared" si="17"/>
        <v/>
      </c>
      <c r="Z19" s="56" t="str">
        <f t="shared" si="17"/>
        <v/>
      </c>
      <c r="AA19" s="56" t="str">
        <f t="shared" si="17"/>
        <v/>
      </c>
      <c r="AB19" s="56" t="str">
        <f t="shared" si="17"/>
        <v/>
      </c>
      <c r="AC19" s="56" t="str">
        <f t="shared" si="17"/>
        <v/>
      </c>
      <c r="AD19" s="56" t="str">
        <f t="shared" si="17"/>
        <v/>
      </c>
      <c r="AE19" s="56" t="str">
        <f t="shared" si="17"/>
        <v/>
      </c>
      <c r="AF19" s="56" t="str">
        <f t="shared" si="17"/>
        <v/>
      </c>
      <c r="AG19" s="56" t="str">
        <f t="shared" si="17"/>
        <v/>
      </c>
      <c r="AH19" s="56" t="str">
        <f t="shared" si="17"/>
        <v/>
      </c>
      <c r="AI19" s="56" t="str">
        <f t="shared" si="17"/>
        <v/>
      </c>
      <c r="AJ19" s="56" t="str">
        <f t="shared" si="17"/>
        <v/>
      </c>
      <c r="AK19" s="56" t="str">
        <f t="shared" ref="AK19:BB19" si="18">IF($J$88=0,"",IF(SUMIF($A$38:$A$87,AK$7,$J$38:$J$87)=0,"",SUMIF($A$38:$A$87,AK$7,$J$38:$J$87)))</f>
        <v/>
      </c>
      <c r="AL19" s="56" t="str">
        <f t="shared" si="18"/>
        <v/>
      </c>
      <c r="AM19" s="56" t="str">
        <f t="shared" si="18"/>
        <v/>
      </c>
      <c r="AN19" s="56" t="str">
        <f t="shared" si="18"/>
        <v/>
      </c>
      <c r="AO19" s="56" t="str">
        <f t="shared" si="18"/>
        <v/>
      </c>
      <c r="AP19" s="56" t="str">
        <f t="shared" si="18"/>
        <v/>
      </c>
      <c r="AQ19" s="56" t="str">
        <f t="shared" si="18"/>
        <v/>
      </c>
      <c r="AR19" s="56" t="str">
        <f t="shared" si="18"/>
        <v/>
      </c>
      <c r="AS19" s="56" t="str">
        <f t="shared" si="18"/>
        <v/>
      </c>
      <c r="AT19" s="56" t="str">
        <f t="shared" si="18"/>
        <v/>
      </c>
      <c r="AU19" s="56" t="str">
        <f t="shared" si="18"/>
        <v/>
      </c>
      <c r="AV19" s="56" t="str">
        <f t="shared" si="18"/>
        <v/>
      </c>
      <c r="AW19" s="56" t="str">
        <f t="shared" si="18"/>
        <v/>
      </c>
      <c r="AX19" s="56" t="str">
        <f t="shared" si="18"/>
        <v/>
      </c>
      <c r="AY19" s="56" t="str">
        <f t="shared" si="18"/>
        <v/>
      </c>
      <c r="AZ19" s="56" t="str">
        <f t="shared" si="18"/>
        <v/>
      </c>
      <c r="BA19" s="56" t="str">
        <f t="shared" si="18"/>
        <v/>
      </c>
      <c r="BB19" s="56" t="str">
        <f t="shared" si="18"/>
        <v/>
      </c>
    </row>
    <row r="20" spans="1:55" ht="25" customHeight="1">
      <c r="A20" s="620"/>
      <c r="B20" s="621"/>
      <c r="C20" s="419" t="s">
        <v>181</v>
      </c>
      <c r="D20" s="281" t="str">
        <f t="shared" si="0"/>
        <v/>
      </c>
      <c r="E20" s="57" t="str">
        <f t="shared" ref="E20:AJ20" si="19">IF($K$88=0,"",IF(SUMIF($A$38:$A$87,E$7,$K$38:$K$87)=0,"",SUMIF($A$38:$A$87,E$7,$K$38:$K$87)))</f>
        <v/>
      </c>
      <c r="F20" s="58" t="str">
        <f t="shared" si="19"/>
        <v/>
      </c>
      <c r="G20" s="58" t="str">
        <f t="shared" si="19"/>
        <v/>
      </c>
      <c r="H20" s="58" t="str">
        <f t="shared" si="19"/>
        <v/>
      </c>
      <c r="I20" s="58" t="str">
        <f t="shared" si="19"/>
        <v/>
      </c>
      <c r="J20" s="59" t="str">
        <f t="shared" si="19"/>
        <v/>
      </c>
      <c r="K20" s="58" t="str">
        <f t="shared" si="19"/>
        <v/>
      </c>
      <c r="L20" s="58" t="str">
        <f t="shared" si="19"/>
        <v/>
      </c>
      <c r="M20" s="58" t="str">
        <f t="shared" si="19"/>
        <v/>
      </c>
      <c r="N20" s="58" t="str">
        <f t="shared" si="19"/>
        <v/>
      </c>
      <c r="O20" s="59" t="str">
        <f t="shared" si="19"/>
        <v/>
      </c>
      <c r="P20" s="58" t="str">
        <f t="shared" si="19"/>
        <v/>
      </c>
      <c r="Q20" s="58" t="str">
        <f t="shared" si="19"/>
        <v/>
      </c>
      <c r="R20" s="58" t="str">
        <f t="shared" si="19"/>
        <v/>
      </c>
      <c r="S20" s="58" t="str">
        <f t="shared" si="19"/>
        <v/>
      </c>
      <c r="T20" s="59" t="str">
        <f t="shared" si="19"/>
        <v/>
      </c>
      <c r="U20" s="58" t="str">
        <f t="shared" si="19"/>
        <v/>
      </c>
      <c r="V20" s="58" t="str">
        <f t="shared" si="19"/>
        <v/>
      </c>
      <c r="W20" s="58" t="str">
        <f t="shared" si="19"/>
        <v/>
      </c>
      <c r="X20" s="58" t="str">
        <f t="shared" si="19"/>
        <v/>
      </c>
      <c r="Y20" s="58" t="str">
        <f t="shared" si="19"/>
        <v/>
      </c>
      <c r="Z20" s="58" t="str">
        <f t="shared" si="19"/>
        <v/>
      </c>
      <c r="AA20" s="58" t="str">
        <f t="shared" si="19"/>
        <v/>
      </c>
      <c r="AB20" s="58" t="str">
        <f t="shared" si="19"/>
        <v/>
      </c>
      <c r="AC20" s="58" t="str">
        <f t="shared" si="19"/>
        <v/>
      </c>
      <c r="AD20" s="58" t="str">
        <f t="shared" si="19"/>
        <v/>
      </c>
      <c r="AE20" s="58" t="str">
        <f t="shared" si="19"/>
        <v/>
      </c>
      <c r="AF20" s="58" t="str">
        <f t="shared" si="19"/>
        <v/>
      </c>
      <c r="AG20" s="58" t="str">
        <f t="shared" si="19"/>
        <v/>
      </c>
      <c r="AH20" s="58" t="str">
        <f t="shared" si="19"/>
        <v/>
      </c>
      <c r="AI20" s="58" t="str">
        <f t="shared" si="19"/>
        <v/>
      </c>
      <c r="AJ20" s="58" t="str">
        <f t="shared" si="19"/>
        <v/>
      </c>
      <c r="AK20" s="58" t="str">
        <f t="shared" ref="AK20:BB20" si="20">IF($K$88=0,"",IF(SUMIF($A$38:$A$87,AK$7,$K$38:$K$87)=0,"",SUMIF($A$38:$A$87,AK$7,$K$38:$K$87)))</f>
        <v/>
      </c>
      <c r="AL20" s="58" t="str">
        <f t="shared" si="20"/>
        <v/>
      </c>
      <c r="AM20" s="58" t="str">
        <f t="shared" si="20"/>
        <v/>
      </c>
      <c r="AN20" s="58" t="str">
        <f t="shared" si="20"/>
        <v/>
      </c>
      <c r="AO20" s="58" t="str">
        <f t="shared" si="20"/>
        <v/>
      </c>
      <c r="AP20" s="58" t="str">
        <f t="shared" si="20"/>
        <v/>
      </c>
      <c r="AQ20" s="58" t="str">
        <f t="shared" si="20"/>
        <v/>
      </c>
      <c r="AR20" s="58" t="str">
        <f t="shared" si="20"/>
        <v/>
      </c>
      <c r="AS20" s="58" t="str">
        <f t="shared" si="20"/>
        <v/>
      </c>
      <c r="AT20" s="58" t="str">
        <f t="shared" si="20"/>
        <v/>
      </c>
      <c r="AU20" s="58" t="str">
        <f t="shared" si="20"/>
        <v/>
      </c>
      <c r="AV20" s="58" t="str">
        <f t="shared" si="20"/>
        <v/>
      </c>
      <c r="AW20" s="58" t="str">
        <f t="shared" si="20"/>
        <v/>
      </c>
      <c r="AX20" s="58" t="str">
        <f t="shared" si="20"/>
        <v/>
      </c>
      <c r="AY20" s="58" t="str">
        <f t="shared" si="20"/>
        <v/>
      </c>
      <c r="AZ20" s="58" t="str">
        <f t="shared" si="20"/>
        <v/>
      </c>
      <c r="BA20" s="58" t="str">
        <f t="shared" si="20"/>
        <v/>
      </c>
      <c r="BB20" s="58" t="str">
        <f t="shared" si="20"/>
        <v/>
      </c>
    </row>
    <row r="21" spans="1:55" ht="25" customHeight="1">
      <c r="A21" s="620"/>
      <c r="B21" s="621"/>
      <c r="C21" s="419" t="s">
        <v>182</v>
      </c>
      <c r="D21" s="281" t="str">
        <f t="shared" si="0"/>
        <v/>
      </c>
      <c r="E21" s="57" t="str">
        <f t="shared" ref="E21:AJ21" si="21">IF($L$88=0,"",IF(SUMIF($A$38:$A$87,E$7,$L$38:$L$87)=0,"",SUMIF($A$38:$A$87,E$7,$L$38:$L$87)))</f>
        <v/>
      </c>
      <c r="F21" s="58" t="str">
        <f t="shared" si="21"/>
        <v/>
      </c>
      <c r="G21" s="58" t="str">
        <f t="shared" si="21"/>
        <v/>
      </c>
      <c r="H21" s="58" t="str">
        <f t="shared" si="21"/>
        <v/>
      </c>
      <c r="I21" s="58" t="str">
        <f t="shared" si="21"/>
        <v/>
      </c>
      <c r="J21" s="59" t="str">
        <f t="shared" si="21"/>
        <v/>
      </c>
      <c r="K21" s="58" t="str">
        <f t="shared" si="21"/>
        <v/>
      </c>
      <c r="L21" s="58" t="str">
        <f t="shared" si="21"/>
        <v/>
      </c>
      <c r="M21" s="58" t="str">
        <f t="shared" si="21"/>
        <v/>
      </c>
      <c r="N21" s="58" t="str">
        <f t="shared" si="21"/>
        <v/>
      </c>
      <c r="O21" s="59" t="str">
        <f t="shared" si="21"/>
        <v/>
      </c>
      <c r="P21" s="58" t="str">
        <f t="shared" si="21"/>
        <v/>
      </c>
      <c r="Q21" s="58" t="str">
        <f t="shared" si="21"/>
        <v/>
      </c>
      <c r="R21" s="58" t="str">
        <f t="shared" si="21"/>
        <v/>
      </c>
      <c r="S21" s="58" t="str">
        <f t="shared" si="21"/>
        <v/>
      </c>
      <c r="T21" s="59" t="str">
        <f t="shared" si="21"/>
        <v/>
      </c>
      <c r="U21" s="58" t="str">
        <f t="shared" si="21"/>
        <v/>
      </c>
      <c r="V21" s="58" t="str">
        <f t="shared" si="21"/>
        <v/>
      </c>
      <c r="W21" s="58" t="str">
        <f t="shared" si="21"/>
        <v/>
      </c>
      <c r="X21" s="58" t="str">
        <f t="shared" si="21"/>
        <v/>
      </c>
      <c r="Y21" s="58" t="str">
        <f t="shared" si="21"/>
        <v/>
      </c>
      <c r="Z21" s="58" t="str">
        <f t="shared" si="21"/>
        <v/>
      </c>
      <c r="AA21" s="58" t="str">
        <f t="shared" si="21"/>
        <v/>
      </c>
      <c r="AB21" s="58" t="str">
        <f t="shared" si="21"/>
        <v/>
      </c>
      <c r="AC21" s="58" t="str">
        <f t="shared" si="21"/>
        <v/>
      </c>
      <c r="AD21" s="58" t="str">
        <f t="shared" si="21"/>
        <v/>
      </c>
      <c r="AE21" s="58" t="str">
        <f t="shared" si="21"/>
        <v/>
      </c>
      <c r="AF21" s="58" t="str">
        <f t="shared" si="21"/>
        <v/>
      </c>
      <c r="AG21" s="58" t="str">
        <f t="shared" si="21"/>
        <v/>
      </c>
      <c r="AH21" s="58" t="str">
        <f t="shared" si="21"/>
        <v/>
      </c>
      <c r="AI21" s="58" t="str">
        <f t="shared" si="21"/>
        <v/>
      </c>
      <c r="AJ21" s="58" t="str">
        <f t="shared" si="21"/>
        <v/>
      </c>
      <c r="AK21" s="58" t="str">
        <f t="shared" ref="AK21:BB21" si="22">IF($L$88=0,"",IF(SUMIF($A$38:$A$87,AK$7,$L$38:$L$87)=0,"",SUMIF($A$38:$A$87,AK$7,$L$38:$L$87)))</f>
        <v/>
      </c>
      <c r="AL21" s="58" t="str">
        <f t="shared" si="22"/>
        <v/>
      </c>
      <c r="AM21" s="58" t="str">
        <f t="shared" si="22"/>
        <v/>
      </c>
      <c r="AN21" s="58" t="str">
        <f t="shared" si="22"/>
        <v/>
      </c>
      <c r="AO21" s="58" t="str">
        <f t="shared" si="22"/>
        <v/>
      </c>
      <c r="AP21" s="58" t="str">
        <f t="shared" si="22"/>
        <v/>
      </c>
      <c r="AQ21" s="58" t="str">
        <f t="shared" si="22"/>
        <v/>
      </c>
      <c r="AR21" s="58" t="str">
        <f t="shared" si="22"/>
        <v/>
      </c>
      <c r="AS21" s="58" t="str">
        <f t="shared" si="22"/>
        <v/>
      </c>
      <c r="AT21" s="58" t="str">
        <f t="shared" si="22"/>
        <v/>
      </c>
      <c r="AU21" s="58" t="str">
        <f t="shared" si="22"/>
        <v/>
      </c>
      <c r="AV21" s="58" t="str">
        <f t="shared" si="22"/>
        <v/>
      </c>
      <c r="AW21" s="58" t="str">
        <f t="shared" si="22"/>
        <v/>
      </c>
      <c r="AX21" s="58" t="str">
        <f t="shared" si="22"/>
        <v/>
      </c>
      <c r="AY21" s="58" t="str">
        <f t="shared" si="22"/>
        <v/>
      </c>
      <c r="AZ21" s="58" t="str">
        <f t="shared" si="22"/>
        <v/>
      </c>
      <c r="BA21" s="58" t="str">
        <f t="shared" si="22"/>
        <v/>
      </c>
      <c r="BB21" s="58" t="str">
        <f t="shared" si="22"/>
        <v/>
      </c>
    </row>
    <row r="22" spans="1:55" ht="25" customHeight="1" thickBot="1">
      <c r="A22" s="622"/>
      <c r="B22" s="623"/>
      <c r="C22" s="419" t="s">
        <v>183</v>
      </c>
      <c r="D22" s="279" t="str">
        <f t="shared" si="0"/>
        <v/>
      </c>
      <c r="E22" s="57" t="str">
        <f t="shared" ref="E22:AJ22" si="23">IF($M$88=0,"",IF(SUMIF($A$38:$A$87,E$7,$M$38:$M$87)=0,"",SUMIF($A$38:$A$87,E$7,$M$38:$M$87)))</f>
        <v/>
      </c>
      <c r="F22" s="58" t="str">
        <f t="shared" si="23"/>
        <v/>
      </c>
      <c r="G22" s="58" t="str">
        <f t="shared" si="23"/>
        <v/>
      </c>
      <c r="H22" s="58" t="str">
        <f t="shared" si="23"/>
        <v/>
      </c>
      <c r="I22" s="58" t="str">
        <f t="shared" si="23"/>
        <v/>
      </c>
      <c r="J22" s="59" t="str">
        <f t="shared" si="23"/>
        <v/>
      </c>
      <c r="K22" s="58" t="str">
        <f t="shared" si="23"/>
        <v/>
      </c>
      <c r="L22" s="58" t="str">
        <f t="shared" si="23"/>
        <v/>
      </c>
      <c r="M22" s="58" t="str">
        <f t="shared" si="23"/>
        <v/>
      </c>
      <c r="N22" s="58" t="str">
        <f t="shared" si="23"/>
        <v/>
      </c>
      <c r="O22" s="59" t="str">
        <f t="shared" si="23"/>
        <v/>
      </c>
      <c r="P22" s="58" t="str">
        <f t="shared" si="23"/>
        <v/>
      </c>
      <c r="Q22" s="58" t="str">
        <f t="shared" si="23"/>
        <v/>
      </c>
      <c r="R22" s="58" t="str">
        <f t="shared" si="23"/>
        <v/>
      </c>
      <c r="S22" s="58" t="str">
        <f t="shared" si="23"/>
        <v/>
      </c>
      <c r="T22" s="59" t="str">
        <f t="shared" si="23"/>
        <v/>
      </c>
      <c r="U22" s="58" t="str">
        <f t="shared" si="23"/>
        <v/>
      </c>
      <c r="V22" s="58" t="str">
        <f t="shared" si="23"/>
        <v/>
      </c>
      <c r="W22" s="58" t="str">
        <f t="shared" si="23"/>
        <v/>
      </c>
      <c r="X22" s="58" t="str">
        <f t="shared" si="23"/>
        <v/>
      </c>
      <c r="Y22" s="58" t="str">
        <f t="shared" si="23"/>
        <v/>
      </c>
      <c r="Z22" s="58" t="str">
        <f t="shared" si="23"/>
        <v/>
      </c>
      <c r="AA22" s="58" t="str">
        <f t="shared" si="23"/>
        <v/>
      </c>
      <c r="AB22" s="58" t="str">
        <f t="shared" si="23"/>
        <v/>
      </c>
      <c r="AC22" s="58" t="str">
        <f t="shared" si="23"/>
        <v/>
      </c>
      <c r="AD22" s="58" t="str">
        <f t="shared" si="23"/>
        <v/>
      </c>
      <c r="AE22" s="58" t="str">
        <f t="shared" si="23"/>
        <v/>
      </c>
      <c r="AF22" s="58" t="str">
        <f t="shared" si="23"/>
        <v/>
      </c>
      <c r="AG22" s="58" t="str">
        <f t="shared" si="23"/>
        <v/>
      </c>
      <c r="AH22" s="58" t="str">
        <f t="shared" si="23"/>
        <v/>
      </c>
      <c r="AI22" s="58" t="str">
        <f t="shared" si="23"/>
        <v/>
      </c>
      <c r="AJ22" s="58" t="str">
        <f t="shared" si="23"/>
        <v/>
      </c>
      <c r="AK22" s="58" t="str">
        <f t="shared" ref="AK22:BB22" si="24">IF($M$88=0,"",IF(SUMIF($A$38:$A$87,AK$7,$M$38:$M$87)=0,"",SUMIF($A$38:$A$87,AK$7,$M$38:$M$87)))</f>
        <v/>
      </c>
      <c r="AL22" s="58" t="str">
        <f t="shared" si="24"/>
        <v/>
      </c>
      <c r="AM22" s="58" t="str">
        <f t="shared" si="24"/>
        <v/>
      </c>
      <c r="AN22" s="58" t="str">
        <f t="shared" si="24"/>
        <v/>
      </c>
      <c r="AO22" s="58" t="str">
        <f t="shared" si="24"/>
        <v/>
      </c>
      <c r="AP22" s="58" t="str">
        <f t="shared" si="24"/>
        <v/>
      </c>
      <c r="AQ22" s="58" t="str">
        <f t="shared" si="24"/>
        <v/>
      </c>
      <c r="AR22" s="58" t="str">
        <f t="shared" si="24"/>
        <v/>
      </c>
      <c r="AS22" s="58" t="str">
        <f t="shared" si="24"/>
        <v/>
      </c>
      <c r="AT22" s="58" t="str">
        <f t="shared" si="24"/>
        <v/>
      </c>
      <c r="AU22" s="58" t="str">
        <f t="shared" si="24"/>
        <v/>
      </c>
      <c r="AV22" s="58" t="str">
        <f t="shared" si="24"/>
        <v/>
      </c>
      <c r="AW22" s="58" t="str">
        <f t="shared" si="24"/>
        <v/>
      </c>
      <c r="AX22" s="58" t="str">
        <f t="shared" si="24"/>
        <v/>
      </c>
      <c r="AY22" s="58" t="str">
        <f t="shared" si="24"/>
        <v/>
      </c>
      <c r="AZ22" s="58" t="str">
        <f t="shared" si="24"/>
        <v/>
      </c>
      <c r="BA22" s="58" t="str">
        <f t="shared" si="24"/>
        <v/>
      </c>
      <c r="BB22" s="58" t="str">
        <f t="shared" si="24"/>
        <v/>
      </c>
    </row>
    <row r="23" spans="1:55" ht="25" customHeight="1">
      <c r="A23" s="618" t="s">
        <v>960</v>
      </c>
      <c r="B23" s="619"/>
      <c r="C23" s="418" t="s">
        <v>180</v>
      </c>
      <c r="D23" s="280" t="str">
        <f t="shared" si="0"/>
        <v/>
      </c>
      <c r="E23" s="55" t="str">
        <f t="shared" ref="E23:AJ23" si="25">IF($N$88=0,"",IF(SUMIF($A$38:$A$87,E$7,$N$38:$N$87)=0,"",SUMIF($A$38:$A$87,E$7,$N$38:$N$87)))</f>
        <v/>
      </c>
      <c r="F23" s="56" t="str">
        <f t="shared" si="25"/>
        <v/>
      </c>
      <c r="G23" s="56" t="str">
        <f t="shared" si="25"/>
        <v/>
      </c>
      <c r="H23" s="56" t="str">
        <f t="shared" si="25"/>
        <v/>
      </c>
      <c r="I23" s="56" t="str">
        <f t="shared" si="25"/>
        <v/>
      </c>
      <c r="J23" s="56" t="str">
        <f t="shared" si="25"/>
        <v/>
      </c>
      <c r="K23" s="56" t="str">
        <f t="shared" si="25"/>
        <v/>
      </c>
      <c r="L23" s="56" t="str">
        <f t="shared" si="25"/>
        <v/>
      </c>
      <c r="M23" s="56" t="str">
        <f t="shared" si="25"/>
        <v/>
      </c>
      <c r="N23" s="56" t="str">
        <f t="shared" si="25"/>
        <v/>
      </c>
      <c r="O23" s="56" t="str">
        <f t="shared" si="25"/>
        <v/>
      </c>
      <c r="P23" s="56" t="str">
        <f t="shared" si="25"/>
        <v/>
      </c>
      <c r="Q23" s="56" t="str">
        <f t="shared" si="25"/>
        <v/>
      </c>
      <c r="R23" s="56" t="str">
        <f t="shared" si="25"/>
        <v/>
      </c>
      <c r="S23" s="56" t="str">
        <f t="shared" si="25"/>
        <v/>
      </c>
      <c r="T23" s="56" t="str">
        <f t="shared" si="25"/>
        <v/>
      </c>
      <c r="U23" s="56" t="str">
        <f t="shared" si="25"/>
        <v/>
      </c>
      <c r="V23" s="56" t="str">
        <f t="shared" si="25"/>
        <v/>
      </c>
      <c r="W23" s="56" t="str">
        <f t="shared" si="25"/>
        <v/>
      </c>
      <c r="X23" s="56" t="str">
        <f t="shared" si="25"/>
        <v/>
      </c>
      <c r="Y23" s="56" t="str">
        <f t="shared" si="25"/>
        <v/>
      </c>
      <c r="Z23" s="56" t="str">
        <f t="shared" si="25"/>
        <v/>
      </c>
      <c r="AA23" s="56" t="str">
        <f t="shared" si="25"/>
        <v/>
      </c>
      <c r="AB23" s="56" t="str">
        <f t="shared" si="25"/>
        <v/>
      </c>
      <c r="AC23" s="56" t="str">
        <f t="shared" si="25"/>
        <v/>
      </c>
      <c r="AD23" s="56" t="str">
        <f t="shared" si="25"/>
        <v/>
      </c>
      <c r="AE23" s="56" t="str">
        <f t="shared" si="25"/>
        <v/>
      </c>
      <c r="AF23" s="56" t="str">
        <f t="shared" si="25"/>
        <v/>
      </c>
      <c r="AG23" s="56" t="str">
        <f t="shared" si="25"/>
        <v/>
      </c>
      <c r="AH23" s="56" t="str">
        <f t="shared" si="25"/>
        <v/>
      </c>
      <c r="AI23" s="56" t="str">
        <f t="shared" si="25"/>
        <v/>
      </c>
      <c r="AJ23" s="56" t="str">
        <f t="shared" si="25"/>
        <v/>
      </c>
      <c r="AK23" s="56" t="str">
        <f t="shared" ref="AK23:BB23" si="26">IF($N$88=0,"",IF(SUMIF($A$38:$A$87,AK$7,$N$38:$N$87)=0,"",SUMIF($A$38:$A$87,AK$7,$N$38:$N$87)))</f>
        <v/>
      </c>
      <c r="AL23" s="56" t="str">
        <f t="shared" si="26"/>
        <v/>
      </c>
      <c r="AM23" s="56" t="str">
        <f t="shared" si="26"/>
        <v/>
      </c>
      <c r="AN23" s="56" t="str">
        <f t="shared" si="26"/>
        <v/>
      </c>
      <c r="AO23" s="56" t="str">
        <f t="shared" si="26"/>
        <v/>
      </c>
      <c r="AP23" s="56" t="str">
        <f t="shared" si="26"/>
        <v/>
      </c>
      <c r="AQ23" s="56" t="str">
        <f t="shared" si="26"/>
        <v/>
      </c>
      <c r="AR23" s="56" t="str">
        <f t="shared" si="26"/>
        <v/>
      </c>
      <c r="AS23" s="56" t="str">
        <f t="shared" si="26"/>
        <v/>
      </c>
      <c r="AT23" s="56" t="str">
        <f t="shared" si="26"/>
        <v/>
      </c>
      <c r="AU23" s="56" t="str">
        <f t="shared" si="26"/>
        <v/>
      </c>
      <c r="AV23" s="56" t="str">
        <f t="shared" si="26"/>
        <v/>
      </c>
      <c r="AW23" s="56" t="str">
        <f t="shared" si="26"/>
        <v/>
      </c>
      <c r="AX23" s="56" t="str">
        <f t="shared" si="26"/>
        <v/>
      </c>
      <c r="AY23" s="56" t="str">
        <f t="shared" si="26"/>
        <v/>
      </c>
      <c r="AZ23" s="56" t="str">
        <f t="shared" si="26"/>
        <v/>
      </c>
      <c r="BA23" s="56" t="str">
        <f t="shared" si="26"/>
        <v/>
      </c>
      <c r="BB23" s="56" t="str">
        <f t="shared" si="26"/>
        <v/>
      </c>
    </row>
    <row r="24" spans="1:55" ht="25" customHeight="1">
      <c r="A24" s="620"/>
      <c r="B24" s="621"/>
      <c r="C24" s="419" t="s">
        <v>181</v>
      </c>
      <c r="D24" s="281" t="str">
        <f t="shared" si="0"/>
        <v/>
      </c>
      <c r="E24" s="57" t="str">
        <f t="shared" ref="E24:AJ24" si="27">IF($O$88=0,"",IF(SUMIF($A$38:$A$87,E$7,$O$38:$O$87)=0,"",SUMIF($A$38:$A$87,E$7,$O$38:$O$87)))</f>
        <v/>
      </c>
      <c r="F24" s="58" t="str">
        <f t="shared" si="27"/>
        <v/>
      </c>
      <c r="G24" s="58" t="str">
        <f t="shared" si="27"/>
        <v/>
      </c>
      <c r="H24" s="58" t="str">
        <f t="shared" si="27"/>
        <v/>
      </c>
      <c r="I24" s="58" t="str">
        <f t="shared" si="27"/>
        <v/>
      </c>
      <c r="J24" s="59" t="str">
        <f t="shared" si="27"/>
        <v/>
      </c>
      <c r="K24" s="58" t="str">
        <f t="shared" si="27"/>
        <v/>
      </c>
      <c r="L24" s="58" t="str">
        <f t="shared" si="27"/>
        <v/>
      </c>
      <c r="M24" s="58" t="str">
        <f t="shared" si="27"/>
        <v/>
      </c>
      <c r="N24" s="58" t="str">
        <f t="shared" si="27"/>
        <v/>
      </c>
      <c r="O24" s="59" t="str">
        <f t="shared" si="27"/>
        <v/>
      </c>
      <c r="P24" s="58" t="str">
        <f t="shared" si="27"/>
        <v/>
      </c>
      <c r="Q24" s="58" t="str">
        <f t="shared" si="27"/>
        <v/>
      </c>
      <c r="R24" s="58" t="str">
        <f t="shared" si="27"/>
        <v/>
      </c>
      <c r="S24" s="58" t="str">
        <f t="shared" si="27"/>
        <v/>
      </c>
      <c r="T24" s="59" t="str">
        <f t="shared" si="27"/>
        <v/>
      </c>
      <c r="U24" s="58" t="str">
        <f t="shared" si="27"/>
        <v/>
      </c>
      <c r="V24" s="58" t="str">
        <f t="shared" si="27"/>
        <v/>
      </c>
      <c r="W24" s="58" t="str">
        <f t="shared" si="27"/>
        <v/>
      </c>
      <c r="X24" s="58" t="str">
        <f t="shared" si="27"/>
        <v/>
      </c>
      <c r="Y24" s="58" t="str">
        <f t="shared" si="27"/>
        <v/>
      </c>
      <c r="Z24" s="58" t="str">
        <f t="shared" si="27"/>
        <v/>
      </c>
      <c r="AA24" s="58" t="str">
        <f t="shared" si="27"/>
        <v/>
      </c>
      <c r="AB24" s="58" t="str">
        <f t="shared" si="27"/>
        <v/>
      </c>
      <c r="AC24" s="58" t="str">
        <f t="shared" si="27"/>
        <v/>
      </c>
      <c r="AD24" s="58" t="str">
        <f t="shared" si="27"/>
        <v/>
      </c>
      <c r="AE24" s="58" t="str">
        <f t="shared" si="27"/>
        <v/>
      </c>
      <c r="AF24" s="58" t="str">
        <f t="shared" si="27"/>
        <v/>
      </c>
      <c r="AG24" s="58" t="str">
        <f t="shared" si="27"/>
        <v/>
      </c>
      <c r="AH24" s="58" t="str">
        <f t="shared" si="27"/>
        <v/>
      </c>
      <c r="AI24" s="58" t="str">
        <f t="shared" si="27"/>
        <v/>
      </c>
      <c r="AJ24" s="58" t="str">
        <f t="shared" si="27"/>
        <v/>
      </c>
      <c r="AK24" s="58" t="str">
        <f t="shared" ref="AK24:BB24" si="28">IF($O$88=0,"",IF(SUMIF($A$38:$A$87,AK$7,$O$38:$O$87)=0,"",SUMIF($A$38:$A$87,AK$7,$O$38:$O$87)))</f>
        <v/>
      </c>
      <c r="AL24" s="58" t="str">
        <f t="shared" si="28"/>
        <v/>
      </c>
      <c r="AM24" s="58" t="str">
        <f t="shared" si="28"/>
        <v/>
      </c>
      <c r="AN24" s="58" t="str">
        <f t="shared" si="28"/>
        <v/>
      </c>
      <c r="AO24" s="58" t="str">
        <f t="shared" si="28"/>
        <v/>
      </c>
      <c r="AP24" s="58" t="str">
        <f t="shared" si="28"/>
        <v/>
      </c>
      <c r="AQ24" s="58" t="str">
        <f t="shared" si="28"/>
        <v/>
      </c>
      <c r="AR24" s="58" t="str">
        <f t="shared" si="28"/>
        <v/>
      </c>
      <c r="AS24" s="58" t="str">
        <f t="shared" si="28"/>
        <v/>
      </c>
      <c r="AT24" s="58" t="str">
        <f t="shared" si="28"/>
        <v/>
      </c>
      <c r="AU24" s="58" t="str">
        <f t="shared" si="28"/>
        <v/>
      </c>
      <c r="AV24" s="58" t="str">
        <f t="shared" si="28"/>
        <v/>
      </c>
      <c r="AW24" s="58" t="str">
        <f t="shared" si="28"/>
        <v/>
      </c>
      <c r="AX24" s="58" t="str">
        <f t="shared" si="28"/>
        <v/>
      </c>
      <c r="AY24" s="58" t="str">
        <f t="shared" si="28"/>
        <v/>
      </c>
      <c r="AZ24" s="58" t="str">
        <f t="shared" si="28"/>
        <v/>
      </c>
      <c r="BA24" s="58" t="str">
        <f t="shared" si="28"/>
        <v/>
      </c>
      <c r="BB24" s="58" t="str">
        <f t="shared" si="28"/>
        <v/>
      </c>
    </row>
    <row r="25" spans="1:55" ht="25" customHeight="1">
      <c r="A25" s="620"/>
      <c r="B25" s="621"/>
      <c r="C25" s="419" t="s">
        <v>182</v>
      </c>
      <c r="D25" s="281" t="str">
        <f t="shared" si="0"/>
        <v/>
      </c>
      <c r="E25" s="57" t="str">
        <f t="shared" ref="E25:AJ25" si="29">IF($P$88=0,"",IF(SUMIF($A$38:$A$87,E$7,$P$38:$P$87)=0,"",SUMIF($A$38:$A$87,E$7,$P$38:$P$87)))</f>
        <v/>
      </c>
      <c r="F25" s="58" t="str">
        <f t="shared" si="29"/>
        <v/>
      </c>
      <c r="G25" s="58" t="str">
        <f t="shared" si="29"/>
        <v/>
      </c>
      <c r="H25" s="58" t="str">
        <f t="shared" si="29"/>
        <v/>
      </c>
      <c r="I25" s="58" t="str">
        <f t="shared" si="29"/>
        <v/>
      </c>
      <c r="J25" s="59" t="str">
        <f t="shared" si="29"/>
        <v/>
      </c>
      <c r="K25" s="58" t="str">
        <f t="shared" si="29"/>
        <v/>
      </c>
      <c r="L25" s="58" t="str">
        <f t="shared" si="29"/>
        <v/>
      </c>
      <c r="M25" s="58" t="str">
        <f t="shared" si="29"/>
        <v/>
      </c>
      <c r="N25" s="58" t="str">
        <f t="shared" si="29"/>
        <v/>
      </c>
      <c r="O25" s="59" t="str">
        <f t="shared" si="29"/>
        <v/>
      </c>
      <c r="P25" s="58" t="str">
        <f t="shared" si="29"/>
        <v/>
      </c>
      <c r="Q25" s="58" t="str">
        <f t="shared" si="29"/>
        <v/>
      </c>
      <c r="R25" s="58" t="str">
        <f t="shared" si="29"/>
        <v/>
      </c>
      <c r="S25" s="58" t="str">
        <f t="shared" si="29"/>
        <v/>
      </c>
      <c r="T25" s="59" t="str">
        <f t="shared" si="29"/>
        <v/>
      </c>
      <c r="U25" s="58" t="str">
        <f t="shared" si="29"/>
        <v/>
      </c>
      <c r="V25" s="58" t="str">
        <f t="shared" si="29"/>
        <v/>
      </c>
      <c r="W25" s="58" t="str">
        <f t="shared" si="29"/>
        <v/>
      </c>
      <c r="X25" s="58" t="str">
        <f t="shared" si="29"/>
        <v/>
      </c>
      <c r="Y25" s="58" t="str">
        <f t="shared" si="29"/>
        <v/>
      </c>
      <c r="Z25" s="58" t="str">
        <f t="shared" si="29"/>
        <v/>
      </c>
      <c r="AA25" s="58" t="str">
        <f t="shared" si="29"/>
        <v/>
      </c>
      <c r="AB25" s="58" t="str">
        <f t="shared" si="29"/>
        <v/>
      </c>
      <c r="AC25" s="58" t="str">
        <f t="shared" si="29"/>
        <v/>
      </c>
      <c r="AD25" s="58" t="str">
        <f t="shared" si="29"/>
        <v/>
      </c>
      <c r="AE25" s="58" t="str">
        <f t="shared" si="29"/>
        <v/>
      </c>
      <c r="AF25" s="58" t="str">
        <f t="shared" si="29"/>
        <v/>
      </c>
      <c r="AG25" s="58" t="str">
        <f t="shared" si="29"/>
        <v/>
      </c>
      <c r="AH25" s="58" t="str">
        <f t="shared" si="29"/>
        <v/>
      </c>
      <c r="AI25" s="58" t="str">
        <f t="shared" si="29"/>
        <v/>
      </c>
      <c r="AJ25" s="58" t="str">
        <f t="shared" si="29"/>
        <v/>
      </c>
      <c r="AK25" s="58" t="str">
        <f t="shared" ref="AK25:BB25" si="30">IF($P$88=0,"",IF(SUMIF($A$38:$A$87,AK$7,$P$38:$P$87)=0,"",SUMIF($A$38:$A$87,AK$7,$P$38:$P$87)))</f>
        <v/>
      </c>
      <c r="AL25" s="58" t="str">
        <f t="shared" si="30"/>
        <v/>
      </c>
      <c r="AM25" s="58" t="str">
        <f t="shared" si="30"/>
        <v/>
      </c>
      <c r="AN25" s="58" t="str">
        <f t="shared" si="30"/>
        <v/>
      </c>
      <c r="AO25" s="58" t="str">
        <f t="shared" si="30"/>
        <v/>
      </c>
      <c r="AP25" s="58" t="str">
        <f t="shared" si="30"/>
        <v/>
      </c>
      <c r="AQ25" s="58" t="str">
        <f t="shared" si="30"/>
        <v/>
      </c>
      <c r="AR25" s="58" t="str">
        <f t="shared" si="30"/>
        <v/>
      </c>
      <c r="AS25" s="58" t="str">
        <f t="shared" si="30"/>
        <v/>
      </c>
      <c r="AT25" s="58" t="str">
        <f t="shared" si="30"/>
        <v/>
      </c>
      <c r="AU25" s="58" t="str">
        <f t="shared" si="30"/>
        <v/>
      </c>
      <c r="AV25" s="58" t="str">
        <f t="shared" si="30"/>
        <v/>
      </c>
      <c r="AW25" s="58" t="str">
        <f t="shared" si="30"/>
        <v/>
      </c>
      <c r="AX25" s="58" t="str">
        <f t="shared" si="30"/>
        <v/>
      </c>
      <c r="AY25" s="58" t="str">
        <f t="shared" si="30"/>
        <v/>
      </c>
      <c r="AZ25" s="58" t="str">
        <f t="shared" si="30"/>
        <v/>
      </c>
      <c r="BA25" s="58" t="str">
        <f t="shared" si="30"/>
        <v/>
      </c>
      <c r="BB25" s="58" t="str">
        <f t="shared" si="30"/>
        <v/>
      </c>
    </row>
    <row r="26" spans="1:55" ht="25" customHeight="1" thickBot="1">
      <c r="A26" s="622"/>
      <c r="B26" s="623"/>
      <c r="C26" s="419" t="s">
        <v>183</v>
      </c>
      <c r="D26" s="279" t="str">
        <f t="shared" si="0"/>
        <v/>
      </c>
      <c r="E26" s="57" t="str">
        <f t="shared" ref="E26:AJ26" si="31">IF($Q$88=0,"",IF(SUMIF($A$38:$A$87,E$7,$Q$38:$Q$87)=0,"",SUMIF($A$38:$A$87,E$7,$Q$38:$Q$87)))</f>
        <v/>
      </c>
      <c r="F26" s="58" t="str">
        <f t="shared" si="31"/>
        <v/>
      </c>
      <c r="G26" s="58" t="str">
        <f t="shared" si="31"/>
        <v/>
      </c>
      <c r="H26" s="58" t="str">
        <f t="shared" si="31"/>
        <v/>
      </c>
      <c r="I26" s="58" t="str">
        <f t="shared" si="31"/>
        <v/>
      </c>
      <c r="J26" s="59" t="str">
        <f t="shared" si="31"/>
        <v/>
      </c>
      <c r="K26" s="58" t="str">
        <f t="shared" si="31"/>
        <v/>
      </c>
      <c r="L26" s="58" t="str">
        <f t="shared" si="31"/>
        <v/>
      </c>
      <c r="M26" s="58" t="str">
        <f t="shared" si="31"/>
        <v/>
      </c>
      <c r="N26" s="58" t="str">
        <f t="shared" si="31"/>
        <v/>
      </c>
      <c r="O26" s="59" t="str">
        <f t="shared" si="31"/>
        <v/>
      </c>
      <c r="P26" s="58" t="str">
        <f t="shared" si="31"/>
        <v/>
      </c>
      <c r="Q26" s="58" t="str">
        <f t="shared" si="31"/>
        <v/>
      </c>
      <c r="R26" s="58" t="str">
        <f t="shared" si="31"/>
        <v/>
      </c>
      <c r="S26" s="58" t="str">
        <f t="shared" si="31"/>
        <v/>
      </c>
      <c r="T26" s="59" t="str">
        <f t="shared" si="31"/>
        <v/>
      </c>
      <c r="U26" s="58" t="str">
        <f t="shared" si="31"/>
        <v/>
      </c>
      <c r="V26" s="58" t="str">
        <f t="shared" si="31"/>
        <v/>
      </c>
      <c r="W26" s="58" t="str">
        <f t="shared" si="31"/>
        <v/>
      </c>
      <c r="X26" s="58" t="str">
        <f t="shared" si="31"/>
        <v/>
      </c>
      <c r="Y26" s="58" t="str">
        <f t="shared" si="31"/>
        <v/>
      </c>
      <c r="Z26" s="58" t="str">
        <f t="shared" si="31"/>
        <v/>
      </c>
      <c r="AA26" s="58" t="str">
        <f t="shared" si="31"/>
        <v/>
      </c>
      <c r="AB26" s="58" t="str">
        <f t="shared" si="31"/>
        <v/>
      </c>
      <c r="AC26" s="58" t="str">
        <f t="shared" si="31"/>
        <v/>
      </c>
      <c r="AD26" s="58" t="str">
        <f t="shared" si="31"/>
        <v/>
      </c>
      <c r="AE26" s="58" t="str">
        <f t="shared" si="31"/>
        <v/>
      </c>
      <c r="AF26" s="58" t="str">
        <f t="shared" si="31"/>
        <v/>
      </c>
      <c r="AG26" s="58" t="str">
        <f t="shared" si="31"/>
        <v/>
      </c>
      <c r="AH26" s="58" t="str">
        <f t="shared" si="31"/>
        <v/>
      </c>
      <c r="AI26" s="58" t="str">
        <f t="shared" si="31"/>
        <v/>
      </c>
      <c r="AJ26" s="58" t="str">
        <f t="shared" si="31"/>
        <v/>
      </c>
      <c r="AK26" s="58" t="str">
        <f t="shared" ref="AK26:BB26" si="32">IF($Q$88=0,"",IF(SUMIF($A$38:$A$87,AK$7,$Q$38:$Q$87)=0,"",SUMIF($A$38:$A$87,AK$7,$Q$38:$Q$87)))</f>
        <v/>
      </c>
      <c r="AL26" s="58" t="str">
        <f t="shared" si="32"/>
        <v/>
      </c>
      <c r="AM26" s="58" t="str">
        <f t="shared" si="32"/>
        <v/>
      </c>
      <c r="AN26" s="58" t="str">
        <f t="shared" si="32"/>
        <v/>
      </c>
      <c r="AO26" s="58" t="str">
        <f t="shared" si="32"/>
        <v/>
      </c>
      <c r="AP26" s="58" t="str">
        <f t="shared" si="32"/>
        <v/>
      </c>
      <c r="AQ26" s="58" t="str">
        <f t="shared" si="32"/>
        <v/>
      </c>
      <c r="AR26" s="58" t="str">
        <f t="shared" si="32"/>
        <v/>
      </c>
      <c r="AS26" s="58" t="str">
        <f t="shared" si="32"/>
        <v/>
      </c>
      <c r="AT26" s="58" t="str">
        <f t="shared" si="32"/>
        <v/>
      </c>
      <c r="AU26" s="58" t="str">
        <f t="shared" si="32"/>
        <v/>
      </c>
      <c r="AV26" s="58" t="str">
        <f t="shared" si="32"/>
        <v/>
      </c>
      <c r="AW26" s="58" t="str">
        <f t="shared" si="32"/>
        <v/>
      </c>
      <c r="AX26" s="58" t="str">
        <f t="shared" si="32"/>
        <v/>
      </c>
      <c r="AY26" s="58" t="str">
        <f t="shared" si="32"/>
        <v/>
      </c>
      <c r="AZ26" s="58" t="str">
        <f t="shared" si="32"/>
        <v/>
      </c>
      <c r="BA26" s="58" t="str">
        <f t="shared" si="32"/>
        <v/>
      </c>
      <c r="BB26" s="58" t="str">
        <f t="shared" si="32"/>
        <v/>
      </c>
    </row>
    <row r="27" spans="1:55" ht="25" customHeight="1">
      <c r="A27" s="618" t="s">
        <v>178</v>
      </c>
      <c r="B27" s="619"/>
      <c r="C27" s="418" t="s">
        <v>180</v>
      </c>
      <c r="D27" s="280" t="str">
        <f t="shared" si="0"/>
        <v/>
      </c>
      <c r="E27" s="55" t="str">
        <f t="shared" ref="E27:AJ27" si="33">IF($R$88=0,"",IF(SUMIF($A$38:$A$87,E$7,$R$38:$R$87)=0,"",SUMIF($A$38:$A$87,E$7,$R$38:$R$87)))</f>
        <v/>
      </c>
      <c r="F27" s="56" t="str">
        <f t="shared" si="33"/>
        <v/>
      </c>
      <c r="G27" s="56" t="str">
        <f t="shared" si="33"/>
        <v/>
      </c>
      <c r="H27" s="56" t="str">
        <f t="shared" si="33"/>
        <v/>
      </c>
      <c r="I27" s="56" t="str">
        <f t="shared" si="33"/>
        <v/>
      </c>
      <c r="J27" s="56" t="str">
        <f t="shared" si="33"/>
        <v/>
      </c>
      <c r="K27" s="56" t="str">
        <f t="shared" si="33"/>
        <v/>
      </c>
      <c r="L27" s="56" t="str">
        <f t="shared" si="33"/>
        <v/>
      </c>
      <c r="M27" s="56" t="str">
        <f t="shared" si="33"/>
        <v/>
      </c>
      <c r="N27" s="56" t="str">
        <f t="shared" si="33"/>
        <v/>
      </c>
      <c r="O27" s="56" t="str">
        <f t="shared" si="33"/>
        <v/>
      </c>
      <c r="P27" s="56" t="str">
        <f t="shared" si="33"/>
        <v/>
      </c>
      <c r="Q27" s="56" t="str">
        <f t="shared" si="33"/>
        <v/>
      </c>
      <c r="R27" s="56" t="str">
        <f t="shared" si="33"/>
        <v/>
      </c>
      <c r="S27" s="56" t="str">
        <f t="shared" si="33"/>
        <v/>
      </c>
      <c r="T27" s="56" t="str">
        <f t="shared" si="33"/>
        <v/>
      </c>
      <c r="U27" s="56" t="str">
        <f t="shared" si="33"/>
        <v/>
      </c>
      <c r="V27" s="56" t="str">
        <f t="shared" si="33"/>
        <v/>
      </c>
      <c r="W27" s="56" t="str">
        <f t="shared" si="33"/>
        <v/>
      </c>
      <c r="X27" s="56" t="str">
        <f t="shared" si="33"/>
        <v/>
      </c>
      <c r="Y27" s="56" t="str">
        <f t="shared" si="33"/>
        <v/>
      </c>
      <c r="Z27" s="56" t="str">
        <f t="shared" si="33"/>
        <v/>
      </c>
      <c r="AA27" s="56" t="str">
        <f t="shared" si="33"/>
        <v/>
      </c>
      <c r="AB27" s="56" t="str">
        <f t="shared" si="33"/>
        <v/>
      </c>
      <c r="AC27" s="56" t="str">
        <f t="shared" si="33"/>
        <v/>
      </c>
      <c r="AD27" s="56" t="str">
        <f t="shared" si="33"/>
        <v/>
      </c>
      <c r="AE27" s="56" t="str">
        <f t="shared" si="33"/>
        <v/>
      </c>
      <c r="AF27" s="56" t="str">
        <f t="shared" si="33"/>
        <v/>
      </c>
      <c r="AG27" s="56" t="str">
        <f t="shared" si="33"/>
        <v/>
      </c>
      <c r="AH27" s="56" t="str">
        <f t="shared" si="33"/>
        <v/>
      </c>
      <c r="AI27" s="56" t="str">
        <f t="shared" si="33"/>
        <v/>
      </c>
      <c r="AJ27" s="56" t="str">
        <f t="shared" si="33"/>
        <v/>
      </c>
      <c r="AK27" s="56" t="str">
        <f t="shared" ref="AK27:BB27" si="34">IF($R$88=0,"",IF(SUMIF($A$38:$A$87,AK$7,$R$38:$R$87)=0,"",SUMIF($A$38:$A$87,AK$7,$R$38:$R$87)))</f>
        <v/>
      </c>
      <c r="AL27" s="56" t="str">
        <f t="shared" si="34"/>
        <v/>
      </c>
      <c r="AM27" s="56" t="str">
        <f t="shared" si="34"/>
        <v/>
      </c>
      <c r="AN27" s="56" t="str">
        <f t="shared" si="34"/>
        <v/>
      </c>
      <c r="AO27" s="56" t="str">
        <f t="shared" si="34"/>
        <v/>
      </c>
      <c r="AP27" s="56" t="str">
        <f t="shared" si="34"/>
        <v/>
      </c>
      <c r="AQ27" s="56" t="str">
        <f t="shared" si="34"/>
        <v/>
      </c>
      <c r="AR27" s="56" t="str">
        <f t="shared" si="34"/>
        <v/>
      </c>
      <c r="AS27" s="56" t="str">
        <f t="shared" si="34"/>
        <v/>
      </c>
      <c r="AT27" s="56" t="str">
        <f t="shared" si="34"/>
        <v/>
      </c>
      <c r="AU27" s="56" t="str">
        <f t="shared" si="34"/>
        <v/>
      </c>
      <c r="AV27" s="56" t="str">
        <f t="shared" si="34"/>
        <v/>
      </c>
      <c r="AW27" s="56" t="str">
        <f t="shared" si="34"/>
        <v/>
      </c>
      <c r="AX27" s="56" t="str">
        <f t="shared" si="34"/>
        <v/>
      </c>
      <c r="AY27" s="56" t="str">
        <f t="shared" si="34"/>
        <v/>
      </c>
      <c r="AZ27" s="56" t="str">
        <f t="shared" si="34"/>
        <v/>
      </c>
      <c r="BA27" s="56" t="str">
        <f t="shared" si="34"/>
        <v/>
      </c>
      <c r="BB27" s="56" t="str">
        <f t="shared" si="34"/>
        <v/>
      </c>
    </row>
    <row r="28" spans="1:55" ht="25" customHeight="1">
      <c r="A28" s="620"/>
      <c r="B28" s="621"/>
      <c r="C28" s="419" t="s">
        <v>181</v>
      </c>
      <c r="D28" s="281" t="str">
        <f t="shared" si="0"/>
        <v/>
      </c>
      <c r="E28" s="57" t="str">
        <f t="shared" ref="E28:AJ28" si="35">IF($S$88=0,"",IF(SUMIF($A$38:$A$87,E$7,$S$38:$S$87)=0,"",SUMIF($A$38:$A$87,E$7,$S$38:$S$87)))</f>
        <v/>
      </c>
      <c r="F28" s="58" t="str">
        <f t="shared" si="35"/>
        <v/>
      </c>
      <c r="G28" s="58" t="str">
        <f t="shared" si="35"/>
        <v/>
      </c>
      <c r="H28" s="58" t="str">
        <f t="shared" si="35"/>
        <v/>
      </c>
      <c r="I28" s="58" t="str">
        <f t="shared" si="35"/>
        <v/>
      </c>
      <c r="J28" s="59" t="str">
        <f t="shared" si="35"/>
        <v/>
      </c>
      <c r="K28" s="58" t="str">
        <f t="shared" si="35"/>
        <v/>
      </c>
      <c r="L28" s="58" t="str">
        <f t="shared" si="35"/>
        <v/>
      </c>
      <c r="M28" s="58" t="str">
        <f t="shared" si="35"/>
        <v/>
      </c>
      <c r="N28" s="58" t="str">
        <f t="shared" si="35"/>
        <v/>
      </c>
      <c r="O28" s="59" t="str">
        <f t="shared" si="35"/>
        <v/>
      </c>
      <c r="P28" s="58" t="str">
        <f t="shared" si="35"/>
        <v/>
      </c>
      <c r="Q28" s="58" t="str">
        <f t="shared" si="35"/>
        <v/>
      </c>
      <c r="R28" s="58" t="str">
        <f t="shared" si="35"/>
        <v/>
      </c>
      <c r="S28" s="58" t="str">
        <f t="shared" si="35"/>
        <v/>
      </c>
      <c r="T28" s="59" t="str">
        <f t="shared" si="35"/>
        <v/>
      </c>
      <c r="U28" s="58" t="str">
        <f t="shared" si="35"/>
        <v/>
      </c>
      <c r="V28" s="58" t="str">
        <f t="shared" si="35"/>
        <v/>
      </c>
      <c r="W28" s="58" t="str">
        <f t="shared" si="35"/>
        <v/>
      </c>
      <c r="X28" s="58" t="str">
        <f t="shared" si="35"/>
        <v/>
      </c>
      <c r="Y28" s="58" t="str">
        <f t="shared" si="35"/>
        <v/>
      </c>
      <c r="Z28" s="58" t="str">
        <f t="shared" si="35"/>
        <v/>
      </c>
      <c r="AA28" s="58" t="str">
        <f t="shared" si="35"/>
        <v/>
      </c>
      <c r="AB28" s="58" t="str">
        <f t="shared" si="35"/>
        <v/>
      </c>
      <c r="AC28" s="58" t="str">
        <f t="shared" si="35"/>
        <v/>
      </c>
      <c r="AD28" s="58" t="str">
        <f t="shared" si="35"/>
        <v/>
      </c>
      <c r="AE28" s="58" t="str">
        <f t="shared" si="35"/>
        <v/>
      </c>
      <c r="AF28" s="58" t="str">
        <f t="shared" si="35"/>
        <v/>
      </c>
      <c r="AG28" s="58" t="str">
        <f t="shared" si="35"/>
        <v/>
      </c>
      <c r="AH28" s="58" t="str">
        <f t="shared" si="35"/>
        <v/>
      </c>
      <c r="AI28" s="58" t="str">
        <f t="shared" si="35"/>
        <v/>
      </c>
      <c r="AJ28" s="58" t="str">
        <f t="shared" si="35"/>
        <v/>
      </c>
      <c r="AK28" s="58" t="str">
        <f t="shared" ref="AK28:BB28" si="36">IF($S$88=0,"",IF(SUMIF($A$38:$A$87,AK$7,$S$38:$S$87)=0,"",SUMIF($A$38:$A$87,AK$7,$S$38:$S$87)))</f>
        <v/>
      </c>
      <c r="AL28" s="58" t="str">
        <f t="shared" si="36"/>
        <v/>
      </c>
      <c r="AM28" s="58" t="str">
        <f t="shared" si="36"/>
        <v/>
      </c>
      <c r="AN28" s="58" t="str">
        <f t="shared" si="36"/>
        <v/>
      </c>
      <c r="AO28" s="58" t="str">
        <f t="shared" si="36"/>
        <v/>
      </c>
      <c r="AP28" s="58" t="str">
        <f t="shared" si="36"/>
        <v/>
      </c>
      <c r="AQ28" s="58" t="str">
        <f t="shared" si="36"/>
        <v/>
      </c>
      <c r="AR28" s="58" t="str">
        <f t="shared" si="36"/>
        <v/>
      </c>
      <c r="AS28" s="58" t="str">
        <f t="shared" si="36"/>
        <v/>
      </c>
      <c r="AT28" s="58" t="str">
        <f t="shared" si="36"/>
        <v/>
      </c>
      <c r="AU28" s="58" t="str">
        <f t="shared" si="36"/>
        <v/>
      </c>
      <c r="AV28" s="58" t="str">
        <f t="shared" si="36"/>
        <v/>
      </c>
      <c r="AW28" s="58" t="str">
        <f t="shared" si="36"/>
        <v/>
      </c>
      <c r="AX28" s="58" t="str">
        <f t="shared" si="36"/>
        <v/>
      </c>
      <c r="AY28" s="58" t="str">
        <f t="shared" si="36"/>
        <v/>
      </c>
      <c r="AZ28" s="58" t="str">
        <f t="shared" si="36"/>
        <v/>
      </c>
      <c r="BA28" s="58" t="str">
        <f t="shared" si="36"/>
        <v/>
      </c>
      <c r="BB28" s="58" t="str">
        <f t="shared" si="36"/>
        <v/>
      </c>
    </row>
    <row r="29" spans="1:55" ht="25" customHeight="1">
      <c r="A29" s="620"/>
      <c r="B29" s="621"/>
      <c r="C29" s="419" t="s">
        <v>182</v>
      </c>
      <c r="D29" s="281" t="str">
        <f t="shared" si="0"/>
        <v/>
      </c>
      <c r="E29" s="57" t="str">
        <f t="shared" ref="E29:AJ29" si="37">IF($T$88=0,"",IF(SUMIF($A$38:$A$87,E$7,$T$38:$T$87)=0,"",SUMIF($A$38:$A$87,E$7,$T$38:$T$87)))</f>
        <v/>
      </c>
      <c r="F29" s="58" t="str">
        <f t="shared" si="37"/>
        <v/>
      </c>
      <c r="G29" s="58" t="str">
        <f t="shared" si="37"/>
        <v/>
      </c>
      <c r="H29" s="58" t="str">
        <f t="shared" si="37"/>
        <v/>
      </c>
      <c r="I29" s="58" t="str">
        <f t="shared" si="37"/>
        <v/>
      </c>
      <c r="J29" s="59" t="str">
        <f t="shared" si="37"/>
        <v/>
      </c>
      <c r="K29" s="58" t="str">
        <f t="shared" si="37"/>
        <v/>
      </c>
      <c r="L29" s="58" t="str">
        <f t="shared" si="37"/>
        <v/>
      </c>
      <c r="M29" s="58" t="str">
        <f t="shared" si="37"/>
        <v/>
      </c>
      <c r="N29" s="58" t="str">
        <f t="shared" si="37"/>
        <v/>
      </c>
      <c r="O29" s="59" t="str">
        <f t="shared" si="37"/>
        <v/>
      </c>
      <c r="P29" s="58" t="str">
        <f t="shared" si="37"/>
        <v/>
      </c>
      <c r="Q29" s="58" t="str">
        <f t="shared" si="37"/>
        <v/>
      </c>
      <c r="R29" s="58" t="str">
        <f t="shared" si="37"/>
        <v/>
      </c>
      <c r="S29" s="58" t="str">
        <f t="shared" si="37"/>
        <v/>
      </c>
      <c r="T29" s="59" t="str">
        <f t="shared" si="37"/>
        <v/>
      </c>
      <c r="U29" s="58" t="str">
        <f t="shared" si="37"/>
        <v/>
      </c>
      <c r="V29" s="58" t="str">
        <f t="shared" si="37"/>
        <v/>
      </c>
      <c r="W29" s="58" t="str">
        <f t="shared" si="37"/>
        <v/>
      </c>
      <c r="X29" s="58" t="str">
        <f t="shared" si="37"/>
        <v/>
      </c>
      <c r="Y29" s="58" t="str">
        <f t="shared" si="37"/>
        <v/>
      </c>
      <c r="Z29" s="58" t="str">
        <f t="shared" si="37"/>
        <v/>
      </c>
      <c r="AA29" s="58" t="str">
        <f t="shared" si="37"/>
        <v/>
      </c>
      <c r="AB29" s="58" t="str">
        <f t="shared" si="37"/>
        <v/>
      </c>
      <c r="AC29" s="58" t="str">
        <f t="shared" si="37"/>
        <v/>
      </c>
      <c r="AD29" s="58" t="str">
        <f t="shared" si="37"/>
        <v/>
      </c>
      <c r="AE29" s="58" t="str">
        <f t="shared" si="37"/>
        <v/>
      </c>
      <c r="AF29" s="58" t="str">
        <f t="shared" si="37"/>
        <v/>
      </c>
      <c r="AG29" s="58" t="str">
        <f t="shared" si="37"/>
        <v/>
      </c>
      <c r="AH29" s="58" t="str">
        <f t="shared" si="37"/>
        <v/>
      </c>
      <c r="AI29" s="58" t="str">
        <f t="shared" si="37"/>
        <v/>
      </c>
      <c r="AJ29" s="58" t="str">
        <f t="shared" si="37"/>
        <v/>
      </c>
      <c r="AK29" s="58" t="str">
        <f t="shared" ref="AK29:BB29" si="38">IF($T$88=0,"",IF(SUMIF($A$38:$A$87,AK$7,$T$38:$T$87)=0,"",SUMIF($A$38:$A$87,AK$7,$T$38:$T$87)))</f>
        <v/>
      </c>
      <c r="AL29" s="58" t="str">
        <f t="shared" si="38"/>
        <v/>
      </c>
      <c r="AM29" s="58" t="str">
        <f t="shared" si="38"/>
        <v/>
      </c>
      <c r="AN29" s="58" t="str">
        <f t="shared" si="38"/>
        <v/>
      </c>
      <c r="AO29" s="58" t="str">
        <f t="shared" si="38"/>
        <v/>
      </c>
      <c r="AP29" s="58" t="str">
        <f t="shared" si="38"/>
        <v/>
      </c>
      <c r="AQ29" s="58" t="str">
        <f t="shared" si="38"/>
        <v/>
      </c>
      <c r="AR29" s="58" t="str">
        <f t="shared" si="38"/>
        <v/>
      </c>
      <c r="AS29" s="58" t="str">
        <f t="shared" si="38"/>
        <v/>
      </c>
      <c r="AT29" s="58" t="str">
        <f t="shared" si="38"/>
        <v/>
      </c>
      <c r="AU29" s="58" t="str">
        <f t="shared" si="38"/>
        <v/>
      </c>
      <c r="AV29" s="58" t="str">
        <f t="shared" si="38"/>
        <v/>
      </c>
      <c r="AW29" s="58" t="str">
        <f t="shared" si="38"/>
        <v/>
      </c>
      <c r="AX29" s="58" t="str">
        <f t="shared" si="38"/>
        <v/>
      </c>
      <c r="AY29" s="58" t="str">
        <f t="shared" si="38"/>
        <v/>
      </c>
      <c r="AZ29" s="58" t="str">
        <f t="shared" si="38"/>
        <v/>
      </c>
      <c r="BA29" s="58" t="str">
        <f t="shared" si="38"/>
        <v/>
      </c>
      <c r="BB29" s="58" t="str">
        <f t="shared" si="38"/>
        <v/>
      </c>
    </row>
    <row r="30" spans="1:55" ht="25" customHeight="1" thickBot="1">
      <c r="A30" s="622"/>
      <c r="B30" s="623"/>
      <c r="C30" s="419" t="s">
        <v>183</v>
      </c>
      <c r="D30" s="279" t="str">
        <f t="shared" si="0"/>
        <v/>
      </c>
      <c r="E30" s="57" t="str">
        <f t="shared" ref="E30:AJ30" si="39">IF($U$88=0,"",IF(SUMIF($A$38:$A$87,E$7,$U$38:$U$87)=0,"",SUMIF($A$38:$A$87,E$7,$U$38:$U$87)))</f>
        <v/>
      </c>
      <c r="F30" s="58" t="str">
        <f t="shared" si="39"/>
        <v/>
      </c>
      <c r="G30" s="58" t="str">
        <f t="shared" si="39"/>
        <v/>
      </c>
      <c r="H30" s="58" t="str">
        <f t="shared" si="39"/>
        <v/>
      </c>
      <c r="I30" s="58" t="str">
        <f t="shared" si="39"/>
        <v/>
      </c>
      <c r="J30" s="59" t="str">
        <f t="shared" si="39"/>
        <v/>
      </c>
      <c r="K30" s="58" t="str">
        <f t="shared" si="39"/>
        <v/>
      </c>
      <c r="L30" s="58" t="str">
        <f t="shared" si="39"/>
        <v/>
      </c>
      <c r="M30" s="58" t="str">
        <f t="shared" si="39"/>
        <v/>
      </c>
      <c r="N30" s="58" t="str">
        <f t="shared" si="39"/>
        <v/>
      </c>
      <c r="O30" s="59" t="str">
        <f t="shared" si="39"/>
        <v/>
      </c>
      <c r="P30" s="58" t="str">
        <f t="shared" si="39"/>
        <v/>
      </c>
      <c r="Q30" s="58" t="str">
        <f t="shared" si="39"/>
        <v/>
      </c>
      <c r="R30" s="58" t="str">
        <f t="shared" si="39"/>
        <v/>
      </c>
      <c r="S30" s="58" t="str">
        <f t="shared" si="39"/>
        <v/>
      </c>
      <c r="T30" s="59" t="str">
        <f t="shared" si="39"/>
        <v/>
      </c>
      <c r="U30" s="58" t="str">
        <f t="shared" si="39"/>
        <v/>
      </c>
      <c r="V30" s="58" t="str">
        <f t="shared" si="39"/>
        <v/>
      </c>
      <c r="W30" s="58" t="str">
        <f t="shared" si="39"/>
        <v/>
      </c>
      <c r="X30" s="58" t="str">
        <f t="shared" si="39"/>
        <v/>
      </c>
      <c r="Y30" s="58" t="str">
        <f t="shared" si="39"/>
        <v/>
      </c>
      <c r="Z30" s="58" t="str">
        <f t="shared" si="39"/>
        <v/>
      </c>
      <c r="AA30" s="58" t="str">
        <f t="shared" si="39"/>
        <v/>
      </c>
      <c r="AB30" s="58" t="str">
        <f t="shared" si="39"/>
        <v/>
      </c>
      <c r="AC30" s="58" t="str">
        <f t="shared" si="39"/>
        <v/>
      </c>
      <c r="AD30" s="58" t="str">
        <f t="shared" si="39"/>
        <v/>
      </c>
      <c r="AE30" s="58" t="str">
        <f t="shared" si="39"/>
        <v/>
      </c>
      <c r="AF30" s="58" t="str">
        <f t="shared" si="39"/>
        <v/>
      </c>
      <c r="AG30" s="58" t="str">
        <f t="shared" si="39"/>
        <v/>
      </c>
      <c r="AH30" s="58" t="str">
        <f t="shared" si="39"/>
        <v/>
      </c>
      <c r="AI30" s="58" t="str">
        <f t="shared" si="39"/>
        <v/>
      </c>
      <c r="AJ30" s="58" t="str">
        <f t="shared" si="39"/>
        <v/>
      </c>
      <c r="AK30" s="58" t="str">
        <f t="shared" ref="AK30:BB30" si="40">IF($U$88=0,"",IF(SUMIF($A$38:$A$87,AK$7,$U$38:$U$87)=0,"",SUMIF($A$38:$A$87,AK$7,$U$38:$U$87)))</f>
        <v/>
      </c>
      <c r="AL30" s="58" t="str">
        <f t="shared" si="40"/>
        <v/>
      </c>
      <c r="AM30" s="58" t="str">
        <f t="shared" si="40"/>
        <v/>
      </c>
      <c r="AN30" s="58" t="str">
        <f t="shared" si="40"/>
        <v/>
      </c>
      <c r="AO30" s="58" t="str">
        <f t="shared" si="40"/>
        <v/>
      </c>
      <c r="AP30" s="58" t="str">
        <f t="shared" si="40"/>
        <v/>
      </c>
      <c r="AQ30" s="58" t="str">
        <f t="shared" si="40"/>
        <v/>
      </c>
      <c r="AR30" s="58" t="str">
        <f t="shared" si="40"/>
        <v/>
      </c>
      <c r="AS30" s="58" t="str">
        <f t="shared" si="40"/>
        <v/>
      </c>
      <c r="AT30" s="58" t="str">
        <f t="shared" si="40"/>
        <v/>
      </c>
      <c r="AU30" s="58" t="str">
        <f t="shared" si="40"/>
        <v/>
      </c>
      <c r="AV30" s="58" t="str">
        <f t="shared" si="40"/>
        <v/>
      </c>
      <c r="AW30" s="58" t="str">
        <f t="shared" si="40"/>
        <v/>
      </c>
      <c r="AX30" s="58" t="str">
        <f t="shared" si="40"/>
        <v/>
      </c>
      <c r="AY30" s="58" t="str">
        <f t="shared" si="40"/>
        <v/>
      </c>
      <c r="AZ30" s="58" t="str">
        <f t="shared" si="40"/>
        <v/>
      </c>
      <c r="BA30" s="58" t="str">
        <f t="shared" si="40"/>
        <v/>
      </c>
      <c r="BB30" s="58" t="str">
        <f t="shared" si="40"/>
        <v/>
      </c>
    </row>
    <row r="31" spans="1:55" ht="25" customHeight="1" thickBot="1">
      <c r="A31" s="628" t="s">
        <v>628</v>
      </c>
      <c r="B31" s="629"/>
      <c r="C31" s="629"/>
      <c r="D31" s="55" t="str">
        <f t="shared" si="0"/>
        <v/>
      </c>
      <c r="E31" s="60" t="str">
        <f t="shared" ref="E31:AJ31" si="41">IF($V$88=0,"",IF(SUMIF($A$38:$A$87,E$7,$V$38:$V$87)=0,"",SUMIF($A$38:$A$87,E$7,$V$38:$V$87)))</f>
        <v/>
      </c>
      <c r="F31" s="61" t="str">
        <f t="shared" si="41"/>
        <v/>
      </c>
      <c r="G31" s="61" t="str">
        <f t="shared" si="41"/>
        <v/>
      </c>
      <c r="H31" s="61" t="str">
        <f t="shared" si="41"/>
        <v/>
      </c>
      <c r="I31" s="61" t="str">
        <f t="shared" si="41"/>
        <v/>
      </c>
      <c r="J31" s="61" t="str">
        <f t="shared" si="41"/>
        <v/>
      </c>
      <c r="K31" s="61" t="str">
        <f t="shared" si="41"/>
        <v/>
      </c>
      <c r="L31" s="61" t="str">
        <f t="shared" si="41"/>
        <v/>
      </c>
      <c r="M31" s="61" t="str">
        <f t="shared" si="41"/>
        <v/>
      </c>
      <c r="N31" s="61" t="str">
        <f t="shared" si="41"/>
        <v/>
      </c>
      <c r="O31" s="61" t="str">
        <f t="shared" si="41"/>
        <v/>
      </c>
      <c r="P31" s="61" t="str">
        <f t="shared" si="41"/>
        <v/>
      </c>
      <c r="Q31" s="61" t="str">
        <f t="shared" si="41"/>
        <v/>
      </c>
      <c r="R31" s="61" t="str">
        <f t="shared" si="41"/>
        <v/>
      </c>
      <c r="S31" s="61" t="str">
        <f t="shared" si="41"/>
        <v/>
      </c>
      <c r="T31" s="61" t="str">
        <f t="shared" si="41"/>
        <v/>
      </c>
      <c r="U31" s="61" t="str">
        <f t="shared" si="41"/>
        <v/>
      </c>
      <c r="V31" s="61" t="str">
        <f t="shared" si="41"/>
        <v/>
      </c>
      <c r="W31" s="61" t="str">
        <f t="shared" si="41"/>
        <v/>
      </c>
      <c r="X31" s="61" t="str">
        <f t="shared" si="41"/>
        <v/>
      </c>
      <c r="Y31" s="61" t="str">
        <f t="shared" si="41"/>
        <v/>
      </c>
      <c r="Z31" s="61" t="str">
        <f t="shared" si="41"/>
        <v/>
      </c>
      <c r="AA31" s="61" t="str">
        <f t="shared" si="41"/>
        <v/>
      </c>
      <c r="AB31" s="61" t="str">
        <f t="shared" si="41"/>
        <v/>
      </c>
      <c r="AC31" s="61" t="str">
        <f t="shared" si="41"/>
        <v/>
      </c>
      <c r="AD31" s="61" t="str">
        <f t="shared" si="41"/>
        <v/>
      </c>
      <c r="AE31" s="61" t="str">
        <f t="shared" si="41"/>
        <v/>
      </c>
      <c r="AF31" s="61" t="str">
        <f t="shared" si="41"/>
        <v/>
      </c>
      <c r="AG31" s="61" t="str">
        <f t="shared" si="41"/>
        <v/>
      </c>
      <c r="AH31" s="61" t="str">
        <f t="shared" si="41"/>
        <v/>
      </c>
      <c r="AI31" s="61" t="str">
        <f t="shared" si="41"/>
        <v/>
      </c>
      <c r="AJ31" s="61" t="str">
        <f t="shared" si="41"/>
        <v/>
      </c>
      <c r="AK31" s="61" t="str">
        <f t="shared" ref="AK31:BB31" si="42">IF($V$88=0,"",IF(SUMIF($A$38:$A$87,AK$7,$V$38:$V$87)=0,"",SUMIF($A$38:$A$87,AK$7,$V$38:$V$87)))</f>
        <v/>
      </c>
      <c r="AL31" s="61" t="str">
        <f t="shared" si="42"/>
        <v/>
      </c>
      <c r="AM31" s="61" t="str">
        <f t="shared" si="42"/>
        <v/>
      </c>
      <c r="AN31" s="61" t="str">
        <f t="shared" si="42"/>
        <v/>
      </c>
      <c r="AO31" s="61" t="str">
        <f t="shared" si="42"/>
        <v/>
      </c>
      <c r="AP31" s="61" t="str">
        <f t="shared" si="42"/>
        <v/>
      </c>
      <c r="AQ31" s="61" t="str">
        <f t="shared" si="42"/>
        <v/>
      </c>
      <c r="AR31" s="61" t="str">
        <f t="shared" si="42"/>
        <v/>
      </c>
      <c r="AS31" s="61" t="str">
        <f t="shared" si="42"/>
        <v/>
      </c>
      <c r="AT31" s="61" t="str">
        <f t="shared" si="42"/>
        <v/>
      </c>
      <c r="AU31" s="61" t="str">
        <f t="shared" si="42"/>
        <v/>
      </c>
      <c r="AV31" s="61" t="str">
        <f t="shared" si="42"/>
        <v/>
      </c>
      <c r="AW31" s="61" t="str">
        <f t="shared" si="42"/>
        <v/>
      </c>
      <c r="AX31" s="61" t="str">
        <f t="shared" si="42"/>
        <v/>
      </c>
      <c r="AY31" s="61" t="str">
        <f t="shared" si="42"/>
        <v/>
      </c>
      <c r="AZ31" s="61" t="str">
        <f t="shared" si="42"/>
        <v/>
      </c>
      <c r="BA31" s="61" t="str">
        <f t="shared" si="42"/>
        <v/>
      </c>
      <c r="BB31" s="61" t="str">
        <f t="shared" si="42"/>
        <v/>
      </c>
    </row>
    <row r="32" spans="1:55" ht="25" customHeight="1" thickBot="1">
      <c r="A32" s="626" t="s">
        <v>629</v>
      </c>
      <c r="B32" s="627"/>
      <c r="C32" s="627"/>
      <c r="D32" s="55" t="str">
        <f t="shared" si="0"/>
        <v/>
      </c>
      <c r="E32" s="62" t="str">
        <f t="shared" ref="E32:X32" si="43">IF(SUM(E11:E31)=0,"",SUM(E11:E31))</f>
        <v/>
      </c>
      <c r="F32" s="63" t="str">
        <f t="shared" si="43"/>
        <v/>
      </c>
      <c r="G32" s="63" t="str">
        <f t="shared" si="43"/>
        <v/>
      </c>
      <c r="H32" s="63" t="str">
        <f t="shared" si="43"/>
        <v/>
      </c>
      <c r="I32" s="63" t="str">
        <f t="shared" si="43"/>
        <v/>
      </c>
      <c r="J32" s="63" t="str">
        <f t="shared" si="43"/>
        <v/>
      </c>
      <c r="K32" s="63" t="str">
        <f t="shared" si="43"/>
        <v/>
      </c>
      <c r="L32" s="63" t="str">
        <f t="shared" si="43"/>
        <v/>
      </c>
      <c r="M32" s="63" t="str">
        <f t="shared" si="43"/>
        <v/>
      </c>
      <c r="N32" s="63" t="str">
        <f t="shared" si="43"/>
        <v/>
      </c>
      <c r="O32" s="63" t="str">
        <f t="shared" si="43"/>
        <v/>
      </c>
      <c r="P32" s="63" t="str">
        <f t="shared" si="43"/>
        <v/>
      </c>
      <c r="Q32" s="63" t="str">
        <f t="shared" si="43"/>
        <v/>
      </c>
      <c r="R32" s="63" t="str">
        <f t="shared" si="43"/>
        <v/>
      </c>
      <c r="S32" s="63" t="str">
        <f t="shared" si="43"/>
        <v/>
      </c>
      <c r="T32" s="63" t="str">
        <f t="shared" si="43"/>
        <v/>
      </c>
      <c r="U32" s="63" t="str">
        <f t="shared" si="43"/>
        <v/>
      </c>
      <c r="V32" s="63" t="str">
        <f t="shared" si="43"/>
        <v/>
      </c>
      <c r="W32" s="63" t="str">
        <f t="shared" si="43"/>
        <v/>
      </c>
      <c r="X32" s="63" t="str">
        <f t="shared" si="43"/>
        <v/>
      </c>
      <c r="Y32" s="63" t="str">
        <f t="shared" ref="Y32:AE32" si="44">IF(SUM(Y11:Y31)=0,"",SUM(Y11:Y31))</f>
        <v/>
      </c>
      <c r="Z32" s="63" t="str">
        <f t="shared" si="44"/>
        <v/>
      </c>
      <c r="AA32" s="63" t="str">
        <f t="shared" si="44"/>
        <v/>
      </c>
      <c r="AB32" s="63" t="str">
        <f t="shared" si="44"/>
        <v/>
      </c>
      <c r="AC32" s="63" t="str">
        <f t="shared" si="44"/>
        <v/>
      </c>
      <c r="AD32" s="63" t="str">
        <f t="shared" si="44"/>
        <v/>
      </c>
      <c r="AE32" s="63" t="str">
        <f t="shared" si="44"/>
        <v/>
      </c>
      <c r="AF32" s="63" t="str">
        <f t="shared" ref="AF32:AO32" si="45">IF(SUM(AF11:AF31)=0,"",SUM(AF11:AF31))</f>
        <v/>
      </c>
      <c r="AG32" s="63" t="str">
        <f t="shared" si="45"/>
        <v/>
      </c>
      <c r="AH32" s="63" t="str">
        <f t="shared" si="45"/>
        <v/>
      </c>
      <c r="AI32" s="63" t="str">
        <f t="shared" si="45"/>
        <v/>
      </c>
      <c r="AJ32" s="63" t="str">
        <f t="shared" si="45"/>
        <v/>
      </c>
      <c r="AK32" s="63" t="str">
        <f t="shared" si="45"/>
        <v/>
      </c>
      <c r="AL32" s="63" t="str">
        <f t="shared" si="45"/>
        <v/>
      </c>
      <c r="AM32" s="63" t="str">
        <f t="shared" si="45"/>
        <v/>
      </c>
      <c r="AN32" s="63" t="str">
        <f t="shared" si="45"/>
        <v/>
      </c>
      <c r="AO32" s="63" t="str">
        <f t="shared" si="45"/>
        <v/>
      </c>
      <c r="AP32" s="63" t="str">
        <f t="shared" ref="AP32:BB32" si="46">IF(SUM(AP11:AP31)=0,"",SUM(AP11:AP31))</f>
        <v/>
      </c>
      <c r="AQ32" s="63" t="str">
        <f t="shared" si="46"/>
        <v/>
      </c>
      <c r="AR32" s="63" t="str">
        <f t="shared" si="46"/>
        <v/>
      </c>
      <c r="AS32" s="63" t="str">
        <f t="shared" si="46"/>
        <v/>
      </c>
      <c r="AT32" s="63" t="str">
        <f t="shared" si="46"/>
        <v/>
      </c>
      <c r="AU32" s="63" t="str">
        <f t="shared" si="46"/>
        <v/>
      </c>
      <c r="AV32" s="63" t="str">
        <f t="shared" si="46"/>
        <v/>
      </c>
      <c r="AW32" s="63" t="str">
        <f t="shared" si="46"/>
        <v/>
      </c>
      <c r="AX32" s="63" t="str">
        <f t="shared" si="46"/>
        <v/>
      </c>
      <c r="AY32" s="63" t="str">
        <f t="shared" si="46"/>
        <v/>
      </c>
      <c r="AZ32" s="63" t="str">
        <f t="shared" si="46"/>
        <v/>
      </c>
      <c r="BA32" s="63" t="str">
        <f t="shared" si="46"/>
        <v/>
      </c>
      <c r="BB32" s="63" t="str">
        <f t="shared" si="46"/>
        <v/>
      </c>
      <c r="BC32" s="190">
        <f>SUM(E32:BB32)</f>
        <v>0</v>
      </c>
    </row>
    <row r="33" spans="1:55" ht="25" customHeight="1" thickBot="1">
      <c r="A33" s="626" t="s">
        <v>45</v>
      </c>
      <c r="B33" s="627"/>
      <c r="C33" s="627"/>
      <c r="D33" s="51" t="str">
        <f t="shared" si="0"/>
        <v/>
      </c>
      <c r="E33" s="96"/>
      <c r="F33" s="97"/>
      <c r="G33" s="97"/>
      <c r="H33" s="97"/>
      <c r="I33" s="98"/>
      <c r="J33" s="97"/>
      <c r="K33" s="97"/>
      <c r="L33" s="97"/>
      <c r="M33" s="97"/>
      <c r="N33" s="98"/>
      <c r="O33" s="97"/>
      <c r="P33" s="97"/>
      <c r="Q33" s="97"/>
      <c r="R33" s="97"/>
      <c r="S33" s="98"/>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190">
        <f>SUM(E33:BB33)</f>
        <v>0</v>
      </c>
    </row>
    <row r="34" spans="1:55" ht="35.25" hidden="1" customHeight="1" thickBot="1">
      <c r="B34" s="2"/>
      <c r="C34" s="167"/>
    </row>
    <row r="35" spans="1:55" ht="24.75" hidden="1" customHeight="1">
      <c r="A35" s="630" t="s">
        <v>638</v>
      </c>
      <c r="B35" s="65" t="s">
        <v>439</v>
      </c>
      <c r="C35" s="166"/>
      <c r="D35" s="166"/>
      <c r="E35" s="66"/>
      <c r="F35" s="66"/>
      <c r="G35" s="66"/>
      <c r="H35" s="66"/>
      <c r="I35" s="66"/>
      <c r="J35" s="66"/>
      <c r="K35" s="66"/>
      <c r="L35" s="66"/>
      <c r="M35" s="66"/>
      <c r="N35" s="66"/>
      <c r="O35" s="66"/>
      <c r="P35" s="66"/>
      <c r="Q35" s="66"/>
      <c r="R35" s="66"/>
      <c r="S35" s="66"/>
      <c r="T35" s="66"/>
      <c r="U35" s="66"/>
      <c r="V35" s="91"/>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row>
    <row r="36" spans="1:55" ht="24.75" hidden="1" customHeight="1">
      <c r="A36" s="631"/>
      <c r="B36" s="603" t="s">
        <v>176</v>
      </c>
      <c r="C36" s="603"/>
      <c r="D36" s="603"/>
      <c r="E36" s="603"/>
      <c r="F36" s="603" t="s">
        <v>177</v>
      </c>
      <c r="G36" s="603"/>
      <c r="H36" s="603"/>
      <c r="I36" s="603"/>
      <c r="J36" s="603" t="s">
        <v>639</v>
      </c>
      <c r="K36" s="603"/>
      <c r="L36" s="603"/>
      <c r="M36" s="603"/>
      <c r="N36" s="603" t="s">
        <v>208</v>
      </c>
      <c r="O36" s="603"/>
      <c r="P36" s="603"/>
      <c r="Q36" s="603"/>
      <c r="R36" s="603" t="s">
        <v>178</v>
      </c>
      <c r="S36" s="603"/>
      <c r="T36" s="603"/>
      <c r="U36" s="603"/>
      <c r="V36" s="639" t="s">
        <v>179</v>
      </c>
      <c r="W36" s="632" t="s">
        <v>198</v>
      </c>
      <c r="X36" s="90"/>
      <c r="Y36" s="90"/>
      <c r="Z36" s="90"/>
      <c r="AA36" s="90"/>
      <c r="AB36" s="90"/>
      <c r="AC36" s="90"/>
      <c r="AD36" s="90"/>
      <c r="AE36" s="90"/>
      <c r="AF36" s="90"/>
      <c r="AG36" s="90"/>
      <c r="AH36" s="90"/>
      <c r="AI36" s="90"/>
      <c r="AJ36" s="90"/>
      <c r="AK36" s="90"/>
      <c r="AL36" s="90"/>
      <c r="AM36" s="90"/>
      <c r="AN36" s="90"/>
      <c r="AO36" s="90"/>
      <c r="AP36" s="90"/>
      <c r="AQ36" s="90"/>
      <c r="AR36" s="90"/>
      <c r="AS36" s="90"/>
      <c r="AT36" s="90"/>
      <c r="AU36" s="90"/>
      <c r="AV36" s="90"/>
      <c r="AW36" s="90"/>
      <c r="AX36" s="90"/>
      <c r="AY36" s="90"/>
      <c r="AZ36" s="90"/>
      <c r="BA36" s="90"/>
      <c r="BB36" s="90"/>
      <c r="BC36" s="625"/>
    </row>
    <row r="37" spans="1:55" ht="30.75" hidden="1" customHeight="1">
      <c r="A37" s="631"/>
      <c r="B37" s="39" t="s">
        <v>180</v>
      </c>
      <c r="C37" s="39" t="s">
        <v>181</v>
      </c>
      <c r="D37" s="39" t="s">
        <v>182</v>
      </c>
      <c r="E37" s="357" t="s">
        <v>183</v>
      </c>
      <c r="F37" s="39" t="s">
        <v>180</v>
      </c>
      <c r="G37" s="39" t="s">
        <v>181</v>
      </c>
      <c r="H37" s="39" t="s">
        <v>182</v>
      </c>
      <c r="I37" s="39" t="s">
        <v>183</v>
      </c>
      <c r="J37" s="39" t="s">
        <v>180</v>
      </c>
      <c r="K37" s="39" t="s">
        <v>181</v>
      </c>
      <c r="L37" s="39" t="s">
        <v>182</v>
      </c>
      <c r="M37" s="357" t="s">
        <v>183</v>
      </c>
      <c r="N37" s="39" t="s">
        <v>180</v>
      </c>
      <c r="O37" s="39" t="s">
        <v>181</v>
      </c>
      <c r="P37" s="39" t="s">
        <v>182</v>
      </c>
      <c r="Q37" s="357" t="s">
        <v>183</v>
      </c>
      <c r="R37" s="39" t="s">
        <v>180</v>
      </c>
      <c r="S37" s="39" t="s">
        <v>181</v>
      </c>
      <c r="T37" s="39" t="s">
        <v>182</v>
      </c>
      <c r="U37" s="357" t="s">
        <v>183</v>
      </c>
      <c r="V37" s="639"/>
      <c r="W37" s="632"/>
      <c r="X37" s="90"/>
      <c r="Y37" s="90"/>
      <c r="Z37" s="90"/>
      <c r="AA37" s="90"/>
      <c r="AB37" s="90"/>
      <c r="AC37" s="90"/>
      <c r="AD37" s="90"/>
      <c r="AE37" s="90"/>
      <c r="AF37" s="90"/>
      <c r="AG37" s="90"/>
      <c r="AH37" s="90"/>
      <c r="AI37" s="90"/>
      <c r="AJ37" s="90"/>
      <c r="AK37" s="90"/>
      <c r="AL37" s="90"/>
      <c r="AM37" s="90"/>
      <c r="AN37" s="90"/>
      <c r="AO37" s="90"/>
      <c r="AP37" s="90"/>
      <c r="AQ37" s="90"/>
      <c r="AR37" s="90"/>
      <c r="AS37" s="90"/>
      <c r="AT37" s="90"/>
      <c r="AU37" s="90"/>
      <c r="AV37" s="90"/>
      <c r="AW37" s="90"/>
      <c r="AX37" s="90"/>
      <c r="AY37" s="90"/>
      <c r="AZ37" s="90"/>
      <c r="BA37" s="90"/>
      <c r="BB37" s="90"/>
      <c r="BC37" s="625"/>
    </row>
    <row r="38" spans="1:55" ht="24.75" hidden="1" customHeight="1">
      <c r="A38" s="28">
        <v>1</v>
      </c>
      <c r="B38" s="35">
        <f t="shared" ref="B38:B87" si="47">COUNTIF(車種重量２,CONCATENATE($A38,11))</f>
        <v>0</v>
      </c>
      <c r="C38" s="35">
        <f>COUNTIF(車種重量２,CONCATENATE($A38,12))</f>
        <v>0</v>
      </c>
      <c r="D38" s="35">
        <f t="shared" ref="D38:D87" si="48">COUNTIF(車種重量２,CONCATENATE($A38,13))</f>
        <v>0</v>
      </c>
      <c r="E38" s="35">
        <f t="shared" ref="E38:E69" si="49">COUNTIF(車種重量２,CONCATENATE($A38,14))+COUNTIF(車種重量２,CONCATENATE($A38,15))</f>
        <v>0</v>
      </c>
      <c r="F38" s="35">
        <f t="shared" ref="F38:F87" si="50">COUNTIF(車種重量２,CONCATENATE($A38,21))</f>
        <v>0</v>
      </c>
      <c r="G38" s="35">
        <f t="shared" ref="G38:G87" si="51">COUNTIF(車種重量２,CONCATENATE($A38,22))</f>
        <v>0</v>
      </c>
      <c r="H38" s="35">
        <f t="shared" ref="H38:H87" si="52">COUNTIF(車種重量２,CONCATENATE($A38,23))</f>
        <v>0</v>
      </c>
      <c r="I38" s="35">
        <f t="shared" ref="I38:I87" si="53">COUNTIF(車種重量２,CONCATENATE($A38,24))</f>
        <v>0</v>
      </c>
      <c r="J38" s="35">
        <f t="shared" ref="J38:J87" si="54">COUNTIF(車種重量２,CONCATENATE($A38,31))</f>
        <v>0</v>
      </c>
      <c r="K38" s="35">
        <f t="shared" ref="K38:K87" si="55">COUNTIF(車種重量２,CONCATENATE($A38,32))</f>
        <v>0</v>
      </c>
      <c r="L38" s="35">
        <f t="shared" ref="L38:L87" si="56">COUNTIF(車種重量２,CONCATENATE($A38,33))</f>
        <v>0</v>
      </c>
      <c r="M38" s="35">
        <f t="shared" ref="M38:M69" si="57">COUNTIF(車種重量２,CONCATENATE($A38,34))+COUNTIF(車種重量２,CONCATENATE($A38,35))</f>
        <v>0</v>
      </c>
      <c r="N38" s="35">
        <f t="shared" ref="N38:N87" si="58">COUNTIF(車種重量２,CONCATENATE($A38,41))</f>
        <v>0</v>
      </c>
      <c r="O38" s="35">
        <f t="shared" ref="O38:O87" si="59">COUNTIF(車種重量２,CONCATENATE($A38,42))</f>
        <v>0</v>
      </c>
      <c r="P38" s="35">
        <f t="shared" ref="P38:P87" si="60">COUNTIF(車種重量２,CONCATENATE($A38,43))</f>
        <v>0</v>
      </c>
      <c r="Q38" s="35">
        <f t="shared" ref="Q38:Q69" si="61">COUNTIF(車種重量２,CONCATENATE($A38,44))+COUNTIF(車種重量２,CONCATENATE($A38,45))</f>
        <v>0</v>
      </c>
      <c r="R38" s="35">
        <f t="shared" ref="R38:R87" si="62">COUNTIF(車種重量２,CONCATENATE($A38,51))+COUNTIF(車種重量２,CONCATENATE($A38,61))</f>
        <v>0</v>
      </c>
      <c r="S38" s="35">
        <f t="shared" ref="S38:S87" si="63">COUNTIF(車種重量２,CONCATENATE($A38,52))+COUNTIF(車種重量２,CONCATENATE($A38,62))</f>
        <v>0</v>
      </c>
      <c r="T38" s="35">
        <f t="shared" ref="T38:T87" si="64">COUNTIF(車種重量２,CONCATENATE($A38,53))+COUNTIF(車種重量２,CONCATENATE($A38,63))</f>
        <v>0</v>
      </c>
      <c r="U38" s="35">
        <f t="shared" ref="U38:U69" si="65">COUNTIF(車種重量２,CONCATENATE($A38,54))+COUNTIF(車種重量２,CONCATENATE($A38,64))+COUNTIF(車種重量２,CONCATENATE($A38,55))+COUNTIF(車種重量２,CONCATENATE($A38,65))</f>
        <v>0</v>
      </c>
      <c r="V38" s="36">
        <f>COUNTIF(車種重量２,CONCATENATE($A38,90))</f>
        <v>0</v>
      </c>
      <c r="W38" s="88">
        <f>SUM(B38:V38)</f>
        <v>0</v>
      </c>
      <c r="X38" s="89"/>
      <c r="Y38" s="89"/>
      <c r="Z38" s="89"/>
      <c r="AA38" s="89"/>
      <c r="AB38" s="89"/>
      <c r="AC38" s="89"/>
      <c r="AD38" s="89"/>
      <c r="AE38" s="89"/>
      <c r="AF38" s="89"/>
      <c r="AG38" s="89"/>
      <c r="AH38" s="89"/>
      <c r="AI38" s="89"/>
      <c r="AJ38" s="89"/>
      <c r="AK38" s="89"/>
      <c r="AL38" s="89"/>
      <c r="AM38" s="89"/>
      <c r="AN38" s="89"/>
      <c r="AO38" s="89"/>
      <c r="AP38" s="89"/>
      <c r="AQ38" s="89"/>
      <c r="AR38" s="89"/>
      <c r="AS38" s="89"/>
      <c r="AT38" s="89"/>
      <c r="AU38" s="89"/>
      <c r="AV38" s="89"/>
      <c r="AW38" s="89"/>
      <c r="AX38" s="89"/>
      <c r="AY38" s="89"/>
      <c r="AZ38" s="89"/>
      <c r="BA38" s="89"/>
      <c r="BB38" s="89"/>
      <c r="BC38" s="89"/>
    </row>
    <row r="39" spans="1:55" ht="24.75" hidden="1" customHeight="1">
      <c r="A39" s="28">
        <v>2</v>
      </c>
      <c r="B39" s="35">
        <f t="shared" si="47"/>
        <v>0</v>
      </c>
      <c r="C39" s="35">
        <f t="shared" ref="C39:C87" si="66">COUNTIF(車種重量２,CONCATENATE($A39,12))</f>
        <v>0</v>
      </c>
      <c r="D39" s="35">
        <f t="shared" si="48"/>
        <v>0</v>
      </c>
      <c r="E39" s="35">
        <f t="shared" si="49"/>
        <v>0</v>
      </c>
      <c r="F39" s="35">
        <f t="shared" si="50"/>
        <v>0</v>
      </c>
      <c r="G39" s="35">
        <f t="shared" si="51"/>
        <v>0</v>
      </c>
      <c r="H39" s="35">
        <f t="shared" si="52"/>
        <v>0</v>
      </c>
      <c r="I39" s="35">
        <f t="shared" si="53"/>
        <v>0</v>
      </c>
      <c r="J39" s="35">
        <f t="shared" si="54"/>
        <v>0</v>
      </c>
      <c r="K39" s="35">
        <f t="shared" si="55"/>
        <v>0</v>
      </c>
      <c r="L39" s="35">
        <f t="shared" si="56"/>
        <v>0</v>
      </c>
      <c r="M39" s="35">
        <f t="shared" si="57"/>
        <v>0</v>
      </c>
      <c r="N39" s="35">
        <f t="shared" si="58"/>
        <v>0</v>
      </c>
      <c r="O39" s="35">
        <f t="shared" si="59"/>
        <v>0</v>
      </c>
      <c r="P39" s="35">
        <f t="shared" si="60"/>
        <v>0</v>
      </c>
      <c r="Q39" s="35">
        <f t="shared" si="61"/>
        <v>0</v>
      </c>
      <c r="R39" s="35">
        <f t="shared" si="62"/>
        <v>0</v>
      </c>
      <c r="S39" s="35">
        <f t="shared" si="63"/>
        <v>0</v>
      </c>
      <c r="T39" s="35">
        <f t="shared" si="64"/>
        <v>0</v>
      </c>
      <c r="U39" s="35">
        <f t="shared" si="65"/>
        <v>0</v>
      </c>
      <c r="V39" s="36">
        <f t="shared" ref="V39:V87" si="67">COUNTIF(車種重量２,CONCATENATE($A39,90))</f>
        <v>0</v>
      </c>
      <c r="W39" s="88">
        <f t="shared" ref="W39:W57" si="68">SUM(B39:V39)</f>
        <v>0</v>
      </c>
      <c r="X39" s="89"/>
      <c r="Y39" s="89"/>
      <c r="Z39" s="89"/>
      <c r="AA39" s="89"/>
      <c r="AB39" s="89"/>
      <c r="AC39" s="89"/>
      <c r="AD39" s="89"/>
      <c r="AE39" s="89"/>
      <c r="AF39" s="89"/>
      <c r="AG39" s="89"/>
      <c r="AH39" s="89"/>
      <c r="AI39" s="89"/>
      <c r="AJ39" s="89"/>
      <c r="AK39" s="89"/>
      <c r="AL39" s="89"/>
      <c r="AM39" s="89"/>
      <c r="AN39" s="89"/>
      <c r="AO39" s="89"/>
      <c r="AP39" s="89"/>
      <c r="AQ39" s="89"/>
      <c r="AR39" s="89"/>
      <c r="AS39" s="89"/>
      <c r="AT39" s="89"/>
      <c r="AU39" s="89"/>
      <c r="AV39" s="89"/>
      <c r="AW39" s="89"/>
      <c r="AX39" s="89"/>
      <c r="AY39" s="89"/>
      <c r="AZ39" s="89"/>
      <c r="BA39" s="89"/>
      <c r="BB39" s="89"/>
      <c r="BC39" s="89"/>
    </row>
    <row r="40" spans="1:55" ht="24.75" hidden="1" customHeight="1">
      <c r="A40" s="28">
        <v>3</v>
      </c>
      <c r="B40" s="35">
        <f t="shared" si="47"/>
        <v>0</v>
      </c>
      <c r="C40" s="35">
        <f t="shared" si="66"/>
        <v>0</v>
      </c>
      <c r="D40" s="35">
        <f t="shared" si="48"/>
        <v>0</v>
      </c>
      <c r="E40" s="35">
        <f t="shared" si="49"/>
        <v>0</v>
      </c>
      <c r="F40" s="35">
        <f t="shared" si="50"/>
        <v>0</v>
      </c>
      <c r="G40" s="35">
        <f t="shared" si="51"/>
        <v>0</v>
      </c>
      <c r="H40" s="35">
        <f t="shared" si="52"/>
        <v>0</v>
      </c>
      <c r="I40" s="35">
        <f t="shared" si="53"/>
        <v>0</v>
      </c>
      <c r="J40" s="35">
        <f t="shared" si="54"/>
        <v>0</v>
      </c>
      <c r="K40" s="35">
        <f t="shared" si="55"/>
        <v>0</v>
      </c>
      <c r="L40" s="35">
        <f t="shared" si="56"/>
        <v>0</v>
      </c>
      <c r="M40" s="35">
        <f t="shared" si="57"/>
        <v>0</v>
      </c>
      <c r="N40" s="35">
        <f t="shared" si="58"/>
        <v>0</v>
      </c>
      <c r="O40" s="35">
        <f t="shared" si="59"/>
        <v>0</v>
      </c>
      <c r="P40" s="35">
        <f t="shared" si="60"/>
        <v>0</v>
      </c>
      <c r="Q40" s="35">
        <f t="shared" si="61"/>
        <v>0</v>
      </c>
      <c r="R40" s="35">
        <f t="shared" si="62"/>
        <v>0</v>
      </c>
      <c r="S40" s="35">
        <f t="shared" si="63"/>
        <v>0</v>
      </c>
      <c r="T40" s="35">
        <f t="shared" si="64"/>
        <v>0</v>
      </c>
      <c r="U40" s="35">
        <f t="shared" si="65"/>
        <v>0</v>
      </c>
      <c r="V40" s="36">
        <f t="shared" si="67"/>
        <v>0</v>
      </c>
      <c r="W40" s="88">
        <f t="shared" si="68"/>
        <v>0</v>
      </c>
      <c r="X40" s="89"/>
      <c r="Y40" s="89"/>
      <c r="Z40" s="89"/>
      <c r="AA40" s="89"/>
      <c r="AB40" s="89"/>
      <c r="AC40" s="89"/>
      <c r="AD40" s="89"/>
      <c r="AE40" s="89"/>
      <c r="AF40" s="89"/>
      <c r="AG40" s="89"/>
      <c r="AH40" s="89"/>
      <c r="AI40" s="89"/>
      <c r="AJ40" s="89"/>
      <c r="AK40" s="89"/>
      <c r="AL40" s="89"/>
      <c r="AM40" s="89"/>
      <c r="AN40" s="89"/>
      <c r="AO40" s="89"/>
      <c r="AP40" s="89"/>
      <c r="AQ40" s="89"/>
      <c r="AR40" s="89"/>
      <c r="AS40" s="89"/>
      <c r="AT40" s="89"/>
      <c r="AU40" s="89"/>
      <c r="AV40" s="89"/>
      <c r="AW40" s="89"/>
      <c r="AX40" s="89"/>
      <c r="AY40" s="89"/>
      <c r="AZ40" s="89"/>
      <c r="BA40" s="89"/>
      <c r="BB40" s="89"/>
      <c r="BC40" s="89"/>
    </row>
    <row r="41" spans="1:55" ht="24.75" hidden="1" customHeight="1">
      <c r="A41" s="28">
        <v>4</v>
      </c>
      <c r="B41" s="35">
        <f t="shared" si="47"/>
        <v>0</v>
      </c>
      <c r="C41" s="35">
        <f t="shared" si="66"/>
        <v>0</v>
      </c>
      <c r="D41" s="35">
        <f t="shared" si="48"/>
        <v>0</v>
      </c>
      <c r="E41" s="35">
        <f t="shared" si="49"/>
        <v>0</v>
      </c>
      <c r="F41" s="35">
        <f t="shared" si="50"/>
        <v>0</v>
      </c>
      <c r="G41" s="35">
        <f t="shared" si="51"/>
        <v>0</v>
      </c>
      <c r="H41" s="35">
        <f t="shared" si="52"/>
        <v>0</v>
      </c>
      <c r="I41" s="35">
        <f t="shared" si="53"/>
        <v>0</v>
      </c>
      <c r="J41" s="35">
        <f t="shared" si="54"/>
        <v>0</v>
      </c>
      <c r="K41" s="35">
        <f t="shared" si="55"/>
        <v>0</v>
      </c>
      <c r="L41" s="35">
        <f t="shared" si="56"/>
        <v>0</v>
      </c>
      <c r="M41" s="35">
        <f t="shared" si="57"/>
        <v>0</v>
      </c>
      <c r="N41" s="35">
        <f t="shared" si="58"/>
        <v>0</v>
      </c>
      <c r="O41" s="35">
        <f t="shared" si="59"/>
        <v>0</v>
      </c>
      <c r="P41" s="35">
        <f t="shared" si="60"/>
        <v>0</v>
      </c>
      <c r="Q41" s="35">
        <f t="shared" si="61"/>
        <v>0</v>
      </c>
      <c r="R41" s="35">
        <f t="shared" si="62"/>
        <v>0</v>
      </c>
      <c r="S41" s="35">
        <f t="shared" si="63"/>
        <v>0</v>
      </c>
      <c r="T41" s="35">
        <f t="shared" si="64"/>
        <v>0</v>
      </c>
      <c r="U41" s="35">
        <f t="shared" si="65"/>
        <v>0</v>
      </c>
      <c r="V41" s="36">
        <f t="shared" si="67"/>
        <v>0</v>
      </c>
      <c r="W41" s="88">
        <f t="shared" si="68"/>
        <v>0</v>
      </c>
      <c r="X41" s="89"/>
      <c r="Y41" s="89"/>
      <c r="Z41" s="89"/>
      <c r="AA41" s="89"/>
      <c r="AB41" s="89"/>
      <c r="AC41" s="89"/>
      <c r="AD41" s="89"/>
      <c r="AE41" s="89"/>
      <c r="AF41" s="89"/>
      <c r="AG41" s="89"/>
      <c r="AH41" s="89"/>
      <c r="AI41" s="89"/>
      <c r="AJ41" s="89"/>
      <c r="AK41" s="89"/>
      <c r="AL41" s="89"/>
      <c r="AM41" s="89"/>
      <c r="AN41" s="89"/>
      <c r="AO41" s="89"/>
      <c r="AP41" s="89"/>
      <c r="AQ41" s="89"/>
      <c r="AR41" s="89"/>
      <c r="AS41" s="89"/>
      <c r="AT41" s="89"/>
      <c r="AU41" s="89"/>
      <c r="AV41" s="89"/>
      <c r="AW41" s="89"/>
      <c r="AX41" s="89"/>
      <c r="AY41" s="89"/>
      <c r="AZ41" s="89"/>
      <c r="BA41" s="89"/>
      <c r="BB41" s="89"/>
      <c r="BC41" s="89"/>
    </row>
    <row r="42" spans="1:55" ht="24.75" hidden="1" customHeight="1">
      <c r="A42" s="28">
        <v>5</v>
      </c>
      <c r="B42" s="35">
        <f t="shared" si="47"/>
        <v>0</v>
      </c>
      <c r="C42" s="35">
        <f t="shared" si="66"/>
        <v>0</v>
      </c>
      <c r="D42" s="35">
        <f t="shared" si="48"/>
        <v>0</v>
      </c>
      <c r="E42" s="35">
        <f t="shared" si="49"/>
        <v>0</v>
      </c>
      <c r="F42" s="35">
        <f t="shared" si="50"/>
        <v>0</v>
      </c>
      <c r="G42" s="35">
        <f t="shared" si="51"/>
        <v>0</v>
      </c>
      <c r="H42" s="35">
        <f t="shared" si="52"/>
        <v>0</v>
      </c>
      <c r="I42" s="35">
        <f t="shared" si="53"/>
        <v>0</v>
      </c>
      <c r="J42" s="35">
        <f t="shared" si="54"/>
        <v>0</v>
      </c>
      <c r="K42" s="35">
        <f t="shared" si="55"/>
        <v>0</v>
      </c>
      <c r="L42" s="35">
        <f t="shared" si="56"/>
        <v>0</v>
      </c>
      <c r="M42" s="35">
        <f t="shared" si="57"/>
        <v>0</v>
      </c>
      <c r="N42" s="35">
        <f t="shared" si="58"/>
        <v>0</v>
      </c>
      <c r="O42" s="35">
        <f t="shared" si="59"/>
        <v>0</v>
      </c>
      <c r="P42" s="35">
        <f t="shared" si="60"/>
        <v>0</v>
      </c>
      <c r="Q42" s="35">
        <f t="shared" si="61"/>
        <v>0</v>
      </c>
      <c r="R42" s="35">
        <f t="shared" si="62"/>
        <v>0</v>
      </c>
      <c r="S42" s="35">
        <f t="shared" si="63"/>
        <v>0</v>
      </c>
      <c r="T42" s="35">
        <f t="shared" si="64"/>
        <v>0</v>
      </c>
      <c r="U42" s="35">
        <f t="shared" si="65"/>
        <v>0</v>
      </c>
      <c r="V42" s="36">
        <f t="shared" si="67"/>
        <v>0</v>
      </c>
      <c r="W42" s="88">
        <f t="shared" si="68"/>
        <v>0</v>
      </c>
      <c r="X42" s="89"/>
      <c r="Y42" s="89"/>
      <c r="Z42" s="89"/>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89"/>
      <c r="BB42" s="89"/>
      <c r="BC42" s="89"/>
    </row>
    <row r="43" spans="1:55" ht="24.75" hidden="1" customHeight="1">
      <c r="A43" s="28">
        <v>6</v>
      </c>
      <c r="B43" s="35">
        <f t="shared" si="47"/>
        <v>0</v>
      </c>
      <c r="C43" s="35">
        <f t="shared" si="66"/>
        <v>0</v>
      </c>
      <c r="D43" s="35">
        <f t="shared" si="48"/>
        <v>0</v>
      </c>
      <c r="E43" s="35">
        <f t="shared" si="49"/>
        <v>0</v>
      </c>
      <c r="F43" s="35">
        <f t="shared" si="50"/>
        <v>0</v>
      </c>
      <c r="G43" s="35">
        <f t="shared" si="51"/>
        <v>0</v>
      </c>
      <c r="H43" s="35">
        <f t="shared" si="52"/>
        <v>0</v>
      </c>
      <c r="I43" s="35">
        <f t="shared" si="53"/>
        <v>0</v>
      </c>
      <c r="J43" s="35">
        <f t="shared" si="54"/>
        <v>0</v>
      </c>
      <c r="K43" s="35">
        <f t="shared" si="55"/>
        <v>0</v>
      </c>
      <c r="L43" s="35">
        <f t="shared" si="56"/>
        <v>0</v>
      </c>
      <c r="M43" s="35">
        <f t="shared" si="57"/>
        <v>0</v>
      </c>
      <c r="N43" s="35">
        <f t="shared" si="58"/>
        <v>0</v>
      </c>
      <c r="O43" s="35">
        <f t="shared" si="59"/>
        <v>0</v>
      </c>
      <c r="P43" s="35">
        <f t="shared" si="60"/>
        <v>0</v>
      </c>
      <c r="Q43" s="35">
        <f t="shared" si="61"/>
        <v>0</v>
      </c>
      <c r="R43" s="35">
        <f t="shared" si="62"/>
        <v>0</v>
      </c>
      <c r="S43" s="35">
        <f t="shared" si="63"/>
        <v>0</v>
      </c>
      <c r="T43" s="35">
        <f t="shared" si="64"/>
        <v>0</v>
      </c>
      <c r="U43" s="35">
        <f t="shared" si="65"/>
        <v>0</v>
      </c>
      <c r="V43" s="36">
        <f t="shared" si="67"/>
        <v>0</v>
      </c>
      <c r="W43" s="88">
        <f t="shared" si="68"/>
        <v>0</v>
      </c>
      <c r="X43" s="89"/>
      <c r="Y43" s="89"/>
      <c r="Z43" s="89"/>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89"/>
      <c r="BB43" s="89"/>
      <c r="BC43" s="89"/>
    </row>
    <row r="44" spans="1:55" ht="24.75" hidden="1" customHeight="1">
      <c r="A44" s="28">
        <v>7</v>
      </c>
      <c r="B44" s="35">
        <f t="shared" si="47"/>
        <v>0</v>
      </c>
      <c r="C44" s="35">
        <f t="shared" si="66"/>
        <v>0</v>
      </c>
      <c r="D44" s="35">
        <f t="shared" si="48"/>
        <v>0</v>
      </c>
      <c r="E44" s="35">
        <f t="shared" si="49"/>
        <v>0</v>
      </c>
      <c r="F44" s="35">
        <f t="shared" si="50"/>
        <v>0</v>
      </c>
      <c r="G44" s="35">
        <f t="shared" si="51"/>
        <v>0</v>
      </c>
      <c r="H44" s="35">
        <f t="shared" si="52"/>
        <v>0</v>
      </c>
      <c r="I44" s="35">
        <f t="shared" si="53"/>
        <v>0</v>
      </c>
      <c r="J44" s="35">
        <f t="shared" si="54"/>
        <v>0</v>
      </c>
      <c r="K44" s="35">
        <f t="shared" si="55"/>
        <v>0</v>
      </c>
      <c r="L44" s="35">
        <f t="shared" si="56"/>
        <v>0</v>
      </c>
      <c r="M44" s="35">
        <f t="shared" si="57"/>
        <v>0</v>
      </c>
      <c r="N44" s="35">
        <f t="shared" si="58"/>
        <v>0</v>
      </c>
      <c r="O44" s="35">
        <f t="shared" si="59"/>
        <v>0</v>
      </c>
      <c r="P44" s="35">
        <f t="shared" si="60"/>
        <v>0</v>
      </c>
      <c r="Q44" s="35">
        <f t="shared" si="61"/>
        <v>0</v>
      </c>
      <c r="R44" s="35">
        <f t="shared" si="62"/>
        <v>0</v>
      </c>
      <c r="S44" s="35">
        <f t="shared" si="63"/>
        <v>0</v>
      </c>
      <c r="T44" s="35">
        <f t="shared" si="64"/>
        <v>0</v>
      </c>
      <c r="U44" s="35">
        <f t="shared" si="65"/>
        <v>0</v>
      </c>
      <c r="V44" s="36">
        <f t="shared" si="67"/>
        <v>0</v>
      </c>
      <c r="W44" s="88">
        <f t="shared" si="68"/>
        <v>0</v>
      </c>
      <c r="X44" s="89"/>
      <c r="Y44" s="89"/>
      <c r="Z44" s="89"/>
      <c r="AA44" s="89"/>
      <c r="AB44" s="89"/>
      <c r="AC44" s="89"/>
      <c r="AD44" s="89"/>
      <c r="AE44" s="89"/>
      <c r="AF44" s="89"/>
      <c r="AG44" s="89"/>
      <c r="AH44" s="89"/>
      <c r="AI44" s="89"/>
      <c r="AJ44" s="89"/>
      <c r="AK44" s="89"/>
      <c r="AL44" s="89"/>
      <c r="AM44" s="89"/>
      <c r="AN44" s="89"/>
      <c r="AO44" s="89"/>
      <c r="AP44" s="89"/>
      <c r="AQ44" s="89"/>
      <c r="AR44" s="89"/>
      <c r="AS44" s="89"/>
      <c r="AT44" s="89"/>
      <c r="AU44" s="89"/>
      <c r="AV44" s="89"/>
      <c r="AW44" s="89"/>
      <c r="AX44" s="89"/>
      <c r="AY44" s="89"/>
      <c r="AZ44" s="89"/>
      <c r="BA44" s="89"/>
      <c r="BB44" s="89"/>
      <c r="BC44" s="89"/>
    </row>
    <row r="45" spans="1:55" ht="24.75" hidden="1" customHeight="1">
      <c r="A45" s="28">
        <v>8</v>
      </c>
      <c r="B45" s="35">
        <f t="shared" si="47"/>
        <v>0</v>
      </c>
      <c r="C45" s="35">
        <f t="shared" si="66"/>
        <v>0</v>
      </c>
      <c r="D45" s="35">
        <f t="shared" si="48"/>
        <v>0</v>
      </c>
      <c r="E45" s="35">
        <f t="shared" si="49"/>
        <v>0</v>
      </c>
      <c r="F45" s="35">
        <f t="shared" si="50"/>
        <v>0</v>
      </c>
      <c r="G45" s="35">
        <f t="shared" si="51"/>
        <v>0</v>
      </c>
      <c r="H45" s="35">
        <f t="shared" si="52"/>
        <v>0</v>
      </c>
      <c r="I45" s="35">
        <f t="shared" si="53"/>
        <v>0</v>
      </c>
      <c r="J45" s="35">
        <f t="shared" si="54"/>
        <v>0</v>
      </c>
      <c r="K45" s="35">
        <f t="shared" si="55"/>
        <v>0</v>
      </c>
      <c r="L45" s="35">
        <f t="shared" si="56"/>
        <v>0</v>
      </c>
      <c r="M45" s="35">
        <f t="shared" si="57"/>
        <v>0</v>
      </c>
      <c r="N45" s="35">
        <f t="shared" si="58"/>
        <v>0</v>
      </c>
      <c r="O45" s="35">
        <f t="shared" si="59"/>
        <v>0</v>
      </c>
      <c r="P45" s="35">
        <f t="shared" si="60"/>
        <v>0</v>
      </c>
      <c r="Q45" s="35">
        <f t="shared" si="61"/>
        <v>0</v>
      </c>
      <c r="R45" s="35">
        <f t="shared" si="62"/>
        <v>0</v>
      </c>
      <c r="S45" s="35">
        <f t="shared" si="63"/>
        <v>0</v>
      </c>
      <c r="T45" s="35">
        <f t="shared" si="64"/>
        <v>0</v>
      </c>
      <c r="U45" s="35">
        <f t="shared" si="65"/>
        <v>0</v>
      </c>
      <c r="V45" s="36">
        <f t="shared" si="67"/>
        <v>0</v>
      </c>
      <c r="W45" s="88">
        <f t="shared" si="68"/>
        <v>0</v>
      </c>
      <c r="X45" s="89"/>
      <c r="Y45" s="89"/>
      <c r="Z45" s="89"/>
      <c r="AA45" s="89"/>
      <c r="AB45" s="89"/>
      <c r="AC45" s="89"/>
      <c r="AD45" s="89"/>
      <c r="AE45" s="89"/>
      <c r="AF45" s="89"/>
      <c r="AG45" s="89"/>
      <c r="AH45" s="89"/>
      <c r="AI45" s="89"/>
      <c r="AJ45" s="89"/>
      <c r="AK45" s="89"/>
      <c r="AL45" s="89"/>
      <c r="AM45" s="89"/>
      <c r="AN45" s="89"/>
      <c r="AO45" s="89"/>
      <c r="AP45" s="89"/>
      <c r="AQ45" s="89"/>
      <c r="AR45" s="89"/>
      <c r="AS45" s="89"/>
      <c r="AT45" s="89"/>
      <c r="AU45" s="89"/>
      <c r="AV45" s="89"/>
      <c r="AW45" s="89"/>
      <c r="AX45" s="89"/>
      <c r="AY45" s="89"/>
      <c r="AZ45" s="89"/>
      <c r="BA45" s="89"/>
      <c r="BB45" s="89"/>
      <c r="BC45" s="89"/>
    </row>
    <row r="46" spans="1:55" ht="24.75" hidden="1" customHeight="1">
      <c r="A46" s="28">
        <v>9</v>
      </c>
      <c r="B46" s="35">
        <f t="shared" si="47"/>
        <v>0</v>
      </c>
      <c r="C46" s="35">
        <f t="shared" si="66"/>
        <v>0</v>
      </c>
      <c r="D46" s="35">
        <f t="shared" si="48"/>
        <v>0</v>
      </c>
      <c r="E46" s="35">
        <f t="shared" si="49"/>
        <v>0</v>
      </c>
      <c r="F46" s="35">
        <f t="shared" si="50"/>
        <v>0</v>
      </c>
      <c r="G46" s="35">
        <f t="shared" si="51"/>
        <v>0</v>
      </c>
      <c r="H46" s="35">
        <f t="shared" si="52"/>
        <v>0</v>
      </c>
      <c r="I46" s="35">
        <f t="shared" si="53"/>
        <v>0</v>
      </c>
      <c r="J46" s="35">
        <f t="shared" si="54"/>
        <v>0</v>
      </c>
      <c r="K46" s="35">
        <f t="shared" si="55"/>
        <v>0</v>
      </c>
      <c r="L46" s="35">
        <f t="shared" si="56"/>
        <v>0</v>
      </c>
      <c r="M46" s="35">
        <f t="shared" si="57"/>
        <v>0</v>
      </c>
      <c r="N46" s="35">
        <f t="shared" si="58"/>
        <v>0</v>
      </c>
      <c r="O46" s="35">
        <f t="shared" si="59"/>
        <v>0</v>
      </c>
      <c r="P46" s="35">
        <f t="shared" si="60"/>
        <v>0</v>
      </c>
      <c r="Q46" s="35">
        <f t="shared" si="61"/>
        <v>0</v>
      </c>
      <c r="R46" s="35">
        <f t="shared" si="62"/>
        <v>0</v>
      </c>
      <c r="S46" s="35">
        <f t="shared" si="63"/>
        <v>0</v>
      </c>
      <c r="T46" s="35">
        <f t="shared" si="64"/>
        <v>0</v>
      </c>
      <c r="U46" s="35">
        <f t="shared" si="65"/>
        <v>0</v>
      </c>
      <c r="V46" s="36">
        <f t="shared" si="67"/>
        <v>0</v>
      </c>
      <c r="W46" s="88">
        <f t="shared" si="68"/>
        <v>0</v>
      </c>
      <c r="X46" s="89"/>
      <c r="Y46" s="89"/>
      <c r="Z46" s="89"/>
      <c r="AA46" s="89"/>
      <c r="AB46" s="89"/>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89"/>
      <c r="BB46" s="89"/>
      <c r="BC46" s="89"/>
    </row>
    <row r="47" spans="1:55" ht="24.75" hidden="1" customHeight="1">
      <c r="A47" s="28">
        <v>10</v>
      </c>
      <c r="B47" s="35">
        <f t="shared" si="47"/>
        <v>0</v>
      </c>
      <c r="C47" s="35">
        <f t="shared" si="66"/>
        <v>0</v>
      </c>
      <c r="D47" s="35">
        <f t="shared" si="48"/>
        <v>0</v>
      </c>
      <c r="E47" s="35">
        <f t="shared" si="49"/>
        <v>0</v>
      </c>
      <c r="F47" s="35">
        <f t="shared" si="50"/>
        <v>0</v>
      </c>
      <c r="G47" s="35">
        <f t="shared" si="51"/>
        <v>0</v>
      </c>
      <c r="H47" s="35">
        <f t="shared" si="52"/>
        <v>0</v>
      </c>
      <c r="I47" s="35">
        <f t="shared" si="53"/>
        <v>0</v>
      </c>
      <c r="J47" s="35">
        <f t="shared" si="54"/>
        <v>0</v>
      </c>
      <c r="K47" s="35">
        <f t="shared" si="55"/>
        <v>0</v>
      </c>
      <c r="L47" s="35">
        <f t="shared" si="56"/>
        <v>0</v>
      </c>
      <c r="M47" s="35">
        <f t="shared" si="57"/>
        <v>0</v>
      </c>
      <c r="N47" s="35">
        <f t="shared" si="58"/>
        <v>0</v>
      </c>
      <c r="O47" s="35">
        <f t="shared" si="59"/>
        <v>0</v>
      </c>
      <c r="P47" s="35">
        <f t="shared" si="60"/>
        <v>0</v>
      </c>
      <c r="Q47" s="35">
        <f t="shared" si="61"/>
        <v>0</v>
      </c>
      <c r="R47" s="35">
        <f t="shared" si="62"/>
        <v>0</v>
      </c>
      <c r="S47" s="35">
        <f t="shared" si="63"/>
        <v>0</v>
      </c>
      <c r="T47" s="35">
        <f t="shared" si="64"/>
        <v>0</v>
      </c>
      <c r="U47" s="35">
        <f t="shared" si="65"/>
        <v>0</v>
      </c>
      <c r="V47" s="36">
        <f t="shared" si="67"/>
        <v>0</v>
      </c>
      <c r="W47" s="88">
        <f t="shared" si="68"/>
        <v>0</v>
      </c>
      <c r="X47" s="89"/>
      <c r="Y47" s="89"/>
      <c r="Z47" s="89"/>
      <c r="AA47" s="89"/>
      <c r="AB47" s="89"/>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89"/>
      <c r="BB47" s="89"/>
      <c r="BC47" s="89"/>
    </row>
    <row r="48" spans="1:55" ht="24.75" hidden="1" customHeight="1">
      <c r="A48" s="28">
        <v>11</v>
      </c>
      <c r="B48" s="35">
        <f t="shared" si="47"/>
        <v>0</v>
      </c>
      <c r="C48" s="35">
        <f t="shared" si="66"/>
        <v>0</v>
      </c>
      <c r="D48" s="35">
        <f t="shared" si="48"/>
        <v>0</v>
      </c>
      <c r="E48" s="35">
        <f t="shared" si="49"/>
        <v>0</v>
      </c>
      <c r="F48" s="35">
        <f t="shared" si="50"/>
        <v>0</v>
      </c>
      <c r="G48" s="35">
        <f t="shared" si="51"/>
        <v>0</v>
      </c>
      <c r="H48" s="35">
        <f t="shared" si="52"/>
        <v>0</v>
      </c>
      <c r="I48" s="35">
        <f t="shared" si="53"/>
        <v>0</v>
      </c>
      <c r="J48" s="35">
        <f t="shared" si="54"/>
        <v>0</v>
      </c>
      <c r="K48" s="35">
        <f t="shared" si="55"/>
        <v>0</v>
      </c>
      <c r="L48" s="35">
        <f t="shared" si="56"/>
        <v>0</v>
      </c>
      <c r="M48" s="35">
        <f t="shared" si="57"/>
        <v>0</v>
      </c>
      <c r="N48" s="35">
        <f t="shared" si="58"/>
        <v>0</v>
      </c>
      <c r="O48" s="35">
        <f t="shared" si="59"/>
        <v>0</v>
      </c>
      <c r="P48" s="35">
        <f t="shared" si="60"/>
        <v>0</v>
      </c>
      <c r="Q48" s="35">
        <f t="shared" si="61"/>
        <v>0</v>
      </c>
      <c r="R48" s="35">
        <f t="shared" si="62"/>
        <v>0</v>
      </c>
      <c r="S48" s="35">
        <f t="shared" si="63"/>
        <v>0</v>
      </c>
      <c r="T48" s="35">
        <f t="shared" si="64"/>
        <v>0</v>
      </c>
      <c r="U48" s="35">
        <f t="shared" si="65"/>
        <v>0</v>
      </c>
      <c r="V48" s="36">
        <f t="shared" si="67"/>
        <v>0</v>
      </c>
      <c r="W48" s="88">
        <f t="shared" si="68"/>
        <v>0</v>
      </c>
      <c r="X48" s="89"/>
      <c r="Y48" s="89"/>
      <c r="Z48" s="89"/>
      <c r="AA48" s="89"/>
      <c r="AB48" s="89"/>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89"/>
      <c r="BB48" s="89"/>
      <c r="BC48" s="89"/>
    </row>
    <row r="49" spans="1:55" ht="24.75" hidden="1" customHeight="1">
      <c r="A49" s="28">
        <v>12</v>
      </c>
      <c r="B49" s="35">
        <f t="shared" si="47"/>
        <v>0</v>
      </c>
      <c r="C49" s="35">
        <f t="shared" si="66"/>
        <v>0</v>
      </c>
      <c r="D49" s="35">
        <f t="shared" si="48"/>
        <v>0</v>
      </c>
      <c r="E49" s="35">
        <f t="shared" si="49"/>
        <v>0</v>
      </c>
      <c r="F49" s="35">
        <f t="shared" si="50"/>
        <v>0</v>
      </c>
      <c r="G49" s="35">
        <f t="shared" si="51"/>
        <v>0</v>
      </c>
      <c r="H49" s="35">
        <f t="shared" si="52"/>
        <v>0</v>
      </c>
      <c r="I49" s="35">
        <f t="shared" si="53"/>
        <v>0</v>
      </c>
      <c r="J49" s="35">
        <f t="shared" si="54"/>
        <v>0</v>
      </c>
      <c r="K49" s="35">
        <f t="shared" si="55"/>
        <v>0</v>
      </c>
      <c r="L49" s="35">
        <f t="shared" si="56"/>
        <v>0</v>
      </c>
      <c r="M49" s="35">
        <f t="shared" si="57"/>
        <v>0</v>
      </c>
      <c r="N49" s="35">
        <f t="shared" si="58"/>
        <v>0</v>
      </c>
      <c r="O49" s="35">
        <f t="shared" si="59"/>
        <v>0</v>
      </c>
      <c r="P49" s="35">
        <f t="shared" si="60"/>
        <v>0</v>
      </c>
      <c r="Q49" s="35">
        <f t="shared" si="61"/>
        <v>0</v>
      </c>
      <c r="R49" s="35">
        <f t="shared" si="62"/>
        <v>0</v>
      </c>
      <c r="S49" s="35">
        <f t="shared" si="63"/>
        <v>0</v>
      </c>
      <c r="T49" s="35">
        <f t="shared" si="64"/>
        <v>0</v>
      </c>
      <c r="U49" s="35">
        <f t="shared" si="65"/>
        <v>0</v>
      </c>
      <c r="V49" s="36">
        <f t="shared" si="67"/>
        <v>0</v>
      </c>
      <c r="W49" s="88">
        <f t="shared" si="68"/>
        <v>0</v>
      </c>
      <c r="X49" s="89"/>
      <c r="Y49" s="89"/>
      <c r="Z49" s="89"/>
      <c r="AA49" s="89"/>
      <c r="AB49" s="89"/>
      <c r="AC49" s="89"/>
      <c r="AD49" s="89"/>
      <c r="AE49" s="89"/>
      <c r="AF49" s="89"/>
      <c r="AG49" s="89"/>
      <c r="AH49" s="89"/>
      <c r="AI49" s="89"/>
      <c r="AJ49" s="89"/>
      <c r="AK49" s="89"/>
      <c r="AL49" s="89"/>
      <c r="AM49" s="89"/>
      <c r="AN49" s="89"/>
      <c r="AO49" s="89"/>
      <c r="AP49" s="89"/>
      <c r="AQ49" s="89"/>
      <c r="AR49" s="89"/>
      <c r="AS49" s="89"/>
      <c r="AT49" s="89"/>
      <c r="AU49" s="89"/>
      <c r="AV49" s="89"/>
      <c r="AW49" s="89"/>
      <c r="AX49" s="89"/>
      <c r="AY49" s="89"/>
      <c r="AZ49" s="89"/>
      <c r="BA49" s="89"/>
      <c r="BB49" s="89"/>
      <c r="BC49" s="89"/>
    </row>
    <row r="50" spans="1:55" ht="24.75" hidden="1" customHeight="1">
      <c r="A50" s="28">
        <v>13</v>
      </c>
      <c r="B50" s="35">
        <f t="shared" si="47"/>
        <v>0</v>
      </c>
      <c r="C50" s="35">
        <f t="shared" si="66"/>
        <v>0</v>
      </c>
      <c r="D50" s="35">
        <f t="shared" si="48"/>
        <v>0</v>
      </c>
      <c r="E50" s="35">
        <f t="shared" si="49"/>
        <v>0</v>
      </c>
      <c r="F50" s="35">
        <f t="shared" si="50"/>
        <v>0</v>
      </c>
      <c r="G50" s="35">
        <f t="shared" si="51"/>
        <v>0</v>
      </c>
      <c r="H50" s="35">
        <f t="shared" si="52"/>
        <v>0</v>
      </c>
      <c r="I50" s="35">
        <f t="shared" si="53"/>
        <v>0</v>
      </c>
      <c r="J50" s="35">
        <f t="shared" si="54"/>
        <v>0</v>
      </c>
      <c r="K50" s="35">
        <f t="shared" si="55"/>
        <v>0</v>
      </c>
      <c r="L50" s="35">
        <f t="shared" si="56"/>
        <v>0</v>
      </c>
      <c r="M50" s="35">
        <f t="shared" si="57"/>
        <v>0</v>
      </c>
      <c r="N50" s="35">
        <f t="shared" si="58"/>
        <v>0</v>
      </c>
      <c r="O50" s="35">
        <f t="shared" si="59"/>
        <v>0</v>
      </c>
      <c r="P50" s="35">
        <f t="shared" si="60"/>
        <v>0</v>
      </c>
      <c r="Q50" s="35">
        <f t="shared" si="61"/>
        <v>0</v>
      </c>
      <c r="R50" s="35">
        <f t="shared" si="62"/>
        <v>0</v>
      </c>
      <c r="S50" s="35">
        <f t="shared" si="63"/>
        <v>0</v>
      </c>
      <c r="T50" s="35">
        <f t="shared" si="64"/>
        <v>0</v>
      </c>
      <c r="U50" s="35">
        <f t="shared" si="65"/>
        <v>0</v>
      </c>
      <c r="V50" s="36">
        <f t="shared" si="67"/>
        <v>0</v>
      </c>
      <c r="W50" s="88">
        <f t="shared" si="68"/>
        <v>0</v>
      </c>
      <c r="X50" s="89"/>
      <c r="Y50" s="89"/>
      <c r="Z50" s="89"/>
      <c r="AA50" s="89"/>
      <c r="AB50" s="89"/>
      <c r="AC50" s="89"/>
      <c r="AD50" s="89"/>
      <c r="AE50" s="89"/>
      <c r="AF50" s="89"/>
      <c r="AG50" s="89"/>
      <c r="AH50" s="89"/>
      <c r="AI50" s="89"/>
      <c r="AJ50" s="89"/>
      <c r="AK50" s="89"/>
      <c r="AL50" s="89"/>
      <c r="AM50" s="89"/>
      <c r="AN50" s="89"/>
      <c r="AO50" s="89"/>
      <c r="AP50" s="89"/>
      <c r="AQ50" s="89"/>
      <c r="AR50" s="89"/>
      <c r="AS50" s="89"/>
      <c r="AT50" s="89"/>
      <c r="AU50" s="89"/>
      <c r="AV50" s="89"/>
      <c r="AW50" s="89"/>
      <c r="AX50" s="89"/>
      <c r="AY50" s="89"/>
      <c r="AZ50" s="89"/>
      <c r="BA50" s="89"/>
      <c r="BB50" s="89"/>
      <c r="BC50" s="89"/>
    </row>
    <row r="51" spans="1:55" ht="24.75" hidden="1" customHeight="1">
      <c r="A51" s="28">
        <v>14</v>
      </c>
      <c r="B51" s="35">
        <f t="shared" si="47"/>
        <v>0</v>
      </c>
      <c r="C51" s="35">
        <f t="shared" si="66"/>
        <v>0</v>
      </c>
      <c r="D51" s="35">
        <f t="shared" si="48"/>
        <v>0</v>
      </c>
      <c r="E51" s="35">
        <f t="shared" si="49"/>
        <v>0</v>
      </c>
      <c r="F51" s="35">
        <f t="shared" si="50"/>
        <v>0</v>
      </c>
      <c r="G51" s="35">
        <f t="shared" si="51"/>
        <v>0</v>
      </c>
      <c r="H51" s="35">
        <f t="shared" si="52"/>
        <v>0</v>
      </c>
      <c r="I51" s="35">
        <f t="shared" si="53"/>
        <v>0</v>
      </c>
      <c r="J51" s="35">
        <f t="shared" si="54"/>
        <v>0</v>
      </c>
      <c r="K51" s="35">
        <f t="shared" si="55"/>
        <v>0</v>
      </c>
      <c r="L51" s="35">
        <f t="shared" si="56"/>
        <v>0</v>
      </c>
      <c r="M51" s="35">
        <f t="shared" si="57"/>
        <v>0</v>
      </c>
      <c r="N51" s="35">
        <f t="shared" si="58"/>
        <v>0</v>
      </c>
      <c r="O51" s="35">
        <f t="shared" si="59"/>
        <v>0</v>
      </c>
      <c r="P51" s="35">
        <f t="shared" si="60"/>
        <v>0</v>
      </c>
      <c r="Q51" s="35">
        <f t="shared" si="61"/>
        <v>0</v>
      </c>
      <c r="R51" s="35">
        <f t="shared" si="62"/>
        <v>0</v>
      </c>
      <c r="S51" s="35">
        <f t="shared" si="63"/>
        <v>0</v>
      </c>
      <c r="T51" s="35">
        <f t="shared" si="64"/>
        <v>0</v>
      </c>
      <c r="U51" s="35">
        <f t="shared" si="65"/>
        <v>0</v>
      </c>
      <c r="V51" s="36">
        <f t="shared" si="67"/>
        <v>0</v>
      </c>
      <c r="W51" s="88">
        <f t="shared" si="68"/>
        <v>0</v>
      </c>
      <c r="X51" s="89"/>
      <c r="Y51" s="89"/>
      <c r="Z51" s="89"/>
      <c r="AA51" s="89"/>
      <c r="AB51" s="89"/>
      <c r="AC51" s="89"/>
      <c r="AD51" s="89"/>
      <c r="AE51" s="89"/>
      <c r="AF51" s="89"/>
      <c r="AG51" s="89"/>
      <c r="AH51" s="89"/>
      <c r="AI51" s="89"/>
      <c r="AJ51" s="89"/>
      <c r="AK51" s="89"/>
      <c r="AL51" s="89"/>
      <c r="AM51" s="89"/>
      <c r="AN51" s="89"/>
      <c r="AO51" s="89"/>
      <c r="AP51" s="89"/>
      <c r="AQ51" s="89"/>
      <c r="AR51" s="89"/>
      <c r="AS51" s="89"/>
      <c r="AT51" s="89"/>
      <c r="AU51" s="89"/>
      <c r="AV51" s="89"/>
      <c r="AW51" s="89"/>
      <c r="AX51" s="89"/>
      <c r="AY51" s="89"/>
      <c r="AZ51" s="89"/>
      <c r="BA51" s="89"/>
      <c r="BB51" s="89"/>
      <c r="BC51" s="89"/>
    </row>
    <row r="52" spans="1:55" ht="24.75" hidden="1" customHeight="1">
      <c r="A52" s="28">
        <v>15</v>
      </c>
      <c r="B52" s="35">
        <f t="shared" si="47"/>
        <v>0</v>
      </c>
      <c r="C52" s="35">
        <f t="shared" si="66"/>
        <v>0</v>
      </c>
      <c r="D52" s="35">
        <f t="shared" si="48"/>
        <v>0</v>
      </c>
      <c r="E52" s="35">
        <f t="shared" si="49"/>
        <v>0</v>
      </c>
      <c r="F52" s="35">
        <f t="shared" si="50"/>
        <v>0</v>
      </c>
      <c r="G52" s="35">
        <f t="shared" si="51"/>
        <v>0</v>
      </c>
      <c r="H52" s="35">
        <f t="shared" si="52"/>
        <v>0</v>
      </c>
      <c r="I52" s="35">
        <f t="shared" si="53"/>
        <v>0</v>
      </c>
      <c r="J52" s="35">
        <f t="shared" si="54"/>
        <v>0</v>
      </c>
      <c r="K52" s="35">
        <f t="shared" si="55"/>
        <v>0</v>
      </c>
      <c r="L52" s="35">
        <f t="shared" si="56"/>
        <v>0</v>
      </c>
      <c r="M52" s="35">
        <f t="shared" si="57"/>
        <v>0</v>
      </c>
      <c r="N52" s="35">
        <f t="shared" si="58"/>
        <v>0</v>
      </c>
      <c r="O52" s="35">
        <f t="shared" si="59"/>
        <v>0</v>
      </c>
      <c r="P52" s="35">
        <f t="shared" si="60"/>
        <v>0</v>
      </c>
      <c r="Q52" s="35">
        <f t="shared" si="61"/>
        <v>0</v>
      </c>
      <c r="R52" s="35">
        <f t="shared" si="62"/>
        <v>0</v>
      </c>
      <c r="S52" s="35">
        <f t="shared" si="63"/>
        <v>0</v>
      </c>
      <c r="T52" s="35">
        <f t="shared" si="64"/>
        <v>0</v>
      </c>
      <c r="U52" s="35">
        <f t="shared" si="65"/>
        <v>0</v>
      </c>
      <c r="V52" s="36">
        <f t="shared" si="67"/>
        <v>0</v>
      </c>
      <c r="W52" s="88">
        <f t="shared" si="68"/>
        <v>0</v>
      </c>
      <c r="X52" s="89"/>
      <c r="Y52" s="89"/>
      <c r="Z52" s="89"/>
      <c r="AA52" s="89"/>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c r="AZ52" s="89"/>
      <c r="BA52" s="89"/>
      <c r="BB52" s="89"/>
      <c r="BC52" s="89"/>
    </row>
    <row r="53" spans="1:55" ht="24.75" hidden="1" customHeight="1">
      <c r="A53" s="28">
        <v>16</v>
      </c>
      <c r="B53" s="35">
        <f t="shared" si="47"/>
        <v>0</v>
      </c>
      <c r="C53" s="35">
        <f t="shared" si="66"/>
        <v>0</v>
      </c>
      <c r="D53" s="35">
        <f t="shared" si="48"/>
        <v>0</v>
      </c>
      <c r="E53" s="35">
        <f t="shared" si="49"/>
        <v>0</v>
      </c>
      <c r="F53" s="35">
        <f t="shared" si="50"/>
        <v>0</v>
      </c>
      <c r="G53" s="35">
        <f t="shared" si="51"/>
        <v>0</v>
      </c>
      <c r="H53" s="35">
        <f t="shared" si="52"/>
        <v>0</v>
      </c>
      <c r="I53" s="35">
        <f t="shared" si="53"/>
        <v>0</v>
      </c>
      <c r="J53" s="35">
        <f t="shared" si="54"/>
        <v>0</v>
      </c>
      <c r="K53" s="35">
        <f t="shared" si="55"/>
        <v>0</v>
      </c>
      <c r="L53" s="35">
        <f t="shared" si="56"/>
        <v>0</v>
      </c>
      <c r="M53" s="35">
        <f t="shared" si="57"/>
        <v>0</v>
      </c>
      <c r="N53" s="35">
        <f t="shared" si="58"/>
        <v>0</v>
      </c>
      <c r="O53" s="35">
        <f t="shared" si="59"/>
        <v>0</v>
      </c>
      <c r="P53" s="35">
        <f t="shared" si="60"/>
        <v>0</v>
      </c>
      <c r="Q53" s="35">
        <f t="shared" si="61"/>
        <v>0</v>
      </c>
      <c r="R53" s="35">
        <f t="shared" si="62"/>
        <v>0</v>
      </c>
      <c r="S53" s="35">
        <f t="shared" si="63"/>
        <v>0</v>
      </c>
      <c r="T53" s="35">
        <f t="shared" si="64"/>
        <v>0</v>
      </c>
      <c r="U53" s="35">
        <f t="shared" si="65"/>
        <v>0</v>
      </c>
      <c r="V53" s="36">
        <f t="shared" si="67"/>
        <v>0</v>
      </c>
      <c r="W53" s="88">
        <f t="shared" si="68"/>
        <v>0</v>
      </c>
      <c r="X53" s="89"/>
      <c r="Y53" s="89"/>
      <c r="Z53" s="89"/>
      <c r="AA53" s="89"/>
      <c r="AB53" s="89"/>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89"/>
      <c r="BB53" s="89"/>
      <c r="BC53" s="89"/>
    </row>
    <row r="54" spans="1:55" ht="24.75" hidden="1" customHeight="1">
      <c r="A54" s="28">
        <v>17</v>
      </c>
      <c r="B54" s="35">
        <f t="shared" si="47"/>
        <v>0</v>
      </c>
      <c r="C54" s="35">
        <f t="shared" si="66"/>
        <v>0</v>
      </c>
      <c r="D54" s="35">
        <f t="shared" si="48"/>
        <v>0</v>
      </c>
      <c r="E54" s="35">
        <f t="shared" si="49"/>
        <v>0</v>
      </c>
      <c r="F54" s="35">
        <f t="shared" si="50"/>
        <v>0</v>
      </c>
      <c r="G54" s="35">
        <f t="shared" si="51"/>
        <v>0</v>
      </c>
      <c r="H54" s="35">
        <f t="shared" si="52"/>
        <v>0</v>
      </c>
      <c r="I54" s="35">
        <f t="shared" si="53"/>
        <v>0</v>
      </c>
      <c r="J54" s="35">
        <f t="shared" si="54"/>
        <v>0</v>
      </c>
      <c r="K54" s="35">
        <f t="shared" si="55"/>
        <v>0</v>
      </c>
      <c r="L54" s="35">
        <f t="shared" si="56"/>
        <v>0</v>
      </c>
      <c r="M54" s="35">
        <f t="shared" si="57"/>
        <v>0</v>
      </c>
      <c r="N54" s="35">
        <f t="shared" si="58"/>
        <v>0</v>
      </c>
      <c r="O54" s="35">
        <f t="shared" si="59"/>
        <v>0</v>
      </c>
      <c r="P54" s="35">
        <f t="shared" si="60"/>
        <v>0</v>
      </c>
      <c r="Q54" s="35">
        <f t="shared" si="61"/>
        <v>0</v>
      </c>
      <c r="R54" s="35">
        <f t="shared" si="62"/>
        <v>0</v>
      </c>
      <c r="S54" s="35">
        <f t="shared" si="63"/>
        <v>0</v>
      </c>
      <c r="T54" s="35">
        <f t="shared" si="64"/>
        <v>0</v>
      </c>
      <c r="U54" s="35">
        <f t="shared" si="65"/>
        <v>0</v>
      </c>
      <c r="V54" s="36">
        <f t="shared" si="67"/>
        <v>0</v>
      </c>
      <c r="W54" s="88">
        <f t="shared" si="68"/>
        <v>0</v>
      </c>
      <c r="X54" s="89"/>
      <c r="Y54" s="89"/>
      <c r="Z54" s="89"/>
      <c r="AA54" s="89"/>
      <c r="AB54" s="89"/>
      <c r="AC54" s="89"/>
      <c r="AD54" s="89"/>
      <c r="AE54" s="89"/>
      <c r="AF54" s="89"/>
      <c r="AG54" s="89"/>
      <c r="AH54" s="89"/>
      <c r="AI54" s="89"/>
      <c r="AJ54" s="89"/>
      <c r="AK54" s="89"/>
      <c r="AL54" s="89"/>
      <c r="AM54" s="89"/>
      <c r="AN54" s="89"/>
      <c r="AO54" s="89"/>
      <c r="AP54" s="89"/>
      <c r="AQ54" s="89"/>
      <c r="AR54" s="89"/>
      <c r="AS54" s="89"/>
      <c r="AT54" s="89"/>
      <c r="AU54" s="89"/>
      <c r="AV54" s="89"/>
      <c r="AW54" s="89"/>
      <c r="AX54" s="89"/>
      <c r="AY54" s="89"/>
      <c r="AZ54" s="89"/>
      <c r="BA54" s="89"/>
      <c r="BB54" s="89"/>
      <c r="BC54" s="89"/>
    </row>
    <row r="55" spans="1:55" ht="24.75" hidden="1" customHeight="1">
      <c r="A55" s="28">
        <v>18</v>
      </c>
      <c r="B55" s="35">
        <f t="shared" si="47"/>
        <v>0</v>
      </c>
      <c r="C55" s="35">
        <f t="shared" si="66"/>
        <v>0</v>
      </c>
      <c r="D55" s="35">
        <f t="shared" si="48"/>
        <v>0</v>
      </c>
      <c r="E55" s="35">
        <f t="shared" si="49"/>
        <v>0</v>
      </c>
      <c r="F55" s="35">
        <f t="shared" si="50"/>
        <v>0</v>
      </c>
      <c r="G55" s="35">
        <f t="shared" si="51"/>
        <v>0</v>
      </c>
      <c r="H55" s="35">
        <f t="shared" si="52"/>
        <v>0</v>
      </c>
      <c r="I55" s="35">
        <f t="shared" si="53"/>
        <v>0</v>
      </c>
      <c r="J55" s="35">
        <f t="shared" si="54"/>
        <v>0</v>
      </c>
      <c r="K55" s="35">
        <f t="shared" si="55"/>
        <v>0</v>
      </c>
      <c r="L55" s="35">
        <f t="shared" si="56"/>
        <v>0</v>
      </c>
      <c r="M55" s="35">
        <f t="shared" si="57"/>
        <v>0</v>
      </c>
      <c r="N55" s="35">
        <f t="shared" si="58"/>
        <v>0</v>
      </c>
      <c r="O55" s="35">
        <f t="shared" si="59"/>
        <v>0</v>
      </c>
      <c r="P55" s="35">
        <f t="shared" si="60"/>
        <v>0</v>
      </c>
      <c r="Q55" s="35">
        <f t="shared" si="61"/>
        <v>0</v>
      </c>
      <c r="R55" s="35">
        <f t="shared" si="62"/>
        <v>0</v>
      </c>
      <c r="S55" s="35">
        <f t="shared" si="63"/>
        <v>0</v>
      </c>
      <c r="T55" s="35">
        <f t="shared" si="64"/>
        <v>0</v>
      </c>
      <c r="U55" s="35">
        <f t="shared" si="65"/>
        <v>0</v>
      </c>
      <c r="V55" s="36">
        <f t="shared" si="67"/>
        <v>0</v>
      </c>
      <c r="W55" s="88">
        <f t="shared" si="68"/>
        <v>0</v>
      </c>
      <c r="X55" s="89"/>
      <c r="Y55" s="89"/>
      <c r="Z55" s="89"/>
      <c r="AA55" s="89"/>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c r="AZ55" s="89"/>
      <c r="BA55" s="89"/>
      <c r="BB55" s="89"/>
      <c r="BC55" s="89"/>
    </row>
    <row r="56" spans="1:55" ht="24.75" hidden="1" customHeight="1">
      <c r="A56" s="28">
        <v>19</v>
      </c>
      <c r="B56" s="35">
        <f t="shared" si="47"/>
        <v>0</v>
      </c>
      <c r="C56" s="35">
        <f t="shared" si="66"/>
        <v>0</v>
      </c>
      <c r="D56" s="35">
        <f t="shared" si="48"/>
        <v>0</v>
      </c>
      <c r="E56" s="35">
        <f t="shared" si="49"/>
        <v>0</v>
      </c>
      <c r="F56" s="35">
        <f t="shared" si="50"/>
        <v>0</v>
      </c>
      <c r="G56" s="35">
        <f t="shared" si="51"/>
        <v>0</v>
      </c>
      <c r="H56" s="35">
        <f t="shared" si="52"/>
        <v>0</v>
      </c>
      <c r="I56" s="35">
        <f t="shared" si="53"/>
        <v>0</v>
      </c>
      <c r="J56" s="35">
        <f t="shared" si="54"/>
        <v>0</v>
      </c>
      <c r="K56" s="35">
        <f t="shared" si="55"/>
        <v>0</v>
      </c>
      <c r="L56" s="35">
        <f t="shared" si="56"/>
        <v>0</v>
      </c>
      <c r="M56" s="35">
        <f t="shared" si="57"/>
        <v>0</v>
      </c>
      <c r="N56" s="35">
        <f t="shared" si="58"/>
        <v>0</v>
      </c>
      <c r="O56" s="35">
        <f t="shared" si="59"/>
        <v>0</v>
      </c>
      <c r="P56" s="35">
        <f t="shared" si="60"/>
        <v>0</v>
      </c>
      <c r="Q56" s="35">
        <f t="shared" si="61"/>
        <v>0</v>
      </c>
      <c r="R56" s="35">
        <f t="shared" si="62"/>
        <v>0</v>
      </c>
      <c r="S56" s="35">
        <f t="shared" si="63"/>
        <v>0</v>
      </c>
      <c r="T56" s="35">
        <f t="shared" si="64"/>
        <v>0</v>
      </c>
      <c r="U56" s="35">
        <f t="shared" si="65"/>
        <v>0</v>
      </c>
      <c r="V56" s="36">
        <f t="shared" si="67"/>
        <v>0</v>
      </c>
      <c r="W56" s="88">
        <f t="shared" si="68"/>
        <v>0</v>
      </c>
      <c r="X56" s="89"/>
      <c r="Y56" s="89"/>
      <c r="Z56" s="89"/>
      <c r="AA56" s="89"/>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c r="AZ56" s="89"/>
      <c r="BA56" s="89"/>
      <c r="BB56" s="89"/>
      <c r="BC56" s="89"/>
    </row>
    <row r="57" spans="1:55" ht="24.75" hidden="1" customHeight="1">
      <c r="A57" s="28">
        <v>20</v>
      </c>
      <c r="B57" s="35">
        <f t="shared" si="47"/>
        <v>0</v>
      </c>
      <c r="C57" s="35">
        <f t="shared" si="66"/>
        <v>0</v>
      </c>
      <c r="D57" s="35">
        <f t="shared" si="48"/>
        <v>0</v>
      </c>
      <c r="E57" s="35">
        <f t="shared" si="49"/>
        <v>0</v>
      </c>
      <c r="F57" s="35">
        <f t="shared" si="50"/>
        <v>0</v>
      </c>
      <c r="G57" s="35">
        <f t="shared" si="51"/>
        <v>0</v>
      </c>
      <c r="H57" s="35">
        <f t="shared" si="52"/>
        <v>0</v>
      </c>
      <c r="I57" s="35">
        <f t="shared" si="53"/>
        <v>0</v>
      </c>
      <c r="J57" s="35">
        <f t="shared" si="54"/>
        <v>0</v>
      </c>
      <c r="K57" s="35">
        <f t="shared" si="55"/>
        <v>0</v>
      </c>
      <c r="L57" s="35">
        <f t="shared" si="56"/>
        <v>0</v>
      </c>
      <c r="M57" s="35">
        <f t="shared" si="57"/>
        <v>0</v>
      </c>
      <c r="N57" s="35">
        <f t="shared" si="58"/>
        <v>0</v>
      </c>
      <c r="O57" s="35">
        <f t="shared" si="59"/>
        <v>0</v>
      </c>
      <c r="P57" s="35">
        <f t="shared" si="60"/>
        <v>0</v>
      </c>
      <c r="Q57" s="35">
        <f t="shared" si="61"/>
        <v>0</v>
      </c>
      <c r="R57" s="35">
        <f t="shared" si="62"/>
        <v>0</v>
      </c>
      <c r="S57" s="35">
        <f t="shared" si="63"/>
        <v>0</v>
      </c>
      <c r="T57" s="35">
        <f t="shared" si="64"/>
        <v>0</v>
      </c>
      <c r="U57" s="35">
        <f t="shared" si="65"/>
        <v>0</v>
      </c>
      <c r="V57" s="36">
        <f t="shared" si="67"/>
        <v>0</v>
      </c>
      <c r="W57" s="88">
        <f t="shared" si="68"/>
        <v>0</v>
      </c>
      <c r="X57" s="89"/>
      <c r="Y57" s="89"/>
      <c r="Z57" s="89"/>
      <c r="AA57" s="89"/>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89"/>
      <c r="AZ57" s="89"/>
      <c r="BA57" s="89"/>
      <c r="BB57" s="89"/>
      <c r="BC57" s="89"/>
    </row>
    <row r="58" spans="1:55" ht="24.75" hidden="1" customHeight="1">
      <c r="A58" s="28">
        <v>21</v>
      </c>
      <c r="B58" s="35">
        <f t="shared" si="47"/>
        <v>0</v>
      </c>
      <c r="C58" s="35">
        <f>COUNTIF(車種重量２,CONCATENATE($A58,12))</f>
        <v>0</v>
      </c>
      <c r="D58" s="35">
        <f t="shared" si="48"/>
        <v>0</v>
      </c>
      <c r="E58" s="35">
        <f t="shared" si="49"/>
        <v>0</v>
      </c>
      <c r="F58" s="35">
        <f t="shared" si="50"/>
        <v>0</v>
      </c>
      <c r="G58" s="35">
        <f t="shared" si="51"/>
        <v>0</v>
      </c>
      <c r="H58" s="35">
        <f t="shared" si="52"/>
        <v>0</v>
      </c>
      <c r="I58" s="35">
        <f t="shared" si="53"/>
        <v>0</v>
      </c>
      <c r="J58" s="35">
        <f t="shared" si="54"/>
        <v>0</v>
      </c>
      <c r="K58" s="35">
        <f t="shared" si="55"/>
        <v>0</v>
      </c>
      <c r="L58" s="35">
        <f t="shared" si="56"/>
        <v>0</v>
      </c>
      <c r="M58" s="35">
        <f t="shared" si="57"/>
        <v>0</v>
      </c>
      <c r="N58" s="35">
        <f t="shared" si="58"/>
        <v>0</v>
      </c>
      <c r="O58" s="35">
        <f t="shared" si="59"/>
        <v>0</v>
      </c>
      <c r="P58" s="35">
        <f t="shared" si="60"/>
        <v>0</v>
      </c>
      <c r="Q58" s="35">
        <f t="shared" si="61"/>
        <v>0</v>
      </c>
      <c r="R58" s="35">
        <f t="shared" si="62"/>
        <v>0</v>
      </c>
      <c r="S58" s="35">
        <f t="shared" si="63"/>
        <v>0</v>
      </c>
      <c r="T58" s="35">
        <f t="shared" si="64"/>
        <v>0</v>
      </c>
      <c r="U58" s="35">
        <f t="shared" si="65"/>
        <v>0</v>
      </c>
      <c r="V58" s="36">
        <f>COUNTIF(車種重量２,CONCATENATE($A58,90))</f>
        <v>0</v>
      </c>
      <c r="W58" s="88">
        <f>SUM(B58:V58)</f>
        <v>0</v>
      </c>
      <c r="X58" s="89"/>
      <c r="Y58" s="89"/>
      <c r="Z58" s="89"/>
      <c r="AA58" s="89"/>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c r="AZ58" s="89"/>
      <c r="BA58" s="89"/>
      <c r="BB58" s="89"/>
      <c r="BC58" s="89"/>
    </row>
    <row r="59" spans="1:55" ht="24.75" hidden="1" customHeight="1">
      <c r="A59" s="28">
        <v>22</v>
      </c>
      <c r="B59" s="35">
        <f t="shared" si="47"/>
        <v>0</v>
      </c>
      <c r="C59" s="35">
        <f t="shared" si="66"/>
        <v>0</v>
      </c>
      <c r="D59" s="35">
        <f t="shared" si="48"/>
        <v>0</v>
      </c>
      <c r="E59" s="35">
        <f t="shared" si="49"/>
        <v>0</v>
      </c>
      <c r="F59" s="35">
        <f t="shared" si="50"/>
        <v>0</v>
      </c>
      <c r="G59" s="35">
        <f t="shared" si="51"/>
        <v>0</v>
      </c>
      <c r="H59" s="35">
        <f t="shared" si="52"/>
        <v>0</v>
      </c>
      <c r="I59" s="35">
        <f t="shared" si="53"/>
        <v>0</v>
      </c>
      <c r="J59" s="35">
        <f t="shared" si="54"/>
        <v>0</v>
      </c>
      <c r="K59" s="35">
        <f t="shared" si="55"/>
        <v>0</v>
      </c>
      <c r="L59" s="35">
        <f t="shared" si="56"/>
        <v>0</v>
      </c>
      <c r="M59" s="35">
        <f t="shared" si="57"/>
        <v>0</v>
      </c>
      <c r="N59" s="35">
        <f t="shared" si="58"/>
        <v>0</v>
      </c>
      <c r="O59" s="35">
        <f t="shared" si="59"/>
        <v>0</v>
      </c>
      <c r="P59" s="35">
        <f t="shared" si="60"/>
        <v>0</v>
      </c>
      <c r="Q59" s="35">
        <f t="shared" si="61"/>
        <v>0</v>
      </c>
      <c r="R59" s="35">
        <f t="shared" si="62"/>
        <v>0</v>
      </c>
      <c r="S59" s="35">
        <f t="shared" si="63"/>
        <v>0</v>
      </c>
      <c r="T59" s="35">
        <f t="shared" si="64"/>
        <v>0</v>
      </c>
      <c r="U59" s="35">
        <f t="shared" si="65"/>
        <v>0</v>
      </c>
      <c r="V59" s="36">
        <f t="shared" si="67"/>
        <v>0</v>
      </c>
      <c r="W59" s="88">
        <f t="shared" ref="W59:W77" si="69">SUM(B59:V59)</f>
        <v>0</v>
      </c>
      <c r="X59" s="89"/>
      <c r="Y59" s="89"/>
      <c r="Z59" s="89"/>
      <c r="AA59" s="89"/>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c r="AZ59" s="89"/>
      <c r="BA59" s="89"/>
      <c r="BB59" s="89"/>
      <c r="BC59" s="89"/>
    </row>
    <row r="60" spans="1:55" ht="24.75" hidden="1" customHeight="1">
      <c r="A60" s="28">
        <v>23</v>
      </c>
      <c r="B60" s="35">
        <f t="shared" si="47"/>
        <v>0</v>
      </c>
      <c r="C60" s="35">
        <f t="shared" si="66"/>
        <v>0</v>
      </c>
      <c r="D60" s="35">
        <f t="shared" si="48"/>
        <v>0</v>
      </c>
      <c r="E60" s="35">
        <f t="shared" si="49"/>
        <v>0</v>
      </c>
      <c r="F60" s="35">
        <f t="shared" si="50"/>
        <v>0</v>
      </c>
      <c r="G60" s="35">
        <f t="shared" si="51"/>
        <v>0</v>
      </c>
      <c r="H60" s="35">
        <f t="shared" si="52"/>
        <v>0</v>
      </c>
      <c r="I60" s="35">
        <f t="shared" si="53"/>
        <v>0</v>
      </c>
      <c r="J60" s="35">
        <f t="shared" si="54"/>
        <v>0</v>
      </c>
      <c r="K60" s="35">
        <f t="shared" si="55"/>
        <v>0</v>
      </c>
      <c r="L60" s="35">
        <f t="shared" si="56"/>
        <v>0</v>
      </c>
      <c r="M60" s="35">
        <f t="shared" si="57"/>
        <v>0</v>
      </c>
      <c r="N60" s="35">
        <f t="shared" si="58"/>
        <v>0</v>
      </c>
      <c r="O60" s="35">
        <f t="shared" si="59"/>
        <v>0</v>
      </c>
      <c r="P60" s="35">
        <f t="shared" si="60"/>
        <v>0</v>
      </c>
      <c r="Q60" s="35">
        <f t="shared" si="61"/>
        <v>0</v>
      </c>
      <c r="R60" s="35">
        <f t="shared" si="62"/>
        <v>0</v>
      </c>
      <c r="S60" s="35">
        <f t="shared" si="63"/>
        <v>0</v>
      </c>
      <c r="T60" s="35">
        <f t="shared" si="64"/>
        <v>0</v>
      </c>
      <c r="U60" s="35">
        <f t="shared" si="65"/>
        <v>0</v>
      </c>
      <c r="V60" s="36">
        <f t="shared" si="67"/>
        <v>0</v>
      </c>
      <c r="W60" s="88">
        <f t="shared" si="69"/>
        <v>0</v>
      </c>
      <c r="X60" s="89"/>
      <c r="Y60" s="89"/>
      <c r="Z60" s="89"/>
      <c r="AA60" s="89"/>
      <c r="AB60" s="89"/>
      <c r="AC60" s="89"/>
      <c r="AD60" s="89"/>
      <c r="AE60" s="89"/>
      <c r="AF60" s="89"/>
      <c r="AG60" s="89"/>
      <c r="AH60" s="89"/>
      <c r="AI60" s="89"/>
      <c r="AJ60" s="89"/>
      <c r="AK60" s="89"/>
      <c r="AL60" s="89"/>
      <c r="AM60" s="89"/>
      <c r="AN60" s="89"/>
      <c r="AO60" s="89"/>
      <c r="AP60" s="89"/>
      <c r="AQ60" s="89"/>
      <c r="AR60" s="89"/>
      <c r="AS60" s="89"/>
      <c r="AT60" s="89"/>
      <c r="AU60" s="89"/>
      <c r="AV60" s="89"/>
      <c r="AW60" s="89"/>
      <c r="AX60" s="89"/>
      <c r="AY60" s="89"/>
      <c r="AZ60" s="89"/>
      <c r="BA60" s="89"/>
      <c r="BB60" s="89"/>
      <c r="BC60" s="89"/>
    </row>
    <row r="61" spans="1:55" ht="24.75" hidden="1" customHeight="1">
      <c r="A61" s="28">
        <v>24</v>
      </c>
      <c r="B61" s="35">
        <f t="shared" si="47"/>
        <v>0</v>
      </c>
      <c r="C61" s="35">
        <f t="shared" si="66"/>
        <v>0</v>
      </c>
      <c r="D61" s="35">
        <f t="shared" si="48"/>
        <v>0</v>
      </c>
      <c r="E61" s="35">
        <f t="shared" si="49"/>
        <v>0</v>
      </c>
      <c r="F61" s="35">
        <f t="shared" si="50"/>
        <v>0</v>
      </c>
      <c r="G61" s="35">
        <f t="shared" si="51"/>
        <v>0</v>
      </c>
      <c r="H61" s="35">
        <f t="shared" si="52"/>
        <v>0</v>
      </c>
      <c r="I61" s="35">
        <f t="shared" si="53"/>
        <v>0</v>
      </c>
      <c r="J61" s="35">
        <f t="shared" si="54"/>
        <v>0</v>
      </c>
      <c r="K61" s="35">
        <f t="shared" si="55"/>
        <v>0</v>
      </c>
      <c r="L61" s="35">
        <f t="shared" si="56"/>
        <v>0</v>
      </c>
      <c r="M61" s="35">
        <f t="shared" si="57"/>
        <v>0</v>
      </c>
      <c r="N61" s="35">
        <f t="shared" si="58"/>
        <v>0</v>
      </c>
      <c r="O61" s="35">
        <f t="shared" si="59"/>
        <v>0</v>
      </c>
      <c r="P61" s="35">
        <f t="shared" si="60"/>
        <v>0</v>
      </c>
      <c r="Q61" s="35">
        <f t="shared" si="61"/>
        <v>0</v>
      </c>
      <c r="R61" s="35">
        <f t="shared" si="62"/>
        <v>0</v>
      </c>
      <c r="S61" s="35">
        <f t="shared" si="63"/>
        <v>0</v>
      </c>
      <c r="T61" s="35">
        <f t="shared" si="64"/>
        <v>0</v>
      </c>
      <c r="U61" s="35">
        <f t="shared" si="65"/>
        <v>0</v>
      </c>
      <c r="V61" s="36">
        <f t="shared" si="67"/>
        <v>0</v>
      </c>
      <c r="W61" s="88">
        <f t="shared" si="69"/>
        <v>0</v>
      </c>
      <c r="X61" s="89"/>
      <c r="Y61" s="89"/>
      <c r="Z61" s="89"/>
      <c r="AA61" s="89"/>
      <c r="AB61" s="89"/>
      <c r="AC61" s="89"/>
      <c r="AD61" s="89"/>
      <c r="AE61" s="89"/>
      <c r="AF61" s="89"/>
      <c r="AG61" s="89"/>
      <c r="AH61" s="89"/>
      <c r="AI61" s="89"/>
      <c r="AJ61" s="89"/>
      <c r="AK61" s="89"/>
      <c r="AL61" s="89"/>
      <c r="AM61" s="89"/>
      <c r="AN61" s="89"/>
      <c r="AO61" s="89"/>
      <c r="AP61" s="89"/>
      <c r="AQ61" s="89"/>
      <c r="AR61" s="89"/>
      <c r="AS61" s="89"/>
      <c r="AT61" s="89"/>
      <c r="AU61" s="89"/>
      <c r="AV61" s="89"/>
      <c r="AW61" s="89"/>
      <c r="AX61" s="89"/>
      <c r="AY61" s="89"/>
      <c r="AZ61" s="89"/>
      <c r="BA61" s="89"/>
      <c r="BB61" s="89"/>
      <c r="BC61" s="89"/>
    </row>
    <row r="62" spans="1:55" ht="24.75" hidden="1" customHeight="1">
      <c r="A62" s="28">
        <v>25</v>
      </c>
      <c r="B62" s="35">
        <f t="shared" si="47"/>
        <v>0</v>
      </c>
      <c r="C62" s="35">
        <f t="shared" si="66"/>
        <v>0</v>
      </c>
      <c r="D62" s="35">
        <f t="shared" si="48"/>
        <v>0</v>
      </c>
      <c r="E62" s="35">
        <f t="shared" si="49"/>
        <v>0</v>
      </c>
      <c r="F62" s="35">
        <f t="shared" si="50"/>
        <v>0</v>
      </c>
      <c r="G62" s="35">
        <f t="shared" si="51"/>
        <v>0</v>
      </c>
      <c r="H62" s="35">
        <f t="shared" si="52"/>
        <v>0</v>
      </c>
      <c r="I62" s="35">
        <f t="shared" si="53"/>
        <v>0</v>
      </c>
      <c r="J62" s="35">
        <f t="shared" si="54"/>
        <v>0</v>
      </c>
      <c r="K62" s="35">
        <f t="shared" si="55"/>
        <v>0</v>
      </c>
      <c r="L62" s="35">
        <f t="shared" si="56"/>
        <v>0</v>
      </c>
      <c r="M62" s="35">
        <f t="shared" si="57"/>
        <v>0</v>
      </c>
      <c r="N62" s="35">
        <f t="shared" si="58"/>
        <v>0</v>
      </c>
      <c r="O62" s="35">
        <f t="shared" si="59"/>
        <v>0</v>
      </c>
      <c r="P62" s="35">
        <f t="shared" si="60"/>
        <v>0</v>
      </c>
      <c r="Q62" s="35">
        <f t="shared" si="61"/>
        <v>0</v>
      </c>
      <c r="R62" s="35">
        <f t="shared" si="62"/>
        <v>0</v>
      </c>
      <c r="S62" s="35">
        <f t="shared" si="63"/>
        <v>0</v>
      </c>
      <c r="T62" s="35">
        <f t="shared" si="64"/>
        <v>0</v>
      </c>
      <c r="U62" s="35">
        <f t="shared" si="65"/>
        <v>0</v>
      </c>
      <c r="V62" s="36">
        <f t="shared" si="67"/>
        <v>0</v>
      </c>
      <c r="W62" s="88">
        <f t="shared" si="69"/>
        <v>0</v>
      </c>
      <c r="X62" s="89"/>
      <c r="Y62" s="89"/>
      <c r="Z62" s="89"/>
      <c r="AA62" s="89"/>
      <c r="AB62" s="89"/>
      <c r="AC62" s="89"/>
      <c r="AD62" s="89"/>
      <c r="AE62" s="89"/>
      <c r="AF62" s="89"/>
      <c r="AG62" s="89"/>
      <c r="AH62" s="89"/>
      <c r="AI62" s="89"/>
      <c r="AJ62" s="89"/>
      <c r="AK62" s="89"/>
      <c r="AL62" s="89"/>
      <c r="AM62" s="89"/>
      <c r="AN62" s="89"/>
      <c r="AO62" s="89"/>
      <c r="AP62" s="89"/>
      <c r="AQ62" s="89"/>
      <c r="AR62" s="89"/>
      <c r="AS62" s="89"/>
      <c r="AT62" s="89"/>
      <c r="AU62" s="89"/>
      <c r="AV62" s="89"/>
      <c r="AW62" s="89"/>
      <c r="AX62" s="89"/>
      <c r="AY62" s="89"/>
      <c r="AZ62" s="89"/>
      <c r="BA62" s="89"/>
      <c r="BB62" s="89"/>
      <c r="BC62" s="89"/>
    </row>
    <row r="63" spans="1:55" ht="24.75" hidden="1" customHeight="1">
      <c r="A63" s="28">
        <v>26</v>
      </c>
      <c r="B63" s="35">
        <f t="shared" si="47"/>
        <v>0</v>
      </c>
      <c r="C63" s="35">
        <f t="shared" si="66"/>
        <v>0</v>
      </c>
      <c r="D63" s="35">
        <f t="shared" si="48"/>
        <v>0</v>
      </c>
      <c r="E63" s="35">
        <f t="shared" si="49"/>
        <v>0</v>
      </c>
      <c r="F63" s="35">
        <f t="shared" si="50"/>
        <v>0</v>
      </c>
      <c r="G63" s="35">
        <f t="shared" si="51"/>
        <v>0</v>
      </c>
      <c r="H63" s="35">
        <f t="shared" si="52"/>
        <v>0</v>
      </c>
      <c r="I63" s="35">
        <f t="shared" si="53"/>
        <v>0</v>
      </c>
      <c r="J63" s="35">
        <f t="shared" si="54"/>
        <v>0</v>
      </c>
      <c r="K63" s="35">
        <f t="shared" si="55"/>
        <v>0</v>
      </c>
      <c r="L63" s="35">
        <f t="shared" si="56"/>
        <v>0</v>
      </c>
      <c r="M63" s="35">
        <f t="shared" si="57"/>
        <v>0</v>
      </c>
      <c r="N63" s="35">
        <f t="shared" si="58"/>
        <v>0</v>
      </c>
      <c r="O63" s="35">
        <f t="shared" si="59"/>
        <v>0</v>
      </c>
      <c r="P63" s="35">
        <f t="shared" si="60"/>
        <v>0</v>
      </c>
      <c r="Q63" s="35">
        <f t="shared" si="61"/>
        <v>0</v>
      </c>
      <c r="R63" s="35">
        <f t="shared" si="62"/>
        <v>0</v>
      </c>
      <c r="S63" s="35">
        <f t="shared" si="63"/>
        <v>0</v>
      </c>
      <c r="T63" s="35">
        <f t="shared" si="64"/>
        <v>0</v>
      </c>
      <c r="U63" s="35">
        <f t="shared" si="65"/>
        <v>0</v>
      </c>
      <c r="V63" s="36">
        <f t="shared" si="67"/>
        <v>0</v>
      </c>
      <c r="W63" s="88">
        <f t="shared" si="69"/>
        <v>0</v>
      </c>
      <c r="X63" s="89"/>
      <c r="Y63" s="89"/>
      <c r="Z63" s="89"/>
      <c r="AA63" s="89"/>
      <c r="AB63" s="89"/>
      <c r="AC63" s="89"/>
      <c r="AD63" s="89"/>
      <c r="AE63" s="89"/>
      <c r="AF63" s="89"/>
      <c r="AG63" s="89"/>
      <c r="AH63" s="89"/>
      <c r="AI63" s="89"/>
      <c r="AJ63" s="89"/>
      <c r="AK63" s="89"/>
      <c r="AL63" s="89"/>
      <c r="AM63" s="89"/>
      <c r="AN63" s="89"/>
      <c r="AO63" s="89"/>
      <c r="AP63" s="89"/>
      <c r="AQ63" s="89"/>
      <c r="AR63" s="89"/>
      <c r="AS63" s="89"/>
      <c r="AT63" s="89"/>
      <c r="AU63" s="89"/>
      <c r="AV63" s="89"/>
      <c r="AW63" s="89"/>
      <c r="AX63" s="89"/>
      <c r="AY63" s="89"/>
      <c r="AZ63" s="89"/>
      <c r="BA63" s="89"/>
      <c r="BB63" s="89"/>
      <c r="BC63" s="89"/>
    </row>
    <row r="64" spans="1:55" ht="24.75" hidden="1" customHeight="1">
      <c r="A64" s="28">
        <v>27</v>
      </c>
      <c r="B64" s="35">
        <f t="shared" si="47"/>
        <v>0</v>
      </c>
      <c r="C64" s="35">
        <f t="shared" si="66"/>
        <v>0</v>
      </c>
      <c r="D64" s="35">
        <f t="shared" si="48"/>
        <v>0</v>
      </c>
      <c r="E64" s="35">
        <f t="shared" si="49"/>
        <v>0</v>
      </c>
      <c r="F64" s="35">
        <f t="shared" si="50"/>
        <v>0</v>
      </c>
      <c r="G64" s="35">
        <f t="shared" si="51"/>
        <v>0</v>
      </c>
      <c r="H64" s="35">
        <f t="shared" si="52"/>
        <v>0</v>
      </c>
      <c r="I64" s="35">
        <f t="shared" si="53"/>
        <v>0</v>
      </c>
      <c r="J64" s="35">
        <f t="shared" si="54"/>
        <v>0</v>
      </c>
      <c r="K64" s="35">
        <f t="shared" si="55"/>
        <v>0</v>
      </c>
      <c r="L64" s="35">
        <f t="shared" si="56"/>
        <v>0</v>
      </c>
      <c r="M64" s="35">
        <f t="shared" si="57"/>
        <v>0</v>
      </c>
      <c r="N64" s="35">
        <f t="shared" si="58"/>
        <v>0</v>
      </c>
      <c r="O64" s="35">
        <f t="shared" si="59"/>
        <v>0</v>
      </c>
      <c r="P64" s="35">
        <f t="shared" si="60"/>
        <v>0</v>
      </c>
      <c r="Q64" s="35">
        <f t="shared" si="61"/>
        <v>0</v>
      </c>
      <c r="R64" s="35">
        <f t="shared" si="62"/>
        <v>0</v>
      </c>
      <c r="S64" s="35">
        <f t="shared" si="63"/>
        <v>0</v>
      </c>
      <c r="T64" s="35">
        <f t="shared" si="64"/>
        <v>0</v>
      </c>
      <c r="U64" s="35">
        <f t="shared" si="65"/>
        <v>0</v>
      </c>
      <c r="V64" s="36">
        <f t="shared" si="67"/>
        <v>0</v>
      </c>
      <c r="W64" s="88">
        <f t="shared" si="69"/>
        <v>0</v>
      </c>
      <c r="X64" s="89"/>
      <c r="Y64" s="89"/>
      <c r="Z64" s="89"/>
      <c r="AA64" s="89"/>
      <c r="AB64" s="89"/>
      <c r="AC64" s="89"/>
      <c r="AD64" s="89"/>
      <c r="AE64" s="89"/>
      <c r="AF64" s="89"/>
      <c r="AG64" s="89"/>
      <c r="AH64" s="89"/>
      <c r="AI64" s="89"/>
      <c r="AJ64" s="89"/>
      <c r="AK64" s="89"/>
      <c r="AL64" s="89"/>
      <c r="AM64" s="89"/>
      <c r="AN64" s="89"/>
      <c r="AO64" s="89"/>
      <c r="AP64" s="89"/>
      <c r="AQ64" s="89"/>
      <c r="AR64" s="89"/>
      <c r="AS64" s="89"/>
      <c r="AT64" s="89"/>
      <c r="AU64" s="89"/>
      <c r="AV64" s="89"/>
      <c r="AW64" s="89"/>
      <c r="AX64" s="89"/>
      <c r="AY64" s="89"/>
      <c r="AZ64" s="89"/>
      <c r="BA64" s="89"/>
      <c r="BB64" s="89"/>
      <c r="BC64" s="89"/>
    </row>
    <row r="65" spans="1:55" ht="24.75" hidden="1" customHeight="1">
      <c r="A65" s="28">
        <v>28</v>
      </c>
      <c r="B65" s="35">
        <f t="shared" si="47"/>
        <v>0</v>
      </c>
      <c r="C65" s="35">
        <f t="shared" si="66"/>
        <v>0</v>
      </c>
      <c r="D65" s="35">
        <f t="shared" si="48"/>
        <v>0</v>
      </c>
      <c r="E65" s="35">
        <f t="shared" si="49"/>
        <v>0</v>
      </c>
      <c r="F65" s="35">
        <f t="shared" si="50"/>
        <v>0</v>
      </c>
      <c r="G65" s="35">
        <f t="shared" si="51"/>
        <v>0</v>
      </c>
      <c r="H65" s="35">
        <f t="shared" si="52"/>
        <v>0</v>
      </c>
      <c r="I65" s="35">
        <f t="shared" si="53"/>
        <v>0</v>
      </c>
      <c r="J65" s="35">
        <f t="shared" si="54"/>
        <v>0</v>
      </c>
      <c r="K65" s="35">
        <f t="shared" si="55"/>
        <v>0</v>
      </c>
      <c r="L65" s="35">
        <f t="shared" si="56"/>
        <v>0</v>
      </c>
      <c r="M65" s="35">
        <f t="shared" si="57"/>
        <v>0</v>
      </c>
      <c r="N65" s="35">
        <f t="shared" si="58"/>
        <v>0</v>
      </c>
      <c r="O65" s="35">
        <f t="shared" si="59"/>
        <v>0</v>
      </c>
      <c r="P65" s="35">
        <f t="shared" si="60"/>
        <v>0</v>
      </c>
      <c r="Q65" s="35">
        <f t="shared" si="61"/>
        <v>0</v>
      </c>
      <c r="R65" s="35">
        <f t="shared" si="62"/>
        <v>0</v>
      </c>
      <c r="S65" s="35">
        <f t="shared" si="63"/>
        <v>0</v>
      </c>
      <c r="T65" s="35">
        <f t="shared" si="64"/>
        <v>0</v>
      </c>
      <c r="U65" s="35">
        <f t="shared" si="65"/>
        <v>0</v>
      </c>
      <c r="V65" s="36">
        <f t="shared" si="67"/>
        <v>0</v>
      </c>
      <c r="W65" s="88">
        <f t="shared" si="69"/>
        <v>0</v>
      </c>
      <c r="X65" s="89"/>
      <c r="Y65" s="89"/>
      <c r="Z65" s="89"/>
      <c r="AA65" s="89"/>
      <c r="AB65" s="89"/>
      <c r="AC65" s="89"/>
      <c r="AD65" s="89"/>
      <c r="AE65" s="89"/>
      <c r="AF65" s="89"/>
      <c r="AG65" s="89"/>
      <c r="AH65" s="89"/>
      <c r="AI65" s="89"/>
      <c r="AJ65" s="89"/>
      <c r="AK65" s="89"/>
      <c r="AL65" s="89"/>
      <c r="AM65" s="89"/>
      <c r="AN65" s="89"/>
      <c r="AO65" s="89"/>
      <c r="AP65" s="89"/>
      <c r="AQ65" s="89"/>
      <c r="AR65" s="89"/>
      <c r="AS65" s="89"/>
      <c r="AT65" s="89"/>
      <c r="AU65" s="89"/>
      <c r="AV65" s="89"/>
      <c r="AW65" s="89"/>
      <c r="AX65" s="89"/>
      <c r="AY65" s="89"/>
      <c r="AZ65" s="89"/>
      <c r="BA65" s="89"/>
      <c r="BB65" s="89"/>
      <c r="BC65" s="89"/>
    </row>
    <row r="66" spans="1:55" ht="24.75" hidden="1" customHeight="1">
      <c r="A66" s="28">
        <v>29</v>
      </c>
      <c r="B66" s="35">
        <f t="shared" si="47"/>
        <v>0</v>
      </c>
      <c r="C66" s="35">
        <f t="shared" si="66"/>
        <v>0</v>
      </c>
      <c r="D66" s="35">
        <f t="shared" si="48"/>
        <v>0</v>
      </c>
      <c r="E66" s="35">
        <f t="shared" si="49"/>
        <v>0</v>
      </c>
      <c r="F66" s="35">
        <f t="shared" si="50"/>
        <v>0</v>
      </c>
      <c r="G66" s="35">
        <f t="shared" si="51"/>
        <v>0</v>
      </c>
      <c r="H66" s="35">
        <f t="shared" si="52"/>
        <v>0</v>
      </c>
      <c r="I66" s="35">
        <f t="shared" si="53"/>
        <v>0</v>
      </c>
      <c r="J66" s="35">
        <f t="shared" si="54"/>
        <v>0</v>
      </c>
      <c r="K66" s="35">
        <f t="shared" si="55"/>
        <v>0</v>
      </c>
      <c r="L66" s="35">
        <f t="shared" si="56"/>
        <v>0</v>
      </c>
      <c r="M66" s="35">
        <f t="shared" si="57"/>
        <v>0</v>
      </c>
      <c r="N66" s="35">
        <f t="shared" si="58"/>
        <v>0</v>
      </c>
      <c r="O66" s="35">
        <f t="shared" si="59"/>
        <v>0</v>
      </c>
      <c r="P66" s="35">
        <f t="shared" si="60"/>
        <v>0</v>
      </c>
      <c r="Q66" s="35">
        <f t="shared" si="61"/>
        <v>0</v>
      </c>
      <c r="R66" s="35">
        <f t="shared" si="62"/>
        <v>0</v>
      </c>
      <c r="S66" s="35">
        <f t="shared" si="63"/>
        <v>0</v>
      </c>
      <c r="T66" s="35">
        <f t="shared" si="64"/>
        <v>0</v>
      </c>
      <c r="U66" s="35">
        <f t="shared" si="65"/>
        <v>0</v>
      </c>
      <c r="V66" s="36">
        <f t="shared" si="67"/>
        <v>0</v>
      </c>
      <c r="W66" s="88">
        <f t="shared" si="69"/>
        <v>0</v>
      </c>
      <c r="X66" s="89"/>
      <c r="Y66" s="89"/>
      <c r="Z66" s="89"/>
      <c r="AA66" s="89"/>
      <c r="AB66" s="89"/>
      <c r="AC66" s="89"/>
      <c r="AD66" s="89"/>
      <c r="AE66" s="89"/>
      <c r="AF66" s="89"/>
      <c r="AG66" s="89"/>
      <c r="AH66" s="89"/>
      <c r="AI66" s="89"/>
      <c r="AJ66" s="89"/>
      <c r="AK66" s="89"/>
      <c r="AL66" s="89"/>
      <c r="AM66" s="89"/>
      <c r="AN66" s="89"/>
      <c r="AO66" s="89"/>
      <c r="AP66" s="89"/>
      <c r="AQ66" s="89"/>
      <c r="AR66" s="89"/>
      <c r="AS66" s="89"/>
      <c r="AT66" s="89"/>
      <c r="AU66" s="89"/>
      <c r="AV66" s="89"/>
      <c r="AW66" s="89"/>
      <c r="AX66" s="89"/>
      <c r="AY66" s="89"/>
      <c r="AZ66" s="89"/>
      <c r="BA66" s="89"/>
      <c r="BB66" s="89"/>
      <c r="BC66" s="89"/>
    </row>
    <row r="67" spans="1:55" ht="24.75" hidden="1" customHeight="1">
      <c r="A67" s="28">
        <v>30</v>
      </c>
      <c r="B67" s="35">
        <f t="shared" si="47"/>
        <v>0</v>
      </c>
      <c r="C67" s="35">
        <f t="shared" si="66"/>
        <v>0</v>
      </c>
      <c r="D67" s="35">
        <f t="shared" si="48"/>
        <v>0</v>
      </c>
      <c r="E67" s="35">
        <f t="shared" si="49"/>
        <v>0</v>
      </c>
      <c r="F67" s="35">
        <f t="shared" si="50"/>
        <v>0</v>
      </c>
      <c r="G67" s="35">
        <f t="shared" si="51"/>
        <v>0</v>
      </c>
      <c r="H67" s="35">
        <f t="shared" si="52"/>
        <v>0</v>
      </c>
      <c r="I67" s="35">
        <f t="shared" si="53"/>
        <v>0</v>
      </c>
      <c r="J67" s="35">
        <f t="shared" si="54"/>
        <v>0</v>
      </c>
      <c r="K67" s="35">
        <f t="shared" si="55"/>
        <v>0</v>
      </c>
      <c r="L67" s="35">
        <f t="shared" si="56"/>
        <v>0</v>
      </c>
      <c r="M67" s="35">
        <f t="shared" si="57"/>
        <v>0</v>
      </c>
      <c r="N67" s="35">
        <f t="shared" si="58"/>
        <v>0</v>
      </c>
      <c r="O67" s="35">
        <f t="shared" si="59"/>
        <v>0</v>
      </c>
      <c r="P67" s="35">
        <f t="shared" si="60"/>
        <v>0</v>
      </c>
      <c r="Q67" s="35">
        <f t="shared" si="61"/>
        <v>0</v>
      </c>
      <c r="R67" s="35">
        <f t="shared" si="62"/>
        <v>0</v>
      </c>
      <c r="S67" s="35">
        <f t="shared" si="63"/>
        <v>0</v>
      </c>
      <c r="T67" s="35">
        <f t="shared" si="64"/>
        <v>0</v>
      </c>
      <c r="U67" s="35">
        <f t="shared" si="65"/>
        <v>0</v>
      </c>
      <c r="V67" s="36">
        <f t="shared" si="67"/>
        <v>0</v>
      </c>
      <c r="W67" s="88">
        <f t="shared" si="69"/>
        <v>0</v>
      </c>
      <c r="X67" s="89"/>
      <c r="Y67" s="89"/>
      <c r="Z67" s="89"/>
      <c r="AA67" s="89"/>
      <c r="AB67" s="89"/>
      <c r="AC67" s="89"/>
      <c r="AD67" s="89"/>
      <c r="AE67" s="89"/>
      <c r="AF67" s="89"/>
      <c r="AG67" s="89"/>
      <c r="AH67" s="89"/>
      <c r="AI67" s="89"/>
      <c r="AJ67" s="89"/>
      <c r="AK67" s="89"/>
      <c r="AL67" s="89"/>
      <c r="AM67" s="89"/>
      <c r="AN67" s="89"/>
      <c r="AO67" s="89"/>
      <c r="AP67" s="89"/>
      <c r="AQ67" s="89"/>
      <c r="AR67" s="89"/>
      <c r="AS67" s="89"/>
      <c r="AT67" s="89"/>
      <c r="AU67" s="89"/>
      <c r="AV67" s="89"/>
      <c r="AW67" s="89"/>
      <c r="AX67" s="89"/>
      <c r="AY67" s="89"/>
      <c r="AZ67" s="89"/>
      <c r="BA67" s="89"/>
      <c r="BB67" s="89"/>
      <c r="BC67" s="89"/>
    </row>
    <row r="68" spans="1:55" ht="24.75" hidden="1" customHeight="1">
      <c r="A68" s="28">
        <v>31</v>
      </c>
      <c r="B68" s="35">
        <f t="shared" si="47"/>
        <v>0</v>
      </c>
      <c r="C68" s="35">
        <f t="shared" si="66"/>
        <v>0</v>
      </c>
      <c r="D68" s="35">
        <f t="shared" si="48"/>
        <v>0</v>
      </c>
      <c r="E68" s="35">
        <f t="shared" si="49"/>
        <v>0</v>
      </c>
      <c r="F68" s="35">
        <f t="shared" si="50"/>
        <v>0</v>
      </c>
      <c r="G68" s="35">
        <f t="shared" si="51"/>
        <v>0</v>
      </c>
      <c r="H68" s="35">
        <f t="shared" si="52"/>
        <v>0</v>
      </c>
      <c r="I68" s="35">
        <f t="shared" si="53"/>
        <v>0</v>
      </c>
      <c r="J68" s="35">
        <f t="shared" si="54"/>
        <v>0</v>
      </c>
      <c r="K68" s="35">
        <f t="shared" si="55"/>
        <v>0</v>
      </c>
      <c r="L68" s="35">
        <f t="shared" si="56"/>
        <v>0</v>
      </c>
      <c r="M68" s="35">
        <f t="shared" si="57"/>
        <v>0</v>
      </c>
      <c r="N68" s="35">
        <f t="shared" si="58"/>
        <v>0</v>
      </c>
      <c r="O68" s="35">
        <f t="shared" si="59"/>
        <v>0</v>
      </c>
      <c r="P68" s="35">
        <f t="shared" si="60"/>
        <v>0</v>
      </c>
      <c r="Q68" s="35">
        <f t="shared" si="61"/>
        <v>0</v>
      </c>
      <c r="R68" s="35">
        <f t="shared" si="62"/>
        <v>0</v>
      </c>
      <c r="S68" s="35">
        <f t="shared" si="63"/>
        <v>0</v>
      </c>
      <c r="T68" s="35">
        <f t="shared" si="64"/>
        <v>0</v>
      </c>
      <c r="U68" s="35">
        <f t="shared" si="65"/>
        <v>0</v>
      </c>
      <c r="V68" s="36">
        <f t="shared" si="67"/>
        <v>0</v>
      </c>
      <c r="W68" s="88">
        <f t="shared" si="69"/>
        <v>0</v>
      </c>
      <c r="X68" s="89"/>
      <c r="Y68" s="89"/>
      <c r="Z68" s="89"/>
      <c r="AA68" s="89"/>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c r="AZ68" s="89"/>
      <c r="BA68" s="89"/>
      <c r="BB68" s="89"/>
      <c r="BC68" s="89"/>
    </row>
    <row r="69" spans="1:55" ht="24.75" hidden="1" customHeight="1">
      <c r="A69" s="28">
        <v>32</v>
      </c>
      <c r="B69" s="35">
        <f t="shared" si="47"/>
        <v>0</v>
      </c>
      <c r="C69" s="35">
        <f t="shared" si="66"/>
        <v>0</v>
      </c>
      <c r="D69" s="35">
        <f t="shared" si="48"/>
        <v>0</v>
      </c>
      <c r="E69" s="35">
        <f t="shared" si="49"/>
        <v>0</v>
      </c>
      <c r="F69" s="35">
        <f t="shared" si="50"/>
        <v>0</v>
      </c>
      <c r="G69" s="35">
        <f t="shared" si="51"/>
        <v>0</v>
      </c>
      <c r="H69" s="35">
        <f t="shared" si="52"/>
        <v>0</v>
      </c>
      <c r="I69" s="35">
        <f t="shared" si="53"/>
        <v>0</v>
      </c>
      <c r="J69" s="35">
        <f t="shared" si="54"/>
        <v>0</v>
      </c>
      <c r="K69" s="35">
        <f t="shared" si="55"/>
        <v>0</v>
      </c>
      <c r="L69" s="35">
        <f t="shared" si="56"/>
        <v>0</v>
      </c>
      <c r="M69" s="35">
        <f t="shared" si="57"/>
        <v>0</v>
      </c>
      <c r="N69" s="35">
        <f t="shared" si="58"/>
        <v>0</v>
      </c>
      <c r="O69" s="35">
        <f t="shared" si="59"/>
        <v>0</v>
      </c>
      <c r="P69" s="35">
        <f t="shared" si="60"/>
        <v>0</v>
      </c>
      <c r="Q69" s="35">
        <f t="shared" si="61"/>
        <v>0</v>
      </c>
      <c r="R69" s="35">
        <f t="shared" si="62"/>
        <v>0</v>
      </c>
      <c r="S69" s="35">
        <f t="shared" si="63"/>
        <v>0</v>
      </c>
      <c r="T69" s="35">
        <f t="shared" si="64"/>
        <v>0</v>
      </c>
      <c r="U69" s="35">
        <f t="shared" si="65"/>
        <v>0</v>
      </c>
      <c r="V69" s="36">
        <f t="shared" si="67"/>
        <v>0</v>
      </c>
      <c r="W69" s="88">
        <f t="shared" si="69"/>
        <v>0</v>
      </c>
      <c r="X69" s="89"/>
      <c r="Y69" s="89"/>
      <c r="Z69" s="89"/>
      <c r="AA69" s="89"/>
      <c r="AB69" s="89"/>
      <c r="AC69" s="89"/>
      <c r="AD69" s="89"/>
      <c r="AE69" s="89"/>
      <c r="AF69" s="89"/>
      <c r="AG69" s="89"/>
      <c r="AH69" s="89"/>
      <c r="AI69" s="89"/>
      <c r="AJ69" s="89"/>
      <c r="AK69" s="89"/>
      <c r="AL69" s="89"/>
      <c r="AM69" s="89"/>
      <c r="AN69" s="89"/>
      <c r="AO69" s="89"/>
      <c r="AP69" s="89"/>
      <c r="AQ69" s="89"/>
      <c r="AR69" s="89"/>
      <c r="AS69" s="89"/>
      <c r="AT69" s="89"/>
      <c r="AU69" s="89"/>
      <c r="AV69" s="89"/>
      <c r="AW69" s="89"/>
      <c r="AX69" s="89"/>
      <c r="AY69" s="89"/>
      <c r="AZ69" s="89"/>
      <c r="BA69" s="89"/>
      <c r="BB69" s="89"/>
      <c r="BC69" s="89"/>
    </row>
    <row r="70" spans="1:55" ht="24.75" hidden="1" customHeight="1">
      <c r="A70" s="28">
        <v>33</v>
      </c>
      <c r="B70" s="35">
        <f t="shared" si="47"/>
        <v>0</v>
      </c>
      <c r="C70" s="35">
        <f t="shared" si="66"/>
        <v>0</v>
      </c>
      <c r="D70" s="35">
        <f t="shared" si="48"/>
        <v>0</v>
      </c>
      <c r="E70" s="35">
        <f t="shared" ref="E70:E87" si="70">COUNTIF(車種重量２,CONCATENATE($A70,14))+COUNTIF(車種重量２,CONCATENATE($A70,15))</f>
        <v>0</v>
      </c>
      <c r="F70" s="35">
        <f t="shared" si="50"/>
        <v>0</v>
      </c>
      <c r="G70" s="35">
        <f t="shared" si="51"/>
        <v>0</v>
      </c>
      <c r="H70" s="35">
        <f t="shared" si="52"/>
        <v>0</v>
      </c>
      <c r="I70" s="35">
        <f t="shared" si="53"/>
        <v>0</v>
      </c>
      <c r="J70" s="35">
        <f t="shared" si="54"/>
        <v>0</v>
      </c>
      <c r="K70" s="35">
        <f t="shared" si="55"/>
        <v>0</v>
      </c>
      <c r="L70" s="35">
        <f t="shared" si="56"/>
        <v>0</v>
      </c>
      <c r="M70" s="35">
        <f t="shared" ref="M70:M87" si="71">COUNTIF(車種重量２,CONCATENATE($A70,34))+COUNTIF(車種重量２,CONCATENATE($A70,35))</f>
        <v>0</v>
      </c>
      <c r="N70" s="35">
        <f t="shared" si="58"/>
        <v>0</v>
      </c>
      <c r="O70" s="35">
        <f t="shared" si="59"/>
        <v>0</v>
      </c>
      <c r="P70" s="35">
        <f t="shared" si="60"/>
        <v>0</v>
      </c>
      <c r="Q70" s="35">
        <f t="shared" ref="Q70:Q87" si="72">COUNTIF(車種重量２,CONCATENATE($A70,44))+COUNTIF(車種重量２,CONCATENATE($A70,45))</f>
        <v>0</v>
      </c>
      <c r="R70" s="35">
        <f t="shared" si="62"/>
        <v>0</v>
      </c>
      <c r="S70" s="35">
        <f t="shared" si="63"/>
        <v>0</v>
      </c>
      <c r="T70" s="35">
        <f t="shared" si="64"/>
        <v>0</v>
      </c>
      <c r="U70" s="35">
        <f t="shared" ref="U70:U87" si="73">COUNTIF(車種重量２,CONCATENATE($A70,54))+COUNTIF(車種重量２,CONCATENATE($A70,64))+COUNTIF(車種重量２,CONCATENATE($A70,55))+COUNTIF(車種重量２,CONCATENATE($A70,65))</f>
        <v>0</v>
      </c>
      <c r="V70" s="36">
        <f t="shared" si="67"/>
        <v>0</v>
      </c>
      <c r="W70" s="88">
        <f t="shared" si="69"/>
        <v>0</v>
      </c>
      <c r="X70" s="89"/>
      <c r="Y70" s="89"/>
      <c r="Z70" s="89"/>
      <c r="AA70" s="89"/>
      <c r="AB70" s="89"/>
      <c r="AC70" s="89"/>
      <c r="AD70" s="89"/>
      <c r="AE70" s="89"/>
      <c r="AF70" s="89"/>
      <c r="AG70" s="89"/>
      <c r="AH70" s="89"/>
      <c r="AI70" s="89"/>
      <c r="AJ70" s="89"/>
      <c r="AK70" s="89"/>
      <c r="AL70" s="89"/>
      <c r="AM70" s="89"/>
      <c r="AN70" s="89"/>
      <c r="AO70" s="89"/>
      <c r="AP70" s="89"/>
      <c r="AQ70" s="89"/>
      <c r="AR70" s="89"/>
      <c r="AS70" s="89"/>
      <c r="AT70" s="89"/>
      <c r="AU70" s="89"/>
      <c r="AV70" s="89"/>
      <c r="AW70" s="89"/>
      <c r="AX70" s="89"/>
      <c r="AY70" s="89"/>
      <c r="AZ70" s="89"/>
      <c r="BA70" s="89"/>
      <c r="BB70" s="89"/>
      <c r="BC70" s="89"/>
    </row>
    <row r="71" spans="1:55" ht="24.75" hidden="1" customHeight="1">
      <c r="A71" s="28">
        <v>34</v>
      </c>
      <c r="B71" s="35">
        <f t="shared" si="47"/>
        <v>0</v>
      </c>
      <c r="C71" s="35">
        <f t="shared" si="66"/>
        <v>0</v>
      </c>
      <c r="D71" s="35">
        <f t="shared" si="48"/>
        <v>0</v>
      </c>
      <c r="E71" s="35">
        <f t="shared" si="70"/>
        <v>0</v>
      </c>
      <c r="F71" s="35">
        <f t="shared" si="50"/>
        <v>0</v>
      </c>
      <c r="G71" s="35">
        <f t="shared" si="51"/>
        <v>0</v>
      </c>
      <c r="H71" s="35">
        <f t="shared" si="52"/>
        <v>0</v>
      </c>
      <c r="I71" s="35">
        <f t="shared" si="53"/>
        <v>0</v>
      </c>
      <c r="J71" s="35">
        <f t="shared" si="54"/>
        <v>0</v>
      </c>
      <c r="K71" s="35">
        <f t="shared" si="55"/>
        <v>0</v>
      </c>
      <c r="L71" s="35">
        <f t="shared" si="56"/>
        <v>0</v>
      </c>
      <c r="M71" s="35">
        <f t="shared" si="71"/>
        <v>0</v>
      </c>
      <c r="N71" s="35">
        <f t="shared" si="58"/>
        <v>0</v>
      </c>
      <c r="O71" s="35">
        <f t="shared" si="59"/>
        <v>0</v>
      </c>
      <c r="P71" s="35">
        <f t="shared" si="60"/>
        <v>0</v>
      </c>
      <c r="Q71" s="35">
        <f t="shared" si="72"/>
        <v>0</v>
      </c>
      <c r="R71" s="35">
        <f t="shared" si="62"/>
        <v>0</v>
      </c>
      <c r="S71" s="35">
        <f t="shared" si="63"/>
        <v>0</v>
      </c>
      <c r="T71" s="35">
        <f t="shared" si="64"/>
        <v>0</v>
      </c>
      <c r="U71" s="35">
        <f t="shared" si="73"/>
        <v>0</v>
      </c>
      <c r="V71" s="36">
        <f t="shared" si="67"/>
        <v>0</v>
      </c>
      <c r="W71" s="88">
        <f t="shared" si="69"/>
        <v>0</v>
      </c>
      <c r="X71" s="89"/>
      <c r="Y71" s="89"/>
      <c r="Z71" s="89"/>
      <c r="AA71" s="89"/>
      <c r="AB71" s="89"/>
      <c r="AC71" s="89"/>
      <c r="AD71" s="89"/>
      <c r="AE71" s="89"/>
      <c r="AF71" s="89"/>
      <c r="AG71" s="89"/>
      <c r="AH71" s="89"/>
      <c r="AI71" s="89"/>
      <c r="AJ71" s="89"/>
      <c r="AK71" s="89"/>
      <c r="AL71" s="89"/>
      <c r="AM71" s="89"/>
      <c r="AN71" s="89"/>
      <c r="AO71" s="89"/>
      <c r="AP71" s="89"/>
      <c r="AQ71" s="89"/>
      <c r="AR71" s="89"/>
      <c r="AS71" s="89"/>
      <c r="AT71" s="89"/>
      <c r="AU71" s="89"/>
      <c r="AV71" s="89"/>
      <c r="AW71" s="89"/>
      <c r="AX71" s="89"/>
      <c r="AY71" s="89"/>
      <c r="AZ71" s="89"/>
      <c r="BA71" s="89"/>
      <c r="BB71" s="89"/>
      <c r="BC71" s="89"/>
    </row>
    <row r="72" spans="1:55" ht="24.75" hidden="1" customHeight="1">
      <c r="A72" s="28">
        <v>35</v>
      </c>
      <c r="B72" s="35">
        <f t="shared" si="47"/>
        <v>0</v>
      </c>
      <c r="C72" s="35">
        <f t="shared" si="66"/>
        <v>0</v>
      </c>
      <c r="D72" s="35">
        <f t="shared" si="48"/>
        <v>0</v>
      </c>
      <c r="E72" s="35">
        <f t="shared" si="70"/>
        <v>0</v>
      </c>
      <c r="F72" s="35">
        <f t="shared" si="50"/>
        <v>0</v>
      </c>
      <c r="G72" s="35">
        <f t="shared" si="51"/>
        <v>0</v>
      </c>
      <c r="H72" s="35">
        <f t="shared" si="52"/>
        <v>0</v>
      </c>
      <c r="I72" s="35">
        <f t="shared" si="53"/>
        <v>0</v>
      </c>
      <c r="J72" s="35">
        <f t="shared" si="54"/>
        <v>0</v>
      </c>
      <c r="K72" s="35">
        <f t="shared" si="55"/>
        <v>0</v>
      </c>
      <c r="L72" s="35">
        <f t="shared" si="56"/>
        <v>0</v>
      </c>
      <c r="M72" s="35">
        <f t="shared" si="71"/>
        <v>0</v>
      </c>
      <c r="N72" s="35">
        <f t="shared" si="58"/>
        <v>0</v>
      </c>
      <c r="O72" s="35">
        <f t="shared" si="59"/>
        <v>0</v>
      </c>
      <c r="P72" s="35">
        <f t="shared" si="60"/>
        <v>0</v>
      </c>
      <c r="Q72" s="35">
        <f t="shared" si="72"/>
        <v>0</v>
      </c>
      <c r="R72" s="35">
        <f t="shared" si="62"/>
        <v>0</v>
      </c>
      <c r="S72" s="35">
        <f t="shared" si="63"/>
        <v>0</v>
      </c>
      <c r="T72" s="35">
        <f t="shared" si="64"/>
        <v>0</v>
      </c>
      <c r="U72" s="35">
        <f t="shared" si="73"/>
        <v>0</v>
      </c>
      <c r="V72" s="36">
        <f t="shared" si="67"/>
        <v>0</v>
      </c>
      <c r="W72" s="88">
        <f t="shared" si="69"/>
        <v>0</v>
      </c>
      <c r="X72" s="89"/>
      <c r="Y72" s="89"/>
      <c r="Z72" s="89"/>
      <c r="AA72" s="89"/>
      <c r="AB72" s="89"/>
      <c r="AC72" s="89"/>
      <c r="AD72" s="89"/>
      <c r="AE72" s="89"/>
      <c r="AF72" s="89"/>
      <c r="AG72" s="89"/>
      <c r="AH72" s="89"/>
      <c r="AI72" s="89"/>
      <c r="AJ72" s="89"/>
      <c r="AK72" s="89"/>
      <c r="AL72" s="89"/>
      <c r="AM72" s="89"/>
      <c r="AN72" s="89"/>
      <c r="AO72" s="89"/>
      <c r="AP72" s="89"/>
      <c r="AQ72" s="89"/>
      <c r="AR72" s="89"/>
      <c r="AS72" s="89"/>
      <c r="AT72" s="89"/>
      <c r="AU72" s="89"/>
      <c r="AV72" s="89"/>
      <c r="AW72" s="89"/>
      <c r="AX72" s="89"/>
      <c r="AY72" s="89"/>
      <c r="AZ72" s="89"/>
      <c r="BA72" s="89"/>
      <c r="BB72" s="89"/>
      <c r="BC72" s="89"/>
    </row>
    <row r="73" spans="1:55" ht="24.75" hidden="1" customHeight="1">
      <c r="A73" s="28">
        <v>36</v>
      </c>
      <c r="B73" s="35">
        <f t="shared" si="47"/>
        <v>0</v>
      </c>
      <c r="C73" s="35">
        <f t="shared" si="66"/>
        <v>0</v>
      </c>
      <c r="D73" s="35">
        <f t="shared" si="48"/>
        <v>0</v>
      </c>
      <c r="E73" s="35">
        <f t="shared" si="70"/>
        <v>0</v>
      </c>
      <c r="F73" s="35">
        <f t="shared" si="50"/>
        <v>0</v>
      </c>
      <c r="G73" s="35">
        <f t="shared" si="51"/>
        <v>0</v>
      </c>
      <c r="H73" s="35">
        <f t="shared" si="52"/>
        <v>0</v>
      </c>
      <c r="I73" s="35">
        <f t="shared" si="53"/>
        <v>0</v>
      </c>
      <c r="J73" s="35">
        <f t="shared" si="54"/>
        <v>0</v>
      </c>
      <c r="K73" s="35">
        <f t="shared" si="55"/>
        <v>0</v>
      </c>
      <c r="L73" s="35">
        <f t="shared" si="56"/>
        <v>0</v>
      </c>
      <c r="M73" s="35">
        <f t="shared" si="71"/>
        <v>0</v>
      </c>
      <c r="N73" s="35">
        <f t="shared" si="58"/>
        <v>0</v>
      </c>
      <c r="O73" s="35">
        <f t="shared" si="59"/>
        <v>0</v>
      </c>
      <c r="P73" s="35">
        <f t="shared" si="60"/>
        <v>0</v>
      </c>
      <c r="Q73" s="35">
        <f t="shared" si="72"/>
        <v>0</v>
      </c>
      <c r="R73" s="35">
        <f t="shared" si="62"/>
        <v>0</v>
      </c>
      <c r="S73" s="35">
        <f t="shared" si="63"/>
        <v>0</v>
      </c>
      <c r="T73" s="35">
        <f t="shared" si="64"/>
        <v>0</v>
      </c>
      <c r="U73" s="35">
        <f t="shared" si="73"/>
        <v>0</v>
      </c>
      <c r="V73" s="36">
        <f t="shared" si="67"/>
        <v>0</v>
      </c>
      <c r="W73" s="88">
        <f t="shared" si="69"/>
        <v>0</v>
      </c>
      <c r="X73" s="89"/>
      <c r="Y73" s="89"/>
      <c r="Z73" s="89"/>
      <c r="AA73" s="89"/>
      <c r="AB73" s="89"/>
      <c r="AC73" s="89"/>
      <c r="AD73" s="89"/>
      <c r="AE73" s="89"/>
      <c r="AF73" s="89"/>
      <c r="AG73" s="89"/>
      <c r="AH73" s="89"/>
      <c r="AI73" s="89"/>
      <c r="AJ73" s="89"/>
      <c r="AK73" s="89"/>
      <c r="AL73" s="89"/>
      <c r="AM73" s="89"/>
      <c r="AN73" s="89"/>
      <c r="AO73" s="89"/>
      <c r="AP73" s="89"/>
      <c r="AQ73" s="89"/>
      <c r="AR73" s="89"/>
      <c r="AS73" s="89"/>
      <c r="AT73" s="89"/>
      <c r="AU73" s="89"/>
      <c r="AV73" s="89"/>
      <c r="AW73" s="89"/>
      <c r="AX73" s="89"/>
      <c r="AY73" s="89"/>
      <c r="AZ73" s="89"/>
      <c r="BA73" s="89"/>
      <c r="BB73" s="89"/>
      <c r="BC73" s="89"/>
    </row>
    <row r="74" spans="1:55" ht="24.75" hidden="1" customHeight="1">
      <c r="A74" s="28">
        <v>37</v>
      </c>
      <c r="B74" s="35">
        <f t="shared" si="47"/>
        <v>0</v>
      </c>
      <c r="C74" s="35">
        <f t="shared" si="66"/>
        <v>0</v>
      </c>
      <c r="D74" s="35">
        <f t="shared" si="48"/>
        <v>0</v>
      </c>
      <c r="E74" s="35">
        <f t="shared" si="70"/>
        <v>0</v>
      </c>
      <c r="F74" s="35">
        <f t="shared" si="50"/>
        <v>0</v>
      </c>
      <c r="G74" s="35">
        <f t="shared" si="51"/>
        <v>0</v>
      </c>
      <c r="H74" s="35">
        <f t="shared" si="52"/>
        <v>0</v>
      </c>
      <c r="I74" s="35">
        <f t="shared" si="53"/>
        <v>0</v>
      </c>
      <c r="J74" s="35">
        <f t="shared" si="54"/>
        <v>0</v>
      </c>
      <c r="K74" s="35">
        <f t="shared" si="55"/>
        <v>0</v>
      </c>
      <c r="L74" s="35">
        <f t="shared" si="56"/>
        <v>0</v>
      </c>
      <c r="M74" s="35">
        <f t="shared" si="71"/>
        <v>0</v>
      </c>
      <c r="N74" s="35">
        <f t="shared" si="58"/>
        <v>0</v>
      </c>
      <c r="O74" s="35">
        <f t="shared" si="59"/>
        <v>0</v>
      </c>
      <c r="P74" s="35">
        <f t="shared" si="60"/>
        <v>0</v>
      </c>
      <c r="Q74" s="35">
        <f t="shared" si="72"/>
        <v>0</v>
      </c>
      <c r="R74" s="35">
        <f t="shared" si="62"/>
        <v>0</v>
      </c>
      <c r="S74" s="35">
        <f t="shared" si="63"/>
        <v>0</v>
      </c>
      <c r="T74" s="35">
        <f t="shared" si="64"/>
        <v>0</v>
      </c>
      <c r="U74" s="35">
        <f t="shared" si="73"/>
        <v>0</v>
      </c>
      <c r="V74" s="36">
        <f t="shared" si="67"/>
        <v>0</v>
      </c>
      <c r="W74" s="88">
        <f t="shared" si="69"/>
        <v>0</v>
      </c>
      <c r="X74" s="89"/>
      <c r="Y74" s="89"/>
      <c r="Z74" s="89"/>
      <c r="AA74" s="89"/>
      <c r="AB74" s="89"/>
      <c r="AC74" s="89"/>
      <c r="AD74" s="89"/>
      <c r="AE74" s="89"/>
      <c r="AF74" s="89"/>
      <c r="AG74" s="89"/>
      <c r="AH74" s="89"/>
      <c r="AI74" s="89"/>
      <c r="AJ74" s="89"/>
      <c r="AK74" s="89"/>
      <c r="AL74" s="89"/>
      <c r="AM74" s="89"/>
      <c r="AN74" s="89"/>
      <c r="AO74" s="89"/>
      <c r="AP74" s="89"/>
      <c r="AQ74" s="89"/>
      <c r="AR74" s="89"/>
      <c r="AS74" s="89"/>
      <c r="AT74" s="89"/>
      <c r="AU74" s="89"/>
      <c r="AV74" s="89"/>
      <c r="AW74" s="89"/>
      <c r="AX74" s="89"/>
      <c r="AY74" s="89"/>
      <c r="AZ74" s="89"/>
      <c r="BA74" s="89"/>
      <c r="BB74" s="89"/>
      <c r="BC74" s="89"/>
    </row>
    <row r="75" spans="1:55" ht="24.75" hidden="1" customHeight="1">
      <c r="A75" s="28">
        <v>38</v>
      </c>
      <c r="B75" s="35">
        <f t="shared" si="47"/>
        <v>0</v>
      </c>
      <c r="C75" s="35">
        <f t="shared" si="66"/>
        <v>0</v>
      </c>
      <c r="D75" s="35">
        <f t="shared" si="48"/>
        <v>0</v>
      </c>
      <c r="E75" s="35">
        <f t="shared" si="70"/>
        <v>0</v>
      </c>
      <c r="F75" s="35">
        <f t="shared" si="50"/>
        <v>0</v>
      </c>
      <c r="G75" s="35">
        <f t="shared" si="51"/>
        <v>0</v>
      </c>
      <c r="H75" s="35">
        <f t="shared" si="52"/>
        <v>0</v>
      </c>
      <c r="I75" s="35">
        <f t="shared" si="53"/>
        <v>0</v>
      </c>
      <c r="J75" s="35">
        <f t="shared" si="54"/>
        <v>0</v>
      </c>
      <c r="K75" s="35">
        <f t="shared" si="55"/>
        <v>0</v>
      </c>
      <c r="L75" s="35">
        <f t="shared" si="56"/>
        <v>0</v>
      </c>
      <c r="M75" s="35">
        <f t="shared" si="71"/>
        <v>0</v>
      </c>
      <c r="N75" s="35">
        <f t="shared" si="58"/>
        <v>0</v>
      </c>
      <c r="O75" s="35">
        <f t="shared" si="59"/>
        <v>0</v>
      </c>
      <c r="P75" s="35">
        <f t="shared" si="60"/>
        <v>0</v>
      </c>
      <c r="Q75" s="35">
        <f t="shared" si="72"/>
        <v>0</v>
      </c>
      <c r="R75" s="35">
        <f t="shared" si="62"/>
        <v>0</v>
      </c>
      <c r="S75" s="35">
        <f t="shared" si="63"/>
        <v>0</v>
      </c>
      <c r="T75" s="35">
        <f t="shared" si="64"/>
        <v>0</v>
      </c>
      <c r="U75" s="35">
        <f t="shared" si="73"/>
        <v>0</v>
      </c>
      <c r="V75" s="36">
        <f t="shared" si="67"/>
        <v>0</v>
      </c>
      <c r="W75" s="88">
        <f t="shared" si="69"/>
        <v>0</v>
      </c>
      <c r="X75" s="89"/>
      <c r="Y75" s="89"/>
      <c r="Z75" s="89"/>
      <c r="AA75" s="89"/>
      <c r="AB75" s="89"/>
      <c r="AC75" s="89"/>
      <c r="AD75" s="89"/>
      <c r="AE75" s="89"/>
      <c r="AF75" s="89"/>
      <c r="AG75" s="89"/>
      <c r="AH75" s="89"/>
      <c r="AI75" s="89"/>
      <c r="AJ75" s="89"/>
      <c r="AK75" s="89"/>
      <c r="AL75" s="89"/>
      <c r="AM75" s="89"/>
      <c r="AN75" s="89"/>
      <c r="AO75" s="89"/>
      <c r="AP75" s="89"/>
      <c r="AQ75" s="89"/>
      <c r="AR75" s="89"/>
      <c r="AS75" s="89"/>
      <c r="AT75" s="89"/>
      <c r="AU75" s="89"/>
      <c r="AV75" s="89"/>
      <c r="AW75" s="89"/>
      <c r="AX75" s="89"/>
      <c r="AY75" s="89"/>
      <c r="AZ75" s="89"/>
      <c r="BA75" s="89"/>
      <c r="BB75" s="89"/>
      <c r="BC75" s="89"/>
    </row>
    <row r="76" spans="1:55" ht="24.75" hidden="1" customHeight="1">
      <c r="A76" s="28">
        <v>39</v>
      </c>
      <c r="B76" s="35">
        <f t="shared" si="47"/>
        <v>0</v>
      </c>
      <c r="C76" s="35">
        <f t="shared" si="66"/>
        <v>0</v>
      </c>
      <c r="D76" s="35">
        <f t="shared" si="48"/>
        <v>0</v>
      </c>
      <c r="E76" s="35">
        <f t="shared" si="70"/>
        <v>0</v>
      </c>
      <c r="F76" s="35">
        <f t="shared" si="50"/>
        <v>0</v>
      </c>
      <c r="G76" s="35">
        <f t="shared" si="51"/>
        <v>0</v>
      </c>
      <c r="H76" s="35">
        <f t="shared" si="52"/>
        <v>0</v>
      </c>
      <c r="I76" s="35">
        <f t="shared" si="53"/>
        <v>0</v>
      </c>
      <c r="J76" s="35">
        <f t="shared" si="54"/>
        <v>0</v>
      </c>
      <c r="K76" s="35">
        <f t="shared" si="55"/>
        <v>0</v>
      </c>
      <c r="L76" s="35">
        <f t="shared" si="56"/>
        <v>0</v>
      </c>
      <c r="M76" s="35">
        <f t="shared" si="71"/>
        <v>0</v>
      </c>
      <c r="N76" s="35">
        <f t="shared" si="58"/>
        <v>0</v>
      </c>
      <c r="O76" s="35">
        <f t="shared" si="59"/>
        <v>0</v>
      </c>
      <c r="P76" s="35">
        <f t="shared" si="60"/>
        <v>0</v>
      </c>
      <c r="Q76" s="35">
        <f t="shared" si="72"/>
        <v>0</v>
      </c>
      <c r="R76" s="35">
        <f t="shared" si="62"/>
        <v>0</v>
      </c>
      <c r="S76" s="35">
        <f t="shared" si="63"/>
        <v>0</v>
      </c>
      <c r="T76" s="35">
        <f t="shared" si="64"/>
        <v>0</v>
      </c>
      <c r="U76" s="35">
        <f t="shared" si="73"/>
        <v>0</v>
      </c>
      <c r="V76" s="36">
        <f t="shared" si="67"/>
        <v>0</v>
      </c>
      <c r="W76" s="88">
        <f t="shared" si="69"/>
        <v>0</v>
      </c>
      <c r="X76" s="89"/>
      <c r="Y76" s="89"/>
      <c r="Z76" s="89"/>
      <c r="AA76" s="89"/>
      <c r="AB76" s="89"/>
      <c r="AC76" s="89"/>
      <c r="AD76" s="89"/>
      <c r="AE76" s="89"/>
      <c r="AF76" s="89"/>
      <c r="AG76" s="89"/>
      <c r="AH76" s="89"/>
      <c r="AI76" s="89"/>
      <c r="AJ76" s="89"/>
      <c r="AK76" s="89"/>
      <c r="AL76" s="89"/>
      <c r="AM76" s="89"/>
      <c r="AN76" s="89"/>
      <c r="AO76" s="89"/>
      <c r="AP76" s="89"/>
      <c r="AQ76" s="89"/>
      <c r="AR76" s="89"/>
      <c r="AS76" s="89"/>
      <c r="AT76" s="89"/>
      <c r="AU76" s="89"/>
      <c r="AV76" s="89"/>
      <c r="AW76" s="89"/>
      <c r="AX76" s="89"/>
      <c r="AY76" s="89"/>
      <c r="AZ76" s="89"/>
      <c r="BA76" s="89"/>
      <c r="BB76" s="89"/>
      <c r="BC76" s="89"/>
    </row>
    <row r="77" spans="1:55" ht="24.75" hidden="1" customHeight="1">
      <c r="A77" s="28">
        <v>40</v>
      </c>
      <c r="B77" s="35">
        <f t="shared" si="47"/>
        <v>0</v>
      </c>
      <c r="C77" s="35">
        <f t="shared" si="66"/>
        <v>0</v>
      </c>
      <c r="D77" s="35">
        <f t="shared" si="48"/>
        <v>0</v>
      </c>
      <c r="E77" s="35">
        <f t="shared" si="70"/>
        <v>0</v>
      </c>
      <c r="F77" s="35">
        <f t="shared" si="50"/>
        <v>0</v>
      </c>
      <c r="G77" s="35">
        <f t="shared" si="51"/>
        <v>0</v>
      </c>
      <c r="H77" s="35">
        <f t="shared" si="52"/>
        <v>0</v>
      </c>
      <c r="I77" s="35">
        <f t="shared" si="53"/>
        <v>0</v>
      </c>
      <c r="J77" s="35">
        <f t="shared" si="54"/>
        <v>0</v>
      </c>
      <c r="K77" s="35">
        <f t="shared" si="55"/>
        <v>0</v>
      </c>
      <c r="L77" s="35">
        <f t="shared" si="56"/>
        <v>0</v>
      </c>
      <c r="M77" s="35">
        <f t="shared" si="71"/>
        <v>0</v>
      </c>
      <c r="N77" s="35">
        <f t="shared" si="58"/>
        <v>0</v>
      </c>
      <c r="O77" s="35">
        <f t="shared" si="59"/>
        <v>0</v>
      </c>
      <c r="P77" s="35">
        <f t="shared" si="60"/>
        <v>0</v>
      </c>
      <c r="Q77" s="35">
        <f t="shared" si="72"/>
        <v>0</v>
      </c>
      <c r="R77" s="35">
        <f t="shared" si="62"/>
        <v>0</v>
      </c>
      <c r="S77" s="35">
        <f t="shared" si="63"/>
        <v>0</v>
      </c>
      <c r="T77" s="35">
        <f t="shared" si="64"/>
        <v>0</v>
      </c>
      <c r="U77" s="35">
        <f t="shared" si="73"/>
        <v>0</v>
      </c>
      <c r="V77" s="36">
        <f t="shared" si="67"/>
        <v>0</v>
      </c>
      <c r="W77" s="88">
        <f t="shared" si="69"/>
        <v>0</v>
      </c>
      <c r="X77" s="89"/>
      <c r="Y77" s="89"/>
      <c r="Z77" s="89"/>
      <c r="AA77" s="89"/>
      <c r="AB77" s="89"/>
      <c r="AC77" s="89"/>
      <c r="AD77" s="89"/>
      <c r="AE77" s="89"/>
      <c r="AF77" s="89"/>
      <c r="AG77" s="89"/>
      <c r="AH77" s="89"/>
      <c r="AI77" s="89"/>
      <c r="AJ77" s="89"/>
      <c r="AK77" s="89"/>
      <c r="AL77" s="89"/>
      <c r="AM77" s="89"/>
      <c r="AN77" s="89"/>
      <c r="AO77" s="89"/>
      <c r="AP77" s="89"/>
      <c r="AQ77" s="89"/>
      <c r="AR77" s="89"/>
      <c r="AS77" s="89"/>
      <c r="AT77" s="89"/>
      <c r="AU77" s="89"/>
      <c r="AV77" s="89"/>
      <c r="AW77" s="89"/>
      <c r="AX77" s="89"/>
      <c r="AY77" s="89"/>
      <c r="AZ77" s="89"/>
      <c r="BA77" s="89"/>
      <c r="BB77" s="89"/>
      <c r="BC77" s="89"/>
    </row>
    <row r="78" spans="1:55" ht="24.75" hidden="1" customHeight="1">
      <c r="A78" s="28">
        <v>41</v>
      </c>
      <c r="B78" s="35">
        <f t="shared" si="47"/>
        <v>0</v>
      </c>
      <c r="C78" s="35">
        <f>COUNTIF(車種重量２,CONCATENATE($A78,12))</f>
        <v>0</v>
      </c>
      <c r="D78" s="35">
        <f t="shared" si="48"/>
        <v>0</v>
      </c>
      <c r="E78" s="35">
        <f t="shared" si="70"/>
        <v>0</v>
      </c>
      <c r="F78" s="35">
        <f t="shared" si="50"/>
        <v>0</v>
      </c>
      <c r="G78" s="35">
        <f t="shared" si="51"/>
        <v>0</v>
      </c>
      <c r="H78" s="35">
        <f t="shared" si="52"/>
        <v>0</v>
      </c>
      <c r="I78" s="35">
        <f t="shared" si="53"/>
        <v>0</v>
      </c>
      <c r="J78" s="35">
        <f t="shared" si="54"/>
        <v>0</v>
      </c>
      <c r="K78" s="35">
        <f t="shared" si="55"/>
        <v>0</v>
      </c>
      <c r="L78" s="35">
        <f t="shared" si="56"/>
        <v>0</v>
      </c>
      <c r="M78" s="35">
        <f t="shared" si="71"/>
        <v>0</v>
      </c>
      <c r="N78" s="35">
        <f t="shared" si="58"/>
        <v>0</v>
      </c>
      <c r="O78" s="35">
        <f t="shared" si="59"/>
        <v>0</v>
      </c>
      <c r="P78" s="35">
        <f t="shared" si="60"/>
        <v>0</v>
      </c>
      <c r="Q78" s="35">
        <f t="shared" si="72"/>
        <v>0</v>
      </c>
      <c r="R78" s="35">
        <f t="shared" si="62"/>
        <v>0</v>
      </c>
      <c r="S78" s="35">
        <f t="shared" si="63"/>
        <v>0</v>
      </c>
      <c r="T78" s="35">
        <f t="shared" si="64"/>
        <v>0</v>
      </c>
      <c r="U78" s="35">
        <f t="shared" si="73"/>
        <v>0</v>
      </c>
      <c r="V78" s="36">
        <f>COUNTIF(車種重量２,CONCATENATE($A78,90))</f>
        <v>0</v>
      </c>
      <c r="W78" s="88">
        <f t="shared" ref="W78:W83" si="74">SUM(B78:V78)</f>
        <v>0</v>
      </c>
      <c r="X78" s="89"/>
      <c r="Y78" s="89"/>
      <c r="Z78" s="89"/>
      <c r="AA78" s="89"/>
      <c r="AB78" s="89"/>
      <c r="AC78" s="89"/>
      <c r="AD78" s="89"/>
      <c r="AE78" s="89"/>
      <c r="AF78" s="89"/>
      <c r="AG78" s="89"/>
      <c r="AH78" s="89"/>
      <c r="AI78" s="89"/>
      <c r="AJ78" s="89"/>
      <c r="AK78" s="89"/>
      <c r="AL78" s="89"/>
      <c r="AM78" s="89"/>
      <c r="AN78" s="89"/>
      <c r="AO78" s="89"/>
      <c r="AP78" s="89"/>
      <c r="AQ78" s="89"/>
      <c r="AR78" s="89"/>
      <c r="AS78" s="89"/>
      <c r="AT78" s="89"/>
      <c r="AU78" s="89"/>
      <c r="AV78" s="89"/>
      <c r="AW78" s="89"/>
      <c r="AX78" s="89"/>
      <c r="AY78" s="89"/>
      <c r="AZ78" s="89"/>
      <c r="BA78" s="89"/>
      <c r="BB78" s="89"/>
      <c r="BC78" s="89"/>
    </row>
    <row r="79" spans="1:55" ht="24.75" hidden="1" customHeight="1">
      <c r="A79" s="28">
        <v>42</v>
      </c>
      <c r="B79" s="35">
        <f t="shared" si="47"/>
        <v>0</v>
      </c>
      <c r="C79" s="35">
        <f t="shared" si="66"/>
        <v>0</v>
      </c>
      <c r="D79" s="35">
        <f t="shared" si="48"/>
        <v>0</v>
      </c>
      <c r="E79" s="35">
        <f t="shared" si="70"/>
        <v>0</v>
      </c>
      <c r="F79" s="35">
        <f t="shared" si="50"/>
        <v>0</v>
      </c>
      <c r="G79" s="35">
        <f t="shared" si="51"/>
        <v>0</v>
      </c>
      <c r="H79" s="35">
        <f t="shared" si="52"/>
        <v>0</v>
      </c>
      <c r="I79" s="35">
        <f t="shared" si="53"/>
        <v>0</v>
      </c>
      <c r="J79" s="35">
        <f t="shared" si="54"/>
        <v>0</v>
      </c>
      <c r="K79" s="35">
        <f t="shared" si="55"/>
        <v>0</v>
      </c>
      <c r="L79" s="35">
        <f t="shared" si="56"/>
        <v>0</v>
      </c>
      <c r="M79" s="35">
        <f t="shared" si="71"/>
        <v>0</v>
      </c>
      <c r="N79" s="35">
        <f t="shared" si="58"/>
        <v>0</v>
      </c>
      <c r="O79" s="35">
        <f t="shared" si="59"/>
        <v>0</v>
      </c>
      <c r="P79" s="35">
        <f t="shared" si="60"/>
        <v>0</v>
      </c>
      <c r="Q79" s="35">
        <f t="shared" si="72"/>
        <v>0</v>
      </c>
      <c r="R79" s="35">
        <f t="shared" si="62"/>
        <v>0</v>
      </c>
      <c r="S79" s="35">
        <f t="shared" si="63"/>
        <v>0</v>
      </c>
      <c r="T79" s="35">
        <f t="shared" si="64"/>
        <v>0</v>
      </c>
      <c r="U79" s="35">
        <f t="shared" si="73"/>
        <v>0</v>
      </c>
      <c r="V79" s="36">
        <f t="shared" si="67"/>
        <v>0</v>
      </c>
      <c r="W79" s="88">
        <f t="shared" si="74"/>
        <v>0</v>
      </c>
      <c r="X79" s="89"/>
      <c r="Y79" s="89"/>
      <c r="Z79" s="89"/>
      <c r="AA79" s="89"/>
      <c r="AB79" s="89"/>
      <c r="AC79" s="89"/>
      <c r="AD79" s="89"/>
      <c r="AE79" s="89"/>
      <c r="AF79" s="89"/>
      <c r="AG79" s="89"/>
      <c r="AH79" s="89"/>
      <c r="AI79" s="89"/>
      <c r="AJ79" s="89"/>
      <c r="AK79" s="89"/>
      <c r="AL79" s="89"/>
      <c r="AM79" s="89"/>
      <c r="AN79" s="89"/>
      <c r="AO79" s="89"/>
      <c r="AP79" s="89"/>
      <c r="AQ79" s="89"/>
      <c r="AR79" s="89"/>
      <c r="AS79" s="89"/>
      <c r="AT79" s="89"/>
      <c r="AU79" s="89"/>
      <c r="AV79" s="89"/>
      <c r="AW79" s="89"/>
      <c r="AX79" s="89"/>
      <c r="AY79" s="89"/>
      <c r="AZ79" s="89"/>
      <c r="BA79" s="89"/>
      <c r="BB79" s="89"/>
      <c r="BC79" s="89"/>
    </row>
    <row r="80" spans="1:55" ht="24.75" hidden="1" customHeight="1">
      <c r="A80" s="28">
        <v>43</v>
      </c>
      <c r="B80" s="35">
        <f t="shared" si="47"/>
        <v>0</v>
      </c>
      <c r="C80" s="35">
        <f t="shared" si="66"/>
        <v>0</v>
      </c>
      <c r="D80" s="35">
        <f t="shared" si="48"/>
        <v>0</v>
      </c>
      <c r="E80" s="35">
        <f t="shared" si="70"/>
        <v>0</v>
      </c>
      <c r="F80" s="35">
        <f t="shared" si="50"/>
        <v>0</v>
      </c>
      <c r="G80" s="35">
        <f t="shared" si="51"/>
        <v>0</v>
      </c>
      <c r="H80" s="35">
        <f t="shared" si="52"/>
        <v>0</v>
      </c>
      <c r="I80" s="35">
        <f t="shared" si="53"/>
        <v>0</v>
      </c>
      <c r="J80" s="35">
        <f t="shared" si="54"/>
        <v>0</v>
      </c>
      <c r="K80" s="35">
        <f t="shared" si="55"/>
        <v>0</v>
      </c>
      <c r="L80" s="35">
        <f t="shared" si="56"/>
        <v>0</v>
      </c>
      <c r="M80" s="35">
        <f t="shared" si="71"/>
        <v>0</v>
      </c>
      <c r="N80" s="35">
        <f t="shared" si="58"/>
        <v>0</v>
      </c>
      <c r="O80" s="35">
        <f t="shared" si="59"/>
        <v>0</v>
      </c>
      <c r="P80" s="35">
        <f t="shared" si="60"/>
        <v>0</v>
      </c>
      <c r="Q80" s="35">
        <f t="shared" si="72"/>
        <v>0</v>
      </c>
      <c r="R80" s="35">
        <f t="shared" si="62"/>
        <v>0</v>
      </c>
      <c r="S80" s="35">
        <f t="shared" si="63"/>
        <v>0</v>
      </c>
      <c r="T80" s="35">
        <f t="shared" si="64"/>
        <v>0</v>
      </c>
      <c r="U80" s="35">
        <f t="shared" si="73"/>
        <v>0</v>
      </c>
      <c r="V80" s="36">
        <f t="shared" si="67"/>
        <v>0</v>
      </c>
      <c r="W80" s="88">
        <f t="shared" si="74"/>
        <v>0</v>
      </c>
      <c r="X80" s="89"/>
      <c r="Y80" s="89"/>
      <c r="Z80" s="89"/>
      <c r="AA80" s="89"/>
      <c r="AB80" s="89"/>
      <c r="AC80" s="89"/>
      <c r="AD80" s="89"/>
      <c r="AE80" s="89"/>
      <c r="AF80" s="89"/>
      <c r="AG80" s="89"/>
      <c r="AH80" s="89"/>
      <c r="AI80" s="89"/>
      <c r="AJ80" s="89"/>
      <c r="AK80" s="89"/>
      <c r="AL80" s="89"/>
      <c r="AM80" s="89"/>
      <c r="AN80" s="89"/>
      <c r="AO80" s="89"/>
      <c r="AP80" s="89"/>
      <c r="AQ80" s="89"/>
      <c r="AR80" s="89"/>
      <c r="AS80" s="89"/>
      <c r="AT80" s="89"/>
      <c r="AU80" s="89"/>
      <c r="AV80" s="89"/>
      <c r="AW80" s="89"/>
      <c r="AX80" s="89"/>
      <c r="AY80" s="89"/>
      <c r="AZ80" s="89"/>
      <c r="BA80" s="89"/>
      <c r="BB80" s="89"/>
      <c r="BC80" s="89"/>
    </row>
    <row r="81" spans="1:55" ht="24.75" hidden="1" customHeight="1">
      <c r="A81" s="28">
        <v>44</v>
      </c>
      <c r="B81" s="35">
        <f t="shared" si="47"/>
        <v>0</v>
      </c>
      <c r="C81" s="35">
        <f t="shared" si="66"/>
        <v>0</v>
      </c>
      <c r="D81" s="35">
        <f t="shared" si="48"/>
        <v>0</v>
      </c>
      <c r="E81" s="35">
        <f t="shared" si="70"/>
        <v>0</v>
      </c>
      <c r="F81" s="35">
        <f t="shared" si="50"/>
        <v>0</v>
      </c>
      <c r="G81" s="35">
        <f t="shared" si="51"/>
        <v>0</v>
      </c>
      <c r="H81" s="35">
        <f t="shared" si="52"/>
        <v>0</v>
      </c>
      <c r="I81" s="35">
        <f t="shared" si="53"/>
        <v>0</v>
      </c>
      <c r="J81" s="35">
        <f t="shared" si="54"/>
        <v>0</v>
      </c>
      <c r="K81" s="35">
        <f t="shared" si="55"/>
        <v>0</v>
      </c>
      <c r="L81" s="35">
        <f t="shared" si="56"/>
        <v>0</v>
      </c>
      <c r="M81" s="35">
        <f t="shared" si="71"/>
        <v>0</v>
      </c>
      <c r="N81" s="35">
        <f t="shared" si="58"/>
        <v>0</v>
      </c>
      <c r="O81" s="35">
        <f t="shared" si="59"/>
        <v>0</v>
      </c>
      <c r="P81" s="35">
        <f t="shared" si="60"/>
        <v>0</v>
      </c>
      <c r="Q81" s="35">
        <f t="shared" si="72"/>
        <v>0</v>
      </c>
      <c r="R81" s="35">
        <f t="shared" si="62"/>
        <v>0</v>
      </c>
      <c r="S81" s="35">
        <f t="shared" si="63"/>
        <v>0</v>
      </c>
      <c r="T81" s="35">
        <f t="shared" si="64"/>
        <v>0</v>
      </c>
      <c r="U81" s="35">
        <f t="shared" si="73"/>
        <v>0</v>
      </c>
      <c r="V81" s="36">
        <f t="shared" si="67"/>
        <v>0</v>
      </c>
      <c r="W81" s="88">
        <f t="shared" si="74"/>
        <v>0</v>
      </c>
      <c r="X81" s="89"/>
      <c r="Y81" s="89"/>
      <c r="Z81" s="89"/>
      <c r="AA81" s="89"/>
      <c r="AB81" s="89"/>
      <c r="AC81" s="89"/>
      <c r="AD81" s="89"/>
      <c r="AE81" s="89"/>
      <c r="AF81" s="89"/>
      <c r="AG81" s="89"/>
      <c r="AH81" s="89"/>
      <c r="AI81" s="89"/>
      <c r="AJ81" s="89"/>
      <c r="AK81" s="89"/>
      <c r="AL81" s="89"/>
      <c r="AM81" s="89"/>
      <c r="AN81" s="89"/>
      <c r="AO81" s="89"/>
      <c r="AP81" s="89"/>
      <c r="AQ81" s="89"/>
      <c r="AR81" s="89"/>
      <c r="AS81" s="89"/>
      <c r="AT81" s="89"/>
      <c r="AU81" s="89"/>
      <c r="AV81" s="89"/>
      <c r="AW81" s="89"/>
      <c r="AX81" s="89"/>
      <c r="AY81" s="89"/>
      <c r="AZ81" s="89"/>
      <c r="BA81" s="89"/>
      <c r="BB81" s="89"/>
      <c r="BC81" s="89"/>
    </row>
    <row r="82" spans="1:55" ht="24.75" hidden="1" customHeight="1">
      <c r="A82" s="28">
        <v>45</v>
      </c>
      <c r="B82" s="35">
        <f t="shared" si="47"/>
        <v>0</v>
      </c>
      <c r="C82" s="35">
        <f t="shared" si="66"/>
        <v>0</v>
      </c>
      <c r="D82" s="35">
        <f t="shared" si="48"/>
        <v>0</v>
      </c>
      <c r="E82" s="35">
        <f t="shared" si="70"/>
        <v>0</v>
      </c>
      <c r="F82" s="35">
        <f t="shared" si="50"/>
        <v>0</v>
      </c>
      <c r="G82" s="35">
        <f t="shared" si="51"/>
        <v>0</v>
      </c>
      <c r="H82" s="35">
        <f t="shared" si="52"/>
        <v>0</v>
      </c>
      <c r="I82" s="35">
        <f t="shared" si="53"/>
        <v>0</v>
      </c>
      <c r="J82" s="35">
        <f t="shared" si="54"/>
        <v>0</v>
      </c>
      <c r="K82" s="35">
        <f t="shared" si="55"/>
        <v>0</v>
      </c>
      <c r="L82" s="35">
        <f t="shared" si="56"/>
        <v>0</v>
      </c>
      <c r="M82" s="35">
        <f t="shared" si="71"/>
        <v>0</v>
      </c>
      <c r="N82" s="35">
        <f t="shared" si="58"/>
        <v>0</v>
      </c>
      <c r="O82" s="35">
        <f t="shared" si="59"/>
        <v>0</v>
      </c>
      <c r="P82" s="35">
        <f t="shared" si="60"/>
        <v>0</v>
      </c>
      <c r="Q82" s="35">
        <f t="shared" si="72"/>
        <v>0</v>
      </c>
      <c r="R82" s="35">
        <f t="shared" si="62"/>
        <v>0</v>
      </c>
      <c r="S82" s="35">
        <f t="shared" si="63"/>
        <v>0</v>
      </c>
      <c r="T82" s="35">
        <f t="shared" si="64"/>
        <v>0</v>
      </c>
      <c r="U82" s="35">
        <f t="shared" si="73"/>
        <v>0</v>
      </c>
      <c r="V82" s="36">
        <f t="shared" si="67"/>
        <v>0</v>
      </c>
      <c r="W82" s="88">
        <f t="shared" si="74"/>
        <v>0</v>
      </c>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row>
    <row r="83" spans="1:55" ht="24.75" hidden="1" customHeight="1">
      <c r="A83" s="28">
        <v>46</v>
      </c>
      <c r="B83" s="35">
        <f t="shared" si="47"/>
        <v>0</v>
      </c>
      <c r="C83" s="35">
        <f>COUNTIF(車種重量２,CONCATENATE($A83,12))</f>
        <v>0</v>
      </c>
      <c r="D83" s="35">
        <f t="shared" si="48"/>
        <v>0</v>
      </c>
      <c r="E83" s="35">
        <f t="shared" si="70"/>
        <v>0</v>
      </c>
      <c r="F83" s="35">
        <f t="shared" si="50"/>
        <v>0</v>
      </c>
      <c r="G83" s="35">
        <f t="shared" si="51"/>
        <v>0</v>
      </c>
      <c r="H83" s="35">
        <f t="shared" si="52"/>
        <v>0</v>
      </c>
      <c r="I83" s="35">
        <f t="shared" si="53"/>
        <v>0</v>
      </c>
      <c r="J83" s="35">
        <f t="shared" si="54"/>
        <v>0</v>
      </c>
      <c r="K83" s="35">
        <f t="shared" si="55"/>
        <v>0</v>
      </c>
      <c r="L83" s="35">
        <f t="shared" si="56"/>
        <v>0</v>
      </c>
      <c r="M83" s="35">
        <f t="shared" si="71"/>
        <v>0</v>
      </c>
      <c r="N83" s="35">
        <f t="shared" si="58"/>
        <v>0</v>
      </c>
      <c r="O83" s="35">
        <f t="shared" si="59"/>
        <v>0</v>
      </c>
      <c r="P83" s="35">
        <f t="shared" si="60"/>
        <v>0</v>
      </c>
      <c r="Q83" s="35">
        <f t="shared" si="72"/>
        <v>0</v>
      </c>
      <c r="R83" s="35">
        <f t="shared" si="62"/>
        <v>0</v>
      </c>
      <c r="S83" s="35">
        <f t="shared" si="63"/>
        <v>0</v>
      </c>
      <c r="T83" s="35">
        <f t="shared" si="64"/>
        <v>0</v>
      </c>
      <c r="U83" s="35">
        <f t="shared" si="73"/>
        <v>0</v>
      </c>
      <c r="V83" s="36">
        <f>COUNTIF(車種重量２,CONCATENATE($A83,90))</f>
        <v>0</v>
      </c>
      <c r="W83" s="88">
        <f t="shared" si="74"/>
        <v>0</v>
      </c>
      <c r="X83" s="89"/>
      <c r="Y83" s="89"/>
      <c r="Z83" s="89"/>
      <c r="AA83" s="89"/>
      <c r="AB83" s="89"/>
      <c r="AC83" s="89"/>
      <c r="AD83" s="89"/>
      <c r="AE83" s="89"/>
      <c r="AF83" s="89"/>
      <c r="AG83" s="89"/>
      <c r="AH83" s="89"/>
      <c r="AI83" s="89"/>
      <c r="AJ83" s="89"/>
      <c r="AK83" s="89"/>
      <c r="AL83" s="89"/>
      <c r="AM83" s="89"/>
      <c r="AN83" s="89"/>
      <c r="AO83" s="89"/>
      <c r="AP83" s="89"/>
      <c r="AQ83" s="89"/>
      <c r="AR83" s="89"/>
      <c r="AS83" s="89"/>
      <c r="AT83" s="89"/>
      <c r="AU83" s="89"/>
      <c r="AV83" s="89"/>
      <c r="AW83" s="89"/>
      <c r="AX83" s="89"/>
      <c r="AY83" s="89"/>
      <c r="AZ83" s="89"/>
      <c r="BA83" s="89"/>
      <c r="BB83" s="89"/>
      <c r="BC83" s="89"/>
    </row>
    <row r="84" spans="1:55" ht="24.75" hidden="1" customHeight="1">
      <c r="A84" s="28">
        <v>47</v>
      </c>
      <c r="B84" s="35">
        <f t="shared" si="47"/>
        <v>0</v>
      </c>
      <c r="C84" s="35">
        <f t="shared" si="66"/>
        <v>0</v>
      </c>
      <c r="D84" s="35">
        <f t="shared" si="48"/>
        <v>0</v>
      </c>
      <c r="E84" s="35">
        <f t="shared" si="70"/>
        <v>0</v>
      </c>
      <c r="F84" s="35">
        <f t="shared" si="50"/>
        <v>0</v>
      </c>
      <c r="G84" s="35">
        <f t="shared" si="51"/>
        <v>0</v>
      </c>
      <c r="H84" s="35">
        <f t="shared" si="52"/>
        <v>0</v>
      </c>
      <c r="I84" s="35">
        <f t="shared" si="53"/>
        <v>0</v>
      </c>
      <c r="J84" s="35">
        <f t="shared" si="54"/>
        <v>0</v>
      </c>
      <c r="K84" s="35">
        <f t="shared" si="55"/>
        <v>0</v>
      </c>
      <c r="L84" s="35">
        <f t="shared" si="56"/>
        <v>0</v>
      </c>
      <c r="M84" s="35">
        <f t="shared" si="71"/>
        <v>0</v>
      </c>
      <c r="N84" s="35">
        <f t="shared" si="58"/>
        <v>0</v>
      </c>
      <c r="O84" s="35">
        <f t="shared" si="59"/>
        <v>0</v>
      </c>
      <c r="P84" s="35">
        <f t="shared" si="60"/>
        <v>0</v>
      </c>
      <c r="Q84" s="35">
        <f t="shared" si="72"/>
        <v>0</v>
      </c>
      <c r="R84" s="35">
        <f t="shared" si="62"/>
        <v>0</v>
      </c>
      <c r="S84" s="35">
        <f t="shared" si="63"/>
        <v>0</v>
      </c>
      <c r="T84" s="35">
        <f t="shared" si="64"/>
        <v>0</v>
      </c>
      <c r="U84" s="35">
        <f t="shared" si="73"/>
        <v>0</v>
      </c>
      <c r="V84" s="36">
        <f t="shared" si="67"/>
        <v>0</v>
      </c>
      <c r="W84" s="88">
        <f t="shared" ref="W84:W87" si="75">SUM(B84:V84)</f>
        <v>0</v>
      </c>
      <c r="X84" s="89"/>
      <c r="Y84" s="89"/>
      <c r="Z84" s="89"/>
      <c r="AA84" s="89"/>
      <c r="AB84" s="89"/>
      <c r="AC84" s="89"/>
      <c r="AD84" s="89"/>
      <c r="AE84" s="89"/>
      <c r="AF84" s="89"/>
      <c r="AG84" s="89"/>
      <c r="AH84" s="89"/>
      <c r="AI84" s="89"/>
      <c r="AJ84" s="89"/>
      <c r="AK84" s="89"/>
      <c r="AL84" s="89"/>
      <c r="AM84" s="89"/>
      <c r="AN84" s="89"/>
      <c r="AO84" s="89"/>
      <c r="AP84" s="89"/>
      <c r="AQ84" s="89"/>
      <c r="AR84" s="89"/>
      <c r="AS84" s="89"/>
      <c r="AT84" s="89"/>
      <c r="AU84" s="89"/>
      <c r="AV84" s="89"/>
      <c r="AW84" s="89"/>
      <c r="AX84" s="89"/>
      <c r="AY84" s="89"/>
      <c r="AZ84" s="89"/>
      <c r="BA84" s="89"/>
      <c r="BB84" s="89"/>
      <c r="BC84" s="89"/>
    </row>
    <row r="85" spans="1:55" ht="24.75" hidden="1" customHeight="1">
      <c r="A85" s="28">
        <v>48</v>
      </c>
      <c r="B85" s="35">
        <f t="shared" si="47"/>
        <v>0</v>
      </c>
      <c r="C85" s="35">
        <f t="shared" si="66"/>
        <v>0</v>
      </c>
      <c r="D85" s="35">
        <f t="shared" si="48"/>
        <v>0</v>
      </c>
      <c r="E85" s="35">
        <f t="shared" si="70"/>
        <v>0</v>
      </c>
      <c r="F85" s="35">
        <f t="shared" si="50"/>
        <v>0</v>
      </c>
      <c r="G85" s="35">
        <f t="shared" si="51"/>
        <v>0</v>
      </c>
      <c r="H85" s="35">
        <f t="shared" si="52"/>
        <v>0</v>
      </c>
      <c r="I85" s="35">
        <f t="shared" si="53"/>
        <v>0</v>
      </c>
      <c r="J85" s="35">
        <f t="shared" si="54"/>
        <v>0</v>
      </c>
      <c r="K85" s="35">
        <f t="shared" si="55"/>
        <v>0</v>
      </c>
      <c r="L85" s="35">
        <f t="shared" si="56"/>
        <v>0</v>
      </c>
      <c r="M85" s="35">
        <f t="shared" si="71"/>
        <v>0</v>
      </c>
      <c r="N85" s="35">
        <f t="shared" si="58"/>
        <v>0</v>
      </c>
      <c r="O85" s="35">
        <f t="shared" si="59"/>
        <v>0</v>
      </c>
      <c r="P85" s="35">
        <f t="shared" si="60"/>
        <v>0</v>
      </c>
      <c r="Q85" s="35">
        <f t="shared" si="72"/>
        <v>0</v>
      </c>
      <c r="R85" s="35">
        <f t="shared" si="62"/>
        <v>0</v>
      </c>
      <c r="S85" s="35">
        <f t="shared" si="63"/>
        <v>0</v>
      </c>
      <c r="T85" s="35">
        <f t="shared" si="64"/>
        <v>0</v>
      </c>
      <c r="U85" s="35">
        <f t="shared" si="73"/>
        <v>0</v>
      </c>
      <c r="V85" s="36">
        <f t="shared" si="67"/>
        <v>0</v>
      </c>
      <c r="W85" s="88">
        <f t="shared" si="75"/>
        <v>0</v>
      </c>
      <c r="X85" s="89"/>
      <c r="Y85" s="89"/>
      <c r="Z85" s="89"/>
      <c r="AA85" s="89"/>
      <c r="AB85" s="89"/>
      <c r="AC85" s="89"/>
      <c r="AD85" s="89"/>
      <c r="AE85" s="89"/>
      <c r="AF85" s="89"/>
      <c r="AG85" s="89"/>
      <c r="AH85" s="89"/>
      <c r="AI85" s="89"/>
      <c r="AJ85" s="89"/>
      <c r="AK85" s="89"/>
      <c r="AL85" s="89"/>
      <c r="AM85" s="89"/>
      <c r="AN85" s="89"/>
      <c r="AO85" s="89"/>
      <c r="AP85" s="89"/>
      <c r="AQ85" s="89"/>
      <c r="AR85" s="89"/>
      <c r="AS85" s="89"/>
      <c r="AT85" s="89"/>
      <c r="AU85" s="89"/>
      <c r="AV85" s="89"/>
      <c r="AW85" s="89"/>
      <c r="AX85" s="89"/>
      <c r="AY85" s="89"/>
      <c r="AZ85" s="89"/>
      <c r="BA85" s="89"/>
      <c r="BB85" s="89"/>
      <c r="BC85" s="89"/>
    </row>
    <row r="86" spans="1:55" ht="24.75" hidden="1" customHeight="1">
      <c r="A86" s="28">
        <v>49</v>
      </c>
      <c r="B86" s="35">
        <f t="shared" si="47"/>
        <v>0</v>
      </c>
      <c r="C86" s="35">
        <f t="shared" si="66"/>
        <v>0</v>
      </c>
      <c r="D86" s="35">
        <f t="shared" si="48"/>
        <v>0</v>
      </c>
      <c r="E86" s="35">
        <f t="shared" si="70"/>
        <v>0</v>
      </c>
      <c r="F86" s="35">
        <f t="shared" si="50"/>
        <v>0</v>
      </c>
      <c r="G86" s="35">
        <f t="shared" si="51"/>
        <v>0</v>
      </c>
      <c r="H86" s="35">
        <f t="shared" si="52"/>
        <v>0</v>
      </c>
      <c r="I86" s="35">
        <f t="shared" si="53"/>
        <v>0</v>
      </c>
      <c r="J86" s="35">
        <f t="shared" si="54"/>
        <v>0</v>
      </c>
      <c r="K86" s="35">
        <f t="shared" si="55"/>
        <v>0</v>
      </c>
      <c r="L86" s="35">
        <f t="shared" si="56"/>
        <v>0</v>
      </c>
      <c r="M86" s="35">
        <f t="shared" si="71"/>
        <v>0</v>
      </c>
      <c r="N86" s="35">
        <f t="shared" si="58"/>
        <v>0</v>
      </c>
      <c r="O86" s="35">
        <f t="shared" si="59"/>
        <v>0</v>
      </c>
      <c r="P86" s="35">
        <f t="shared" si="60"/>
        <v>0</v>
      </c>
      <c r="Q86" s="35">
        <f t="shared" si="72"/>
        <v>0</v>
      </c>
      <c r="R86" s="35">
        <f t="shared" si="62"/>
        <v>0</v>
      </c>
      <c r="S86" s="35">
        <f t="shared" si="63"/>
        <v>0</v>
      </c>
      <c r="T86" s="35">
        <f t="shared" si="64"/>
        <v>0</v>
      </c>
      <c r="U86" s="35">
        <f t="shared" si="73"/>
        <v>0</v>
      </c>
      <c r="V86" s="36">
        <f t="shared" si="67"/>
        <v>0</v>
      </c>
      <c r="W86" s="88">
        <f t="shared" si="75"/>
        <v>0</v>
      </c>
      <c r="X86" s="89"/>
      <c r="Y86" s="89"/>
      <c r="Z86" s="89"/>
      <c r="AA86" s="89"/>
      <c r="AB86" s="89"/>
      <c r="AC86" s="89"/>
      <c r="AD86" s="89"/>
      <c r="AE86" s="89"/>
      <c r="AF86" s="89"/>
      <c r="AG86" s="89"/>
      <c r="AH86" s="89"/>
      <c r="AI86" s="89"/>
      <c r="AJ86" s="89"/>
      <c r="AK86" s="89"/>
      <c r="AL86" s="89"/>
      <c r="AM86" s="89"/>
      <c r="AN86" s="89"/>
      <c r="AO86" s="89"/>
      <c r="AP86" s="89"/>
      <c r="AQ86" s="89"/>
      <c r="AR86" s="89"/>
      <c r="AS86" s="89"/>
      <c r="AT86" s="89"/>
      <c r="AU86" s="89"/>
      <c r="AV86" s="89"/>
      <c r="AW86" s="89"/>
      <c r="AX86" s="89"/>
      <c r="AY86" s="89"/>
      <c r="AZ86" s="89"/>
      <c r="BA86" s="89"/>
      <c r="BB86" s="89"/>
      <c r="BC86" s="89"/>
    </row>
    <row r="87" spans="1:55" ht="24.75" hidden="1" customHeight="1">
      <c r="A87" s="28">
        <v>50</v>
      </c>
      <c r="B87" s="35">
        <f t="shared" si="47"/>
        <v>0</v>
      </c>
      <c r="C87" s="35">
        <f t="shared" si="66"/>
        <v>0</v>
      </c>
      <c r="D87" s="35">
        <f t="shared" si="48"/>
        <v>0</v>
      </c>
      <c r="E87" s="35">
        <f t="shared" si="70"/>
        <v>0</v>
      </c>
      <c r="F87" s="35">
        <f t="shared" si="50"/>
        <v>0</v>
      </c>
      <c r="G87" s="35">
        <f t="shared" si="51"/>
        <v>0</v>
      </c>
      <c r="H87" s="35">
        <f t="shared" si="52"/>
        <v>0</v>
      </c>
      <c r="I87" s="35">
        <f t="shared" si="53"/>
        <v>0</v>
      </c>
      <c r="J87" s="35">
        <f t="shared" si="54"/>
        <v>0</v>
      </c>
      <c r="K87" s="35">
        <f t="shared" si="55"/>
        <v>0</v>
      </c>
      <c r="L87" s="35">
        <f t="shared" si="56"/>
        <v>0</v>
      </c>
      <c r="M87" s="35">
        <f t="shared" si="71"/>
        <v>0</v>
      </c>
      <c r="N87" s="35">
        <f t="shared" si="58"/>
        <v>0</v>
      </c>
      <c r="O87" s="35">
        <f t="shared" si="59"/>
        <v>0</v>
      </c>
      <c r="P87" s="35">
        <f t="shared" si="60"/>
        <v>0</v>
      </c>
      <c r="Q87" s="35">
        <f t="shared" si="72"/>
        <v>0</v>
      </c>
      <c r="R87" s="35">
        <f t="shared" si="62"/>
        <v>0</v>
      </c>
      <c r="S87" s="35">
        <f t="shared" si="63"/>
        <v>0</v>
      </c>
      <c r="T87" s="35">
        <f t="shared" si="64"/>
        <v>0</v>
      </c>
      <c r="U87" s="35">
        <f t="shared" si="73"/>
        <v>0</v>
      </c>
      <c r="V87" s="36">
        <f t="shared" si="67"/>
        <v>0</v>
      </c>
      <c r="W87" s="88">
        <f t="shared" si="75"/>
        <v>0</v>
      </c>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row>
    <row r="88" spans="1:55" ht="24.75" hidden="1" customHeight="1" thickBot="1">
      <c r="A88" s="37" t="s">
        <v>198</v>
      </c>
      <c r="B88" s="38">
        <f t="shared" ref="B88:V88" si="76">SUM(B38:B87)</f>
        <v>0</v>
      </c>
      <c r="C88" s="38">
        <f t="shared" si="76"/>
        <v>0</v>
      </c>
      <c r="D88" s="38">
        <f t="shared" si="76"/>
        <v>0</v>
      </c>
      <c r="E88" s="38">
        <f t="shared" si="76"/>
        <v>0</v>
      </c>
      <c r="F88" s="38">
        <f t="shared" si="76"/>
        <v>0</v>
      </c>
      <c r="G88" s="38">
        <f t="shared" si="76"/>
        <v>0</v>
      </c>
      <c r="H88" s="38">
        <f t="shared" si="76"/>
        <v>0</v>
      </c>
      <c r="I88" s="38">
        <f t="shared" si="76"/>
        <v>0</v>
      </c>
      <c r="J88" s="38">
        <f t="shared" si="76"/>
        <v>0</v>
      </c>
      <c r="K88" s="38">
        <f t="shared" si="76"/>
        <v>0</v>
      </c>
      <c r="L88" s="38">
        <f t="shared" si="76"/>
        <v>0</v>
      </c>
      <c r="M88" s="38">
        <f t="shared" si="76"/>
        <v>0</v>
      </c>
      <c r="N88" s="38">
        <f t="shared" si="76"/>
        <v>0</v>
      </c>
      <c r="O88" s="38">
        <f t="shared" si="76"/>
        <v>0</v>
      </c>
      <c r="P88" s="38">
        <f t="shared" si="76"/>
        <v>0</v>
      </c>
      <c r="Q88" s="38">
        <f t="shared" si="76"/>
        <v>0</v>
      </c>
      <c r="R88" s="38">
        <f t="shared" si="76"/>
        <v>0</v>
      </c>
      <c r="S88" s="38">
        <f t="shared" si="76"/>
        <v>0</v>
      </c>
      <c r="T88" s="38">
        <f t="shared" si="76"/>
        <v>0</v>
      </c>
      <c r="U88" s="38">
        <f t="shared" si="76"/>
        <v>0</v>
      </c>
      <c r="V88" s="38">
        <f t="shared" si="76"/>
        <v>0</v>
      </c>
      <c r="W88" s="88">
        <f t="shared" ref="W88" si="77">SUM(B88:V88)</f>
        <v>0</v>
      </c>
      <c r="X88" s="89"/>
      <c r="Y88" s="89"/>
      <c r="Z88" s="89"/>
      <c r="AA88" s="89"/>
      <c r="AB88" s="89"/>
      <c r="AC88" s="89"/>
      <c r="AD88" s="89"/>
      <c r="AE88" s="89"/>
      <c r="AF88" s="89"/>
      <c r="AG88" s="89"/>
      <c r="AH88" s="89"/>
      <c r="AI88" s="89"/>
      <c r="AJ88" s="89"/>
      <c r="AK88" s="89"/>
      <c r="AL88" s="89"/>
      <c r="AM88" s="89"/>
      <c r="AN88" s="89"/>
      <c r="AO88" s="89"/>
      <c r="AP88" s="89"/>
      <c r="AQ88" s="89"/>
      <c r="AR88" s="89"/>
      <c r="AS88" s="89"/>
      <c r="AT88" s="89"/>
      <c r="AU88" s="89"/>
      <c r="AV88" s="89"/>
      <c r="AW88" s="89"/>
      <c r="AX88" s="89"/>
      <c r="AY88" s="89"/>
      <c r="AZ88" s="89"/>
      <c r="BA88" s="89"/>
      <c r="BB88" s="89"/>
      <c r="BC88" s="89"/>
    </row>
    <row r="89" spans="1:55" ht="32.25" hidden="1" customHeight="1"/>
    <row r="90" spans="1:55" ht="28.5" customHeight="1"/>
    <row r="91" spans="1:55" ht="12.75" customHeight="1"/>
    <row r="92" spans="1:55" ht="13.5" customHeight="1"/>
    <row r="93" spans="1:55" ht="13.5" customHeight="1"/>
    <row r="94" spans="1:55" ht="13.5" customHeight="1"/>
    <row r="95" spans="1:55" ht="13.5" customHeight="1"/>
    <row r="96" spans="1:55"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row r="1017" ht="13.5" customHeight="1"/>
    <row r="1018" ht="13.5" customHeight="1"/>
    <row r="1019" ht="13.5" customHeight="1"/>
    <row r="1020" ht="13.5" customHeight="1"/>
    <row r="1021" ht="13.5" customHeight="1"/>
    <row r="1022" ht="13.5" customHeight="1"/>
    <row r="1023" ht="13.5" customHeight="1"/>
    <row r="1024" ht="13.5" customHeight="1"/>
    <row r="1025" ht="13.5" customHeight="1"/>
    <row r="1026" ht="13.5" customHeight="1"/>
    <row r="1027" ht="13.5" customHeight="1"/>
    <row r="1028" ht="13.5" customHeight="1"/>
    <row r="1029" ht="13.5" customHeight="1"/>
    <row r="1030" ht="13.5" customHeight="1"/>
    <row r="1031" ht="13.5" customHeight="1"/>
    <row r="1032" ht="13.5" customHeight="1"/>
    <row r="1033" ht="13.5" customHeight="1"/>
    <row r="1034" ht="13.5" customHeight="1"/>
    <row r="1035" ht="13.5" customHeight="1"/>
    <row r="1036" ht="13.5" customHeight="1"/>
    <row r="1037" ht="13.5" customHeight="1"/>
    <row r="1038" ht="13.5" customHeight="1"/>
    <row r="1039" ht="13.5" customHeight="1"/>
    <row r="1040" ht="13.5" customHeight="1"/>
    <row r="1041" ht="13.5" customHeight="1"/>
    <row r="1042" ht="13.5" customHeight="1"/>
    <row r="1043" ht="13.5" customHeight="1"/>
    <row r="1044" ht="13.5" customHeight="1"/>
    <row r="1045" ht="13.5" customHeight="1"/>
    <row r="1046" ht="13.5" customHeight="1"/>
    <row r="1047" ht="13.5" customHeight="1"/>
    <row r="1048" ht="13.5" customHeight="1"/>
    <row r="1049" ht="13.5" customHeight="1"/>
    <row r="1050" ht="13.5" customHeight="1"/>
    <row r="1051" ht="13.5" customHeight="1"/>
    <row r="1052" ht="13.5" customHeight="1"/>
    <row r="1053" ht="13.5" customHeight="1"/>
    <row r="1054" ht="13.5" customHeight="1"/>
    <row r="1055" ht="13.5" customHeight="1"/>
    <row r="1056" ht="13.5" customHeight="1"/>
    <row r="1057" ht="13.5" customHeight="1"/>
    <row r="1058" ht="13.5" customHeight="1"/>
    <row r="1059" ht="13.5" customHeight="1"/>
    <row r="1060" ht="13.5" customHeight="1"/>
    <row r="1061" ht="13.5" customHeight="1"/>
    <row r="1062" ht="13.5" customHeight="1"/>
    <row r="1063" ht="13.5" customHeight="1"/>
    <row r="1064" ht="13.5" customHeight="1"/>
    <row r="1065" ht="13.5" customHeight="1"/>
    <row r="1066" ht="13.5" customHeight="1"/>
    <row r="1067" ht="13.5" customHeight="1"/>
    <row r="1068" ht="13.5" customHeight="1"/>
  </sheetData>
  <sheetProtection sheet="1" objects="1" scenarios="1" selectLockedCells="1"/>
  <mergeCells count="38">
    <mergeCell ref="D5:T5"/>
    <mergeCell ref="BC36:BC37"/>
    <mergeCell ref="A33:C33"/>
    <mergeCell ref="A31:C31"/>
    <mergeCell ref="A32:C32"/>
    <mergeCell ref="A35:A37"/>
    <mergeCell ref="B36:E36"/>
    <mergeCell ref="F36:I36"/>
    <mergeCell ref="R36:U36"/>
    <mergeCell ref="W36:W37"/>
    <mergeCell ref="A9:C9"/>
    <mergeCell ref="A19:B22"/>
    <mergeCell ref="A10:B10"/>
    <mergeCell ref="A7:C7"/>
    <mergeCell ref="V36:V37"/>
    <mergeCell ref="J36:M36"/>
    <mergeCell ref="G6:H6"/>
    <mergeCell ref="N36:Q36"/>
    <mergeCell ref="A8:C8"/>
    <mergeCell ref="W2:X2"/>
    <mergeCell ref="F2:I2"/>
    <mergeCell ref="D3:E3"/>
    <mergeCell ref="F3:I3"/>
    <mergeCell ref="D4:E4"/>
    <mergeCell ref="M2:N2"/>
    <mergeCell ref="R2:S2"/>
    <mergeCell ref="D2:E2"/>
    <mergeCell ref="A1:C2"/>
    <mergeCell ref="A23:B26"/>
    <mergeCell ref="A27:B30"/>
    <mergeCell ref="A11:B14"/>
    <mergeCell ref="A15:B18"/>
    <mergeCell ref="BA2:BB2"/>
    <mergeCell ref="AB2:AC2"/>
    <mergeCell ref="AG2:AH2"/>
    <mergeCell ref="AL2:AM2"/>
    <mergeCell ref="AQ2:AR2"/>
    <mergeCell ref="AV2:AW2"/>
  </mergeCells>
  <phoneticPr fontId="2"/>
  <dataValidations count="3">
    <dataValidation imeMode="off" allowBlank="1" showInputMessage="1" showErrorMessage="1" sqref="G6" xr:uid="{00000000-0002-0000-0400-000000000000}"/>
    <dataValidation imeMode="hiragana" allowBlank="1" showInputMessage="1" showErrorMessage="1" sqref="E8:BB9" xr:uid="{00000000-0002-0000-0400-000002000000}"/>
    <dataValidation type="list" allowBlank="1" showInputMessage="1" showErrorMessage="1" sqref="F4 H4" xr:uid="{D3C83985-3BF1-4217-AC65-4DBD9093390A}">
      <formula1>"6,7,8,9,10,11,12,13,14,15"</formula1>
    </dataValidation>
  </dataValidations>
  <pageMargins left="0.59055118110236227" right="0.19685039370078741" top="0.39370078740157483" bottom="0.19685039370078741" header="0.31496062992125984" footer="0.31496062992125984"/>
  <pageSetup paperSize="9" scale="92" orientation="portrait" r:id="rId1"/>
  <headerFooter scaleWithDoc="0" alignWithMargins="0"/>
  <colBreaks count="3" manualBreakCount="3">
    <brk id="9" max="1048575" man="1"/>
    <brk id="14" max="1048575" man="1"/>
    <brk id="19"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DA1379"/>
  <sheetViews>
    <sheetView zoomScaleNormal="100" zoomScaleSheetLayoutView="100" workbookViewId="0">
      <selection activeCell="H5" sqref="H5"/>
    </sheetView>
  </sheetViews>
  <sheetFormatPr defaultColWidth="9" defaultRowHeight="13"/>
  <cols>
    <col min="1" max="1" width="4.08984375" customWidth="1"/>
    <col min="2" max="2" width="2.90625" customWidth="1"/>
    <col min="3" max="4" width="4.26953125" customWidth="1"/>
    <col min="5" max="5" width="2.26953125" customWidth="1"/>
    <col min="6" max="6" width="4.26953125" customWidth="1"/>
    <col min="7" max="7" width="10" customWidth="1"/>
    <col min="8" max="8" width="12" customWidth="1"/>
    <col min="9" max="9" width="4.08984375" style="3" customWidth="1"/>
    <col min="10" max="10" width="6.7265625" bestFit="1" customWidth="1"/>
    <col min="11" max="11" width="11.6328125" customWidth="1"/>
    <col min="12" max="12" width="5.90625" customWidth="1"/>
    <col min="13" max="13" width="8.26953125" customWidth="1"/>
    <col min="14" max="14" width="6.6328125" customWidth="1"/>
    <col min="15" max="15" width="6.26953125" customWidth="1"/>
    <col min="16" max="18" width="4.90625" customWidth="1"/>
    <col min="19" max="19" width="4.453125" customWidth="1"/>
    <col min="20" max="22" width="5.6328125" customWidth="1"/>
    <col min="23" max="24" width="2.453125" customWidth="1"/>
    <col min="25" max="25" width="5" customWidth="1"/>
    <col min="26" max="26" width="7" style="275" hidden="1" customWidth="1"/>
    <col min="27" max="27" width="8.26953125" hidden="1" customWidth="1"/>
    <col min="28" max="28" width="8.453125" hidden="1" customWidth="1"/>
    <col min="29" max="29" width="9.08984375" hidden="1" customWidth="1"/>
    <col min="30" max="30" width="7.453125" hidden="1" customWidth="1"/>
    <col min="31" max="31" width="7.7265625" hidden="1" customWidth="1"/>
    <col min="32" max="32" width="9.08984375" hidden="1" customWidth="1"/>
    <col min="33" max="33" width="8.26953125" hidden="1" customWidth="1"/>
    <col min="34" max="34" width="9.453125" hidden="1" customWidth="1"/>
    <col min="35" max="35" width="10.7265625" hidden="1" customWidth="1"/>
    <col min="36" max="36" width="9.7265625" hidden="1" customWidth="1"/>
    <col min="37" max="37" width="8.26953125" hidden="1" customWidth="1"/>
    <col min="38" max="38" width="9.26953125" hidden="1" customWidth="1"/>
    <col min="39" max="39" width="7.7265625" hidden="1" customWidth="1"/>
    <col min="40" max="40" width="6.90625" hidden="1" customWidth="1"/>
    <col min="41" max="41" width="10.26953125" hidden="1" customWidth="1"/>
    <col min="42" max="42" width="5.90625" hidden="1" customWidth="1"/>
    <col min="43" max="43" width="7.7265625" hidden="1" customWidth="1"/>
    <col min="44" max="44" width="6.6328125" hidden="1" customWidth="1"/>
    <col min="45" max="45" width="6.453125" hidden="1" customWidth="1"/>
    <col min="46" max="46" width="8.36328125" hidden="1" customWidth="1"/>
    <col min="47" max="47" width="7.90625" hidden="1" customWidth="1"/>
    <col min="48" max="48" width="7.453125" hidden="1" customWidth="1"/>
    <col min="49" max="49" width="10.08984375" hidden="1" customWidth="1"/>
    <col min="50" max="50" width="8.36328125" hidden="1" customWidth="1"/>
    <col min="51" max="51" width="10.08984375" hidden="1" customWidth="1"/>
    <col min="52" max="52" width="11.90625" hidden="1" customWidth="1"/>
    <col min="53" max="53" width="12.6328125" hidden="1" customWidth="1"/>
    <col min="54" max="54" width="9.90625" hidden="1" customWidth="1"/>
    <col min="55" max="57" width="4.90625" hidden="1" customWidth="1"/>
    <col min="58" max="59" width="7.7265625" hidden="1" customWidth="1"/>
    <col min="60" max="60" width="11" hidden="1" customWidth="1"/>
    <col min="61" max="61" width="11.26953125" hidden="1" customWidth="1"/>
    <col min="62" max="62" width="13" hidden="1" customWidth="1"/>
    <col min="63" max="63" width="11.6328125" hidden="1" customWidth="1"/>
    <col min="64" max="64" width="10.90625" hidden="1" customWidth="1"/>
    <col min="65" max="65" width="11.453125" hidden="1" customWidth="1"/>
    <col min="66" max="66" width="10.36328125" hidden="1" customWidth="1"/>
    <col min="67" max="67" width="9" hidden="1" customWidth="1"/>
    <col min="68" max="68" width="18.453125" hidden="1" customWidth="1"/>
    <col min="69" max="69" width="12.26953125" hidden="1" customWidth="1"/>
    <col min="70" max="70" width="10.453125" hidden="1" customWidth="1"/>
    <col min="71" max="71" width="11.6328125" hidden="1" customWidth="1"/>
    <col min="72" max="72" width="12.36328125" hidden="1" customWidth="1"/>
    <col min="73" max="73" width="13.7265625" hidden="1" customWidth="1"/>
    <col min="74" max="74" width="15" hidden="1" customWidth="1"/>
    <col min="75" max="75" width="13" hidden="1" customWidth="1"/>
    <col min="76" max="76" width="12.453125" hidden="1" customWidth="1"/>
    <col min="77" max="77" width="12" hidden="1" customWidth="1"/>
    <col min="78" max="78" width="11.36328125" hidden="1" customWidth="1"/>
    <col min="79" max="79" width="9.36328125" hidden="1" customWidth="1"/>
    <col min="80" max="80" width="8.36328125" hidden="1" customWidth="1"/>
    <col min="81" max="81" width="7.08984375" hidden="1" customWidth="1"/>
    <col min="82" max="82" width="8.6328125" hidden="1" customWidth="1"/>
    <col min="83" max="83" width="10.36328125" hidden="1" customWidth="1"/>
    <col min="84" max="84" width="9.36328125" hidden="1" customWidth="1"/>
    <col min="85" max="85" width="9.6328125" hidden="1" customWidth="1"/>
    <col min="86" max="86" width="9.7265625" hidden="1" customWidth="1"/>
    <col min="87" max="87" width="7.08984375" hidden="1" customWidth="1"/>
    <col min="88" max="88" width="10.08984375" hidden="1" customWidth="1"/>
    <col min="89" max="89" width="10.6328125" hidden="1" customWidth="1"/>
    <col min="90" max="90" width="10.90625" hidden="1" customWidth="1"/>
    <col min="91" max="91" width="9.90625" hidden="1" customWidth="1"/>
    <col min="92" max="92" width="12.26953125" hidden="1" customWidth="1"/>
    <col min="93" max="93" width="12.90625" hidden="1" customWidth="1"/>
    <col min="94" max="94" width="10.90625" hidden="1" customWidth="1"/>
    <col min="95" max="95" width="8.36328125" customWidth="1"/>
    <col min="96" max="96" width="9.7265625" customWidth="1"/>
    <col min="97" max="97" width="10.36328125" customWidth="1"/>
    <col min="98" max="98" width="9.453125" customWidth="1"/>
    <col min="99" max="99" width="11.36328125" customWidth="1"/>
    <col min="100" max="100" width="9.36328125" customWidth="1"/>
    <col min="101" max="101" width="4.453125" customWidth="1"/>
    <col min="102" max="102" width="4.08984375" customWidth="1"/>
    <col min="103" max="103" width="3.7265625" customWidth="1"/>
    <col min="104" max="104" width="3.6328125" customWidth="1"/>
    <col min="105" max="105" width="5" customWidth="1"/>
    <col min="106" max="106" width="9" customWidth="1"/>
  </cols>
  <sheetData>
    <row r="1" spans="1:105" s="169" customFormat="1" ht="19.5" customHeight="1">
      <c r="A1" s="368" t="s">
        <v>1838</v>
      </c>
      <c r="I1" s="338"/>
      <c r="X1" s="165" t="s">
        <v>950</v>
      </c>
      <c r="Z1" s="369"/>
    </row>
    <row r="2" spans="1:105" ht="19.5" customHeight="1" thickBot="1">
      <c r="A2" s="368" t="s">
        <v>1839</v>
      </c>
      <c r="P2" s="601" t="str">
        <f>"【"&amp;別紙１!$F$2&amp;"】"</f>
        <v>【0】</v>
      </c>
      <c r="Q2" s="601"/>
      <c r="R2" s="601"/>
      <c r="S2" s="601"/>
      <c r="T2" s="601"/>
      <c r="U2" s="601"/>
      <c r="V2" s="601"/>
      <c r="W2" s="601"/>
      <c r="X2" s="601"/>
    </row>
    <row r="3" spans="1:105" ht="33" customHeight="1" thickBot="1">
      <c r="H3" s="416" t="s">
        <v>774</v>
      </c>
      <c r="I3" s="666" t="s">
        <v>775</v>
      </c>
      <c r="J3" s="667"/>
      <c r="K3" s="415" t="s">
        <v>776</v>
      </c>
      <c r="N3" s="661" t="str">
        <f>IF(COUNTIF($T$18:$T$267,"エラー"),"エラーがあります。再確認してください",IF(COUNTIF($V$18:$V$267,"エラー"),"エラーがあります。再確認してください",""))</f>
        <v/>
      </c>
      <c r="O3" s="661"/>
      <c r="P3" s="661"/>
      <c r="Q3" s="661"/>
      <c r="R3" s="661"/>
      <c r="S3" s="661"/>
      <c r="T3" s="661"/>
      <c r="U3" s="661"/>
      <c r="V3" s="661"/>
      <c r="W3" s="661"/>
      <c r="X3" s="661"/>
      <c r="BW3" s="103"/>
    </row>
    <row r="4" spans="1:105" ht="19.5" customHeight="1">
      <c r="A4" s="79"/>
      <c r="B4" s="640" t="s">
        <v>0</v>
      </c>
      <c r="C4" s="641"/>
      <c r="D4" s="641"/>
      <c r="E4" s="641"/>
      <c r="F4" s="642"/>
      <c r="G4" s="80" t="s">
        <v>1</v>
      </c>
      <c r="H4" s="160">
        <f>SUM('別紙２－１'!$T$18:$T$267)</f>
        <v>0</v>
      </c>
      <c r="I4" s="657">
        <f>IF(OR(H4="",H4=0),0,AVERAGE('別紙２－１'!$T$18:$T$267))</f>
        <v>0</v>
      </c>
      <c r="J4" s="658"/>
      <c r="K4" s="385">
        <f>IF(OR(H4="",H4=0),0,SUM('別紙２－１'!$T$18:$T$267)*1000/SUM('別紙２－１'!$N$18:$N$267))</f>
        <v>0</v>
      </c>
      <c r="L4" s="175"/>
      <c r="M4" s="175"/>
      <c r="N4" s="664" t="str">
        <f>IF(SUM($AA$18:$AA$267)&gt;=1,"事業場コードをすべての車両について記入してください","")</f>
        <v/>
      </c>
      <c r="O4" s="664"/>
      <c r="P4" s="664"/>
      <c r="Q4" s="664"/>
      <c r="R4" s="664"/>
      <c r="S4" s="664"/>
      <c r="T4" s="664"/>
      <c r="U4" s="664"/>
      <c r="V4" s="664"/>
      <c r="W4" s="664"/>
      <c r="X4" s="664"/>
      <c r="BW4" s="103"/>
    </row>
    <row r="5" spans="1:105" ht="19.5" customHeight="1">
      <c r="B5" s="643"/>
      <c r="C5" s="644"/>
      <c r="D5" s="644"/>
      <c r="E5" s="644"/>
      <c r="F5" s="645"/>
      <c r="G5" s="81" t="s">
        <v>2</v>
      </c>
      <c r="H5" s="161"/>
      <c r="I5" s="659" t="s">
        <v>777</v>
      </c>
      <c r="J5" s="660"/>
      <c r="K5" s="178" t="s">
        <v>777</v>
      </c>
      <c r="L5" s="174"/>
      <c r="M5" s="174"/>
      <c r="N5" s="665" t="str">
        <f>IF(SUM($BG$18:$BG$267)&gt;=1,"基準をを満たしていない型式のうち、後付け装置（PM低減）が未入力の車両があります","")</f>
        <v/>
      </c>
      <c r="O5" s="665"/>
      <c r="P5" s="665"/>
      <c r="Q5" s="665"/>
      <c r="R5" s="665"/>
      <c r="S5" s="665"/>
      <c r="T5" s="665"/>
      <c r="U5" s="665"/>
      <c r="V5" s="665"/>
      <c r="W5" s="665"/>
      <c r="X5" s="665"/>
      <c r="BW5" s="103"/>
    </row>
    <row r="6" spans="1:105" ht="19.5" customHeight="1" thickBot="1">
      <c r="B6" s="646"/>
      <c r="C6" s="647"/>
      <c r="D6" s="647"/>
      <c r="E6" s="647"/>
      <c r="F6" s="648"/>
      <c r="G6" s="82" t="s">
        <v>778</v>
      </c>
      <c r="H6" s="162" t="str">
        <f>IF(OR(H4="",H5="",H4=0),"",ROUNDDOWN((H4-H5)/H4,3))</f>
        <v/>
      </c>
      <c r="I6" s="662" t="s">
        <v>777</v>
      </c>
      <c r="J6" s="663"/>
      <c r="K6" s="179" t="s">
        <v>777</v>
      </c>
      <c r="L6" s="267"/>
      <c r="M6" s="169"/>
      <c r="N6" s="665" t="str">
        <f>IF(SUM($AA$18:$AA$267)&gt;=1,"警告：事業場コードをすべての車両について記入してください。","")</f>
        <v/>
      </c>
      <c r="O6" s="665"/>
      <c r="P6" s="665"/>
      <c r="Q6" s="665"/>
      <c r="R6" s="665"/>
      <c r="S6" s="665"/>
      <c r="T6" s="665"/>
      <c r="U6" s="665"/>
      <c r="V6" s="665"/>
      <c r="W6" s="665"/>
      <c r="X6" s="665"/>
      <c r="BW6" s="103"/>
    </row>
    <row r="7" spans="1:105" ht="19.5" customHeight="1">
      <c r="B7" s="640" t="s">
        <v>3</v>
      </c>
      <c r="C7" s="641"/>
      <c r="D7" s="641"/>
      <c r="E7" s="641"/>
      <c r="F7" s="642"/>
      <c r="G7" s="80" t="s">
        <v>1</v>
      </c>
      <c r="H7" s="160">
        <f>SUM('別紙２－１'!$U$18:$U$267)</f>
        <v>0</v>
      </c>
      <c r="I7" s="657">
        <f>IF(OR(H7="",H7=0),0,AVERAGE('別紙２－１'!$U$18:$U$267))</f>
        <v>0</v>
      </c>
      <c r="J7" s="658"/>
      <c r="K7" s="385">
        <f>IF(OR(H7="",H7=0),0,SUM('別紙２－１'!$U$18:$U$267)*1000/SUM('別紙２－１'!$N$18:$N$267))</f>
        <v>0</v>
      </c>
      <c r="L7" s="268"/>
      <c r="M7" s="180"/>
      <c r="N7" s="270"/>
      <c r="O7" s="270"/>
      <c r="P7" s="270"/>
      <c r="Q7" s="270"/>
      <c r="R7" s="270"/>
      <c r="S7" s="270"/>
      <c r="T7" s="270"/>
      <c r="U7" s="270"/>
      <c r="V7" s="270"/>
      <c r="W7" s="270"/>
      <c r="X7" s="270"/>
      <c r="BW7" s="103"/>
    </row>
    <row r="8" spans="1:105" ht="19.5" customHeight="1">
      <c r="B8" s="643"/>
      <c r="C8" s="644"/>
      <c r="D8" s="644"/>
      <c r="E8" s="644"/>
      <c r="F8" s="645"/>
      <c r="G8" s="81" t="s">
        <v>2</v>
      </c>
      <c r="H8" s="161"/>
      <c r="I8" s="659" t="s">
        <v>777</v>
      </c>
      <c r="J8" s="660"/>
      <c r="K8" s="178" t="s">
        <v>777</v>
      </c>
      <c r="L8" s="174"/>
      <c r="M8" s="174"/>
      <c r="N8" s="270"/>
      <c r="O8" s="270"/>
      <c r="P8" s="270"/>
      <c r="Q8" s="270"/>
      <c r="R8" s="270"/>
      <c r="S8" s="270"/>
      <c r="T8" s="270"/>
      <c r="U8" s="270"/>
      <c r="V8" s="270"/>
      <c r="W8" s="270"/>
      <c r="X8" s="270"/>
      <c r="BW8" s="103"/>
    </row>
    <row r="9" spans="1:105" ht="19.5" customHeight="1" thickBot="1">
      <c r="B9" s="646"/>
      <c r="C9" s="647"/>
      <c r="D9" s="647"/>
      <c r="E9" s="647"/>
      <c r="F9" s="648"/>
      <c r="G9" s="149" t="s">
        <v>778</v>
      </c>
      <c r="H9" s="163" t="str">
        <f>IF(OR(H7="",H8="",H7=0),"",ROUNDDOWN((H7-H8)/H7,3))</f>
        <v/>
      </c>
      <c r="I9" s="662" t="s">
        <v>777</v>
      </c>
      <c r="J9" s="663"/>
      <c r="K9" s="179" t="s">
        <v>777</v>
      </c>
      <c r="L9" s="267"/>
      <c r="M9" s="169"/>
      <c r="N9" s="266"/>
      <c r="O9" s="266"/>
      <c r="P9" s="266"/>
      <c r="Q9" s="266"/>
      <c r="R9" s="266"/>
      <c r="S9" s="266"/>
      <c r="T9" s="266"/>
      <c r="U9" s="266"/>
      <c r="V9" s="266"/>
      <c r="W9" s="266"/>
      <c r="BW9" s="103"/>
    </row>
    <row r="10" spans="1:105" ht="19.5" customHeight="1">
      <c r="B10" s="651" t="s">
        <v>1119</v>
      </c>
      <c r="C10" s="652"/>
      <c r="D10" s="652"/>
      <c r="E10" s="652"/>
      <c r="F10" s="653"/>
      <c r="G10" s="80" t="s">
        <v>1</v>
      </c>
      <c r="H10" s="160">
        <f>SUM('別紙２－１'!$V$18:$V$267)</f>
        <v>0</v>
      </c>
      <c r="I10" s="657">
        <f>IF(OR(H10="",H10=0),0,AVERAGE('別紙２－１'!$V$18:$V$267))</f>
        <v>0</v>
      </c>
      <c r="J10" s="658"/>
      <c r="K10" s="385">
        <f>IF(OR(H10="",H10=0),0,SUM('別紙２－１'!$V$18:$V$267)*1000/SUM('別紙２－１'!$N$18:$N$267))</f>
        <v>0</v>
      </c>
      <c r="L10" s="268"/>
      <c r="M10" s="180"/>
      <c r="N10" s="168"/>
      <c r="O10" s="168"/>
      <c r="P10" s="168"/>
      <c r="Q10" s="168"/>
      <c r="R10" s="168"/>
      <c r="S10" s="168"/>
      <c r="T10" s="168"/>
      <c r="U10" s="168"/>
      <c r="V10" s="168"/>
      <c r="W10" s="168"/>
      <c r="X10" s="132"/>
      <c r="BW10" s="103"/>
      <c r="CR10" s="64"/>
      <c r="CS10" s="64"/>
      <c r="CT10" s="64"/>
      <c r="CU10" s="64"/>
      <c r="CV10" s="64"/>
      <c r="CW10" s="64"/>
      <c r="CX10" s="64"/>
      <c r="CY10" s="64"/>
      <c r="CZ10" s="64"/>
      <c r="DA10" s="64"/>
    </row>
    <row r="11" spans="1:105" ht="19.5" customHeight="1">
      <c r="B11" s="654"/>
      <c r="C11" s="655"/>
      <c r="D11" s="655"/>
      <c r="E11" s="655"/>
      <c r="F11" s="656"/>
      <c r="G11" s="81" t="s">
        <v>2</v>
      </c>
      <c r="H11" s="161"/>
      <c r="I11" s="659" t="s">
        <v>777</v>
      </c>
      <c r="J11" s="660"/>
      <c r="K11" s="178" t="s">
        <v>777</v>
      </c>
      <c r="L11" s="269"/>
      <c r="M11" s="174"/>
      <c r="N11" s="168"/>
      <c r="O11" s="168"/>
      <c r="P11" s="168"/>
      <c r="Q11" s="168"/>
      <c r="R11" s="168"/>
      <c r="S11" s="168"/>
      <c r="T11" s="168"/>
      <c r="U11" s="168"/>
      <c r="V11" s="168"/>
      <c r="W11" s="168"/>
      <c r="X11" s="132"/>
      <c r="BW11" s="103"/>
      <c r="CR11" s="64"/>
      <c r="CS11" s="64"/>
      <c r="CT11" s="64"/>
      <c r="CU11" s="64"/>
      <c r="CV11" s="64"/>
      <c r="CW11" s="64"/>
      <c r="CX11" s="64"/>
      <c r="CY11" s="64"/>
      <c r="CZ11" s="64"/>
      <c r="DA11" s="64"/>
    </row>
    <row r="12" spans="1:105" ht="19.5" customHeight="1" thickBot="1">
      <c r="B12" s="654"/>
      <c r="C12" s="655"/>
      <c r="D12" s="655"/>
      <c r="E12" s="655"/>
      <c r="F12" s="656"/>
      <c r="G12" s="149" t="s">
        <v>778</v>
      </c>
      <c r="H12" s="163" t="str">
        <f>IF(OR(H10="",H11="",H10=0),"",ROUNDDOWN((H10-H11)/H10,3))</f>
        <v/>
      </c>
      <c r="I12" s="662" t="s">
        <v>777</v>
      </c>
      <c r="J12" s="663"/>
      <c r="K12" s="179" t="s">
        <v>777</v>
      </c>
      <c r="L12" s="267"/>
      <c r="M12" s="169"/>
      <c r="N12" s="168"/>
      <c r="O12" s="168"/>
      <c r="P12" s="168"/>
      <c r="Q12" s="168"/>
      <c r="R12" s="168"/>
      <c r="S12" s="168"/>
      <c r="T12" s="168"/>
      <c r="U12" s="168"/>
      <c r="V12" s="168"/>
      <c r="W12" s="168"/>
      <c r="X12" s="132"/>
      <c r="BW12" s="103"/>
      <c r="CR12" s="64"/>
      <c r="CS12" s="64"/>
      <c r="CT12" s="64"/>
      <c r="CU12" s="64"/>
      <c r="CV12" s="64"/>
      <c r="CW12" s="64"/>
      <c r="CX12" s="64"/>
      <c r="CY12" s="64"/>
      <c r="CZ12" s="64"/>
      <c r="DA12" s="64"/>
    </row>
    <row r="13" spans="1:105" ht="13.5" customHeight="1">
      <c r="B13" s="87"/>
      <c r="C13" s="87"/>
      <c r="D13" s="87"/>
      <c r="E13" s="87"/>
      <c r="F13" s="87"/>
      <c r="G13" s="150"/>
      <c r="H13" s="151"/>
      <c r="I13" s="170" t="s">
        <v>1143</v>
      </c>
      <c r="J13" s="170"/>
      <c r="K13" s="170"/>
      <c r="L13" s="180"/>
      <c r="M13" s="180"/>
      <c r="O13" s="64"/>
      <c r="P13" s="64"/>
      <c r="Q13" s="64"/>
      <c r="R13" s="64"/>
      <c r="S13" s="64"/>
      <c r="T13" s="64"/>
      <c r="U13" s="64"/>
      <c r="V13" s="64"/>
      <c r="W13" s="64"/>
      <c r="BW13" s="103"/>
    </row>
    <row r="14" spans="1:105" ht="13.5" customHeight="1">
      <c r="G14" s="169"/>
      <c r="H14" s="210" t="s">
        <v>1134</v>
      </c>
      <c r="I14" s="211"/>
      <c r="J14" s="211"/>
      <c r="L14" s="261"/>
      <c r="M14" s="261"/>
      <c r="N14" s="210" t="s">
        <v>945</v>
      </c>
      <c r="O14" s="260"/>
      <c r="P14" s="260"/>
      <c r="Q14" s="260"/>
      <c r="R14" s="260"/>
      <c r="S14" s="260"/>
      <c r="T14" s="260"/>
      <c r="U14" s="260"/>
      <c r="V14" s="260"/>
      <c r="W14" s="260"/>
      <c r="X14" s="260"/>
      <c r="BW14" s="103"/>
    </row>
    <row r="15" spans="1:105" ht="18" customHeight="1" thickBot="1">
      <c r="A15" s="12" t="s">
        <v>943</v>
      </c>
      <c r="H15" s="210" t="s">
        <v>1135</v>
      </c>
      <c r="I15" s="171"/>
      <c r="J15" s="172"/>
      <c r="L15" s="171"/>
      <c r="M15" s="171"/>
      <c r="N15" s="171"/>
      <c r="O15" s="171"/>
      <c r="P15" s="171"/>
      <c r="Q15" s="171"/>
      <c r="R15" s="171"/>
      <c r="S15" s="171"/>
      <c r="T15" s="171"/>
      <c r="U15" s="171"/>
      <c r="V15" s="171"/>
      <c r="W15" s="260"/>
      <c r="X15" s="260"/>
      <c r="BW15" s="103"/>
    </row>
    <row r="16" spans="1:105" ht="39" customHeight="1">
      <c r="A16" s="679" t="s">
        <v>175</v>
      </c>
      <c r="B16" s="681" t="s">
        <v>430</v>
      </c>
      <c r="C16" s="673" t="s">
        <v>36</v>
      </c>
      <c r="D16" s="685"/>
      <c r="E16" s="685"/>
      <c r="F16" s="674"/>
      <c r="G16" s="683" t="s">
        <v>23</v>
      </c>
      <c r="H16" s="683" t="s">
        <v>184</v>
      </c>
      <c r="I16" s="670" t="s">
        <v>185</v>
      </c>
      <c r="J16" s="649" t="s">
        <v>186</v>
      </c>
      <c r="K16" s="649" t="s">
        <v>650</v>
      </c>
      <c r="L16" s="673" t="s">
        <v>25</v>
      </c>
      <c r="M16" s="674"/>
      <c r="N16" s="683" t="s">
        <v>348</v>
      </c>
      <c r="O16" s="649" t="s">
        <v>79</v>
      </c>
      <c r="P16" s="668" t="s">
        <v>80</v>
      </c>
      <c r="Q16" s="669"/>
      <c r="R16" s="672"/>
      <c r="S16" s="649" t="s">
        <v>197</v>
      </c>
      <c r="T16" s="668" t="s">
        <v>81</v>
      </c>
      <c r="U16" s="669"/>
      <c r="V16" s="669"/>
      <c r="W16" s="675" t="s">
        <v>1764</v>
      </c>
      <c r="X16" s="675" t="s">
        <v>1775</v>
      </c>
      <c r="Y16" s="677" t="s">
        <v>73</v>
      </c>
      <c r="AA16" s="31"/>
      <c r="AB16" s="32"/>
      <c r="AC16" s="32"/>
      <c r="AD16" s="32"/>
      <c r="AE16" s="32"/>
      <c r="AF16" s="32"/>
      <c r="AG16" s="32"/>
      <c r="AH16" s="32"/>
      <c r="AI16" s="32"/>
      <c r="AJ16" s="32"/>
      <c r="AK16" s="32" t="s">
        <v>947</v>
      </c>
      <c r="AL16" s="32"/>
      <c r="AM16" s="32"/>
      <c r="AN16" s="32" t="s">
        <v>946</v>
      </c>
      <c r="AO16" s="32"/>
      <c r="AP16" s="32"/>
      <c r="AQ16" s="32"/>
      <c r="AR16" s="32"/>
      <c r="AS16" s="32"/>
      <c r="AT16" s="32"/>
      <c r="AU16" s="32"/>
      <c r="AV16" s="32"/>
      <c r="AW16" s="32"/>
      <c r="AX16" s="32"/>
      <c r="AY16" s="32"/>
      <c r="AZ16" s="32"/>
      <c r="BA16" s="32"/>
      <c r="BB16" s="32"/>
      <c r="BC16" s="120"/>
      <c r="BD16" s="120"/>
      <c r="BE16" s="120"/>
      <c r="BF16" s="120"/>
      <c r="BG16" s="120"/>
      <c r="BW16" s="103"/>
    </row>
    <row r="17" spans="1:94" ht="39" customHeight="1" thickBot="1">
      <c r="A17" s="680"/>
      <c r="B17" s="682"/>
      <c r="C17" s="447" t="s">
        <v>32</v>
      </c>
      <c r="D17" s="447" t="s">
        <v>33</v>
      </c>
      <c r="E17" s="447" t="s">
        <v>34</v>
      </c>
      <c r="F17" s="447" t="s">
        <v>35</v>
      </c>
      <c r="G17" s="684"/>
      <c r="H17" s="684"/>
      <c r="I17" s="671"/>
      <c r="J17" s="650"/>
      <c r="K17" s="650"/>
      <c r="L17" s="447" t="s">
        <v>349</v>
      </c>
      <c r="M17" s="448" t="s">
        <v>350</v>
      </c>
      <c r="N17" s="671"/>
      <c r="O17" s="650"/>
      <c r="P17" s="83" t="s">
        <v>82</v>
      </c>
      <c r="Q17" s="83" t="s">
        <v>83</v>
      </c>
      <c r="R17" s="83" t="s">
        <v>84</v>
      </c>
      <c r="S17" s="650"/>
      <c r="T17" s="84" t="s">
        <v>85</v>
      </c>
      <c r="U17" s="84" t="s">
        <v>86</v>
      </c>
      <c r="V17" s="85" t="s">
        <v>87</v>
      </c>
      <c r="W17" s="676"/>
      <c r="X17" s="676"/>
      <c r="Y17" s="678"/>
      <c r="Z17" s="412"/>
      <c r="AA17" s="29" t="s">
        <v>88</v>
      </c>
      <c r="AB17" s="30" t="s">
        <v>37</v>
      </c>
      <c r="AC17" s="30" t="s">
        <v>38</v>
      </c>
      <c r="AD17" s="30" t="s">
        <v>39</v>
      </c>
      <c r="AE17" s="30" t="s">
        <v>648</v>
      </c>
      <c r="AF17" s="30" t="s">
        <v>187</v>
      </c>
      <c r="AG17" s="355" t="s">
        <v>647</v>
      </c>
      <c r="AH17" s="355" t="s">
        <v>188</v>
      </c>
      <c r="AI17" s="30" t="s">
        <v>189</v>
      </c>
      <c r="AJ17" s="30" t="s">
        <v>362</v>
      </c>
      <c r="AK17" s="176" t="s">
        <v>784</v>
      </c>
      <c r="AL17" s="30"/>
      <c r="AM17" s="30" t="s">
        <v>646</v>
      </c>
      <c r="AN17" s="176" t="s">
        <v>5</v>
      </c>
      <c r="AO17" s="384" t="s">
        <v>645</v>
      </c>
      <c r="AP17" s="176" t="s">
        <v>444</v>
      </c>
      <c r="AQ17" s="176" t="s">
        <v>644</v>
      </c>
      <c r="AR17" s="384" t="s">
        <v>170</v>
      </c>
      <c r="AS17" s="386" t="s">
        <v>15</v>
      </c>
      <c r="AT17" s="176" t="s">
        <v>16</v>
      </c>
      <c r="AU17" s="384" t="s">
        <v>171</v>
      </c>
      <c r="AV17" s="384" t="s">
        <v>172</v>
      </c>
      <c r="AW17" s="384" t="s">
        <v>173</v>
      </c>
      <c r="AX17" s="383" t="s">
        <v>174</v>
      </c>
      <c r="AY17" s="355" t="s">
        <v>164</v>
      </c>
      <c r="AZ17" s="30" t="s">
        <v>434</v>
      </c>
      <c r="BA17" s="30" t="s">
        <v>432</v>
      </c>
      <c r="BB17" s="121" t="s">
        <v>436</v>
      </c>
      <c r="BC17" s="177" t="s">
        <v>785</v>
      </c>
      <c r="BD17" s="177" t="s">
        <v>786</v>
      </c>
      <c r="BE17" s="177" t="s">
        <v>1798</v>
      </c>
      <c r="BF17" s="177" t="s">
        <v>1770</v>
      </c>
      <c r="BG17" s="177" t="s">
        <v>1771</v>
      </c>
      <c r="BW17" s="103"/>
    </row>
    <row r="18" spans="1:94" s="1" customFormat="1" ht="13.5" customHeight="1">
      <c r="A18" s="420">
        <v>1</v>
      </c>
      <c r="B18" s="329"/>
      <c r="C18" s="329"/>
      <c r="D18" s="329"/>
      <c r="E18" s="329"/>
      <c r="F18" s="329"/>
      <c r="G18" s="413"/>
      <c r="H18" s="329"/>
      <c r="I18" s="329"/>
      <c r="J18" s="330"/>
      <c r="K18" s="329"/>
      <c r="L18" s="331"/>
      <c r="M18" s="329"/>
      <c r="N18" s="330"/>
      <c r="O18" s="330"/>
      <c r="P18" s="111" t="str">
        <f t="shared" ref="P18:P81" si="0">IF(ISBLANK(K18)=TRUE,"",IF(ISNUMBER(AP18)=TRUE,AP18,"エラー"))</f>
        <v/>
      </c>
      <c r="Q18" s="111" t="str">
        <f t="shared" ref="Q18:Q81" si="1">IF(ISBLANK(K18)=TRUE,"",IF(ISNUMBER(AS18)=TRUE,AS18,"エラー"))</f>
        <v/>
      </c>
      <c r="R18" s="112" t="str">
        <f t="shared" ref="R18:R81" si="2">IF(ISBLANK(K18)=TRUE,"",IF(ISNUMBER(AY18)=TRUE,AY18,"エラー"))</f>
        <v/>
      </c>
      <c r="S18" s="421" t="str">
        <f t="shared" ref="S18:S27" si="3">IF(OR(N18="",O18=""),"",IF(O18=0,"－",N18/O18))</f>
        <v/>
      </c>
      <c r="T18" s="113" t="str">
        <f t="shared" ref="T18:T81" si="4">IF(P18="","",IF(ISERROR(P18*N18*AF18),"エラー",IF(ISBLANK(P18)=TRUE,"エラー",IF(ISBLANK(N18)=TRUE,"エラー",IF(BB18=1,"エラー",P18*N18*AF18/1000)))))</f>
        <v/>
      </c>
      <c r="U18" s="113" t="str">
        <f t="shared" ref="U18:U81" si="5">IF(Q18="","",IF(ISERROR(Q18*N18*AF18),"エラー",IF(ISBLANK(Q18)=TRUE,"エラー",IF(ISBLANK(N18)=TRUE,"エラー",IF(BB18=1,"エラー",Q18*N18*AF18/1000)))))</f>
        <v/>
      </c>
      <c r="V18" s="113" t="str">
        <f t="shared" ref="V18:V81" si="6">IF(R18="","",IF(ISERROR(R18*O18),"エラー",IF(ISBLANK(R18)=TRUE,"エラー",IF(ISBLANK(O18)=TRUE,"エラー",IF(BB18=1,"エラー",R18*O18/1000)))))</f>
        <v/>
      </c>
      <c r="W18" s="378"/>
      <c r="X18" s="379"/>
      <c r="Y18" s="422"/>
      <c r="Z18" s="411"/>
      <c r="AA18" s="17" t="str">
        <f t="shared" ref="AA18:AA81" si="7">IF(ISBLANK(H18)=TRUE,"",IF(OR(ISBLANK(B18)=TRUE),1,""))</f>
        <v/>
      </c>
      <c r="AB18" s="4" t="e">
        <f t="shared" ref="AB18:AB81" si="8">VLOOKUP(H18,$BH$19:$BK$25,2,FALSE)</f>
        <v>#N/A</v>
      </c>
      <c r="AC18" s="4" t="e">
        <f t="shared" ref="AC18:AC81" si="9">VLOOKUP(H18,$BH$19:$BK$25,3,FALSE)</f>
        <v>#N/A</v>
      </c>
      <c r="AD18" s="4" t="e">
        <f t="shared" ref="AD18:AD81" si="10">VLOOKUP(H18,$BH$19:$BK$25,4,FALSE)</f>
        <v>#N/A</v>
      </c>
      <c r="AE18" s="4" t="str">
        <f t="shared" ref="AE18:AE81" si="11">IF(ISERROR(SEARCH("-",I18,1))=TRUE,ASC(UPPER(I18)),ASC(UPPER(LEFT(I18,SEARCH("-",I18,1)-1))))</f>
        <v/>
      </c>
      <c r="AF18" s="4">
        <f t="shared" ref="AF18:AF81" si="12">IF(J18&gt;3500,J18/1000,1)</f>
        <v>1</v>
      </c>
      <c r="AG18" s="4" t="e">
        <f>IF(AD18=9,0,IF(J18&lt;=2500,IF(J18&lt;=1700,1,2),IF(J18&lt;=12000,IF(J18&lt;=3500,3,4),IF(ISERROR(SEARCH(LEFT(I18,1),"LFMRQST")),4,IF(AND(LEN(I18)&lt;&gt;3,AI18&lt;&gt;"軽"),4,5)))))</f>
        <v>#N/A</v>
      </c>
      <c r="AH18" s="4" t="e">
        <f>IF(AD18=5,0,IF(AD18=9,0,IF(J18&lt;=2500,IF(J18&lt;=1700,1,2),IF(J18&lt;=12000,IF(J18&lt;=3500,3,4),IF(ISERROR(SEARCH(LEFT(I18,1),"LFMRQST")),4,IF(AND(LEN(I18)&lt;&gt;3,AI18&lt;&gt;"軽"),4,5))))))</f>
        <v>#N/A</v>
      </c>
      <c r="AI18" s="4" t="e">
        <f t="shared" ref="AI18:AI81" si="13">VLOOKUP(K18,$BP$19:$BQ$28,2,FALSE)</f>
        <v>#N/A</v>
      </c>
      <c r="AJ18" s="4" t="e">
        <f>VLOOKUP(AO18,排出係数表,9,FALSE)</f>
        <v>#N/A</v>
      </c>
      <c r="AK18" s="4" t="e">
        <f>IF(OR($W18=1,$W18=3),"",$AJ18)</f>
        <v>#N/A</v>
      </c>
      <c r="AL18" s="4"/>
      <c r="AM18" s="5" t="str">
        <f t="shared" ref="AM18:AM81" si="14">IF(OR(ISBLANK(K18)=TRUE,ISBLANK(B18)=TRUE)," ",CONCATENATE(B18,AD18,AG18))</f>
        <v xml:space="preserve"> </v>
      </c>
      <c r="AN18" s="5" t="str">
        <f>IF(OR($W18=1,$W18=3),"",$AM18)</f>
        <v xml:space="preserve"> </v>
      </c>
      <c r="AO18" s="4" t="e">
        <f t="shared" ref="AO18:AO81" si="15">CONCATENATE(AB18,AH18,AI18,AE18)</f>
        <v>#N/A</v>
      </c>
      <c r="AP18" s="4" t="e">
        <f t="shared" ref="AP18:AP81" si="16">IF(AND(L18="あり",AI18="軽",ISNUMBER(AQ18)=TRUE),AR18,AQ18)</f>
        <v>#N/A</v>
      </c>
      <c r="AQ18" s="4" t="e">
        <f>VLOOKUP(AO18,排出係数表,6,FALSE)</f>
        <v>#N/A</v>
      </c>
      <c r="AR18" s="4" t="e">
        <f t="shared" ref="AR18:AR81" si="17">VLOOKUP(AH18,$CD$19:$CH$24,2,FALSE)</f>
        <v>#N/A</v>
      </c>
      <c r="AS18" s="4" t="e">
        <f t="shared" ref="AS18:AS81" si="18">IF(AND(L18="あり",BF18="なし",AI18="軽"),AU18,IF(AND(L18="あり",BF18="あり(H17なし)",AI18="軽"),AU18,IF(AND(L18="あり",BF18="",AI18="軽"),AU18,IF(AND(L18="なし",BF18="あり(H17なし)",AI18="軽"),AV18,IF(AND(L18="",BF18="あり(H17なし)",AI18="軽"),AV18,IF(AND(BF18="あり(H17あり)",AI18="軽"),AW18,AT18))))))</f>
        <v>#N/A</v>
      </c>
      <c r="AT18" s="4" t="e">
        <f>VLOOKUP(AO18,排出係数表,7,FALSE)</f>
        <v>#N/A</v>
      </c>
      <c r="AU18" s="4" t="e">
        <f t="shared" ref="AU18:AU81" si="19">VLOOKUP(AH18,$CD$19:$CH$24,3,FALSE)</f>
        <v>#N/A</v>
      </c>
      <c r="AV18" s="4" t="e">
        <f t="shared" ref="AV18:AV81" si="20">VLOOKUP(AH18,$CD$19:$CH$24,4,FALSE)</f>
        <v>#N/A</v>
      </c>
      <c r="AW18" s="4" t="e">
        <f t="shared" ref="AW18:AW81" si="21">VLOOKUP(AH18,$CD$19:$CH$24,5,FALSE)</f>
        <v>#N/A</v>
      </c>
      <c r="AX18" s="4">
        <f t="shared" ref="AX18:AX81" si="22">IF(L18="あり",1,IF(M18="あり(H17あり)",1,IF(M18="あり(H17なし)",1,0)))</f>
        <v>0</v>
      </c>
      <c r="AY18" s="4" t="e">
        <f t="shared" ref="AY18:AY81" si="23">VLOOKUP(AO18,排出係数表,8,FALSE)</f>
        <v>#N/A</v>
      </c>
      <c r="AZ18" s="4" t="str">
        <f t="shared" ref="AZ18:AZ81" si="24">IF(H18="","",VLOOKUP(H18,$BH$19:$BL$27,5,FALSE))</f>
        <v/>
      </c>
      <c r="BA18" s="4" t="str">
        <f t="shared" ref="BA18:BA81" si="25">IF(D18="","",VLOOKUP(CONCATENATE("A",LEFT(D18)),$CA$19:$CB$28,2,FALSE))</f>
        <v/>
      </c>
      <c r="BB18" s="4" t="str">
        <f t="shared" ref="BB18:BB81" si="26">IF(AZ18=BA18,"",1)</f>
        <v/>
      </c>
      <c r="BC18" s="4" t="str">
        <f>IF(AND(H18&lt;&gt;"",W18&lt;&gt;1,W18&lt;&gt;3),X18,"")</f>
        <v/>
      </c>
      <c r="BD18" s="4" t="str">
        <f>IF(AND(AX18=1,W18&lt;&gt;1,W18&lt;&gt;3),1,"")</f>
        <v/>
      </c>
      <c r="BE18" s="4" t="str">
        <f>IF(AND(M18="出荷時対応済",W18&lt;&gt;1,W18&lt;&gt;3),1,"")</f>
        <v/>
      </c>
      <c r="BF18" s="4" t="str">
        <f t="shared" ref="BF18:BF81" si="27">IF(M18="出荷時対応済","あり(H17あり)",IF(M18="","なし",M18&amp;""))</f>
        <v>なし</v>
      </c>
      <c r="BG18" s="4">
        <f>IF(AND(COUNTIF($BV$19:$BV$39,I18)=1,BF18="なし",W18&lt;&gt;1,W18&lt;&gt;3),1,0)</f>
        <v>0</v>
      </c>
      <c r="BH18" s="33" t="s">
        <v>148</v>
      </c>
      <c r="BI18" s="33" t="s">
        <v>37</v>
      </c>
      <c r="BJ18" s="33" t="s">
        <v>38</v>
      </c>
      <c r="BK18" s="33" t="s">
        <v>39</v>
      </c>
      <c r="BL18" s="33" t="s">
        <v>40</v>
      </c>
      <c r="BM18" s="33"/>
      <c r="BN18" s="33" t="s">
        <v>149</v>
      </c>
      <c r="BO18" s="33"/>
      <c r="BP18" s="33" t="s">
        <v>150</v>
      </c>
      <c r="BQ18" s="33" t="s">
        <v>190</v>
      </c>
      <c r="BR18" s="33" t="s">
        <v>200</v>
      </c>
      <c r="BS18" s="33" t="s">
        <v>190</v>
      </c>
      <c r="BT18" s="33" t="s">
        <v>352</v>
      </c>
      <c r="BU18" s="381" t="s">
        <v>152</v>
      </c>
      <c r="BV18" s="381" t="s">
        <v>1769</v>
      </c>
      <c r="BW18" s="104"/>
      <c r="BX18" s="33" t="s">
        <v>151</v>
      </c>
      <c r="BY18" s="33" t="s">
        <v>643</v>
      </c>
      <c r="BZ18" s="33"/>
      <c r="CA18" s="33" t="s">
        <v>89</v>
      </c>
      <c r="CB18" s="33" t="s">
        <v>651</v>
      </c>
      <c r="CC18" s="33" t="s">
        <v>149</v>
      </c>
      <c r="CD18" s="33" t="s">
        <v>443</v>
      </c>
      <c r="CE18" s="33" t="s">
        <v>90</v>
      </c>
      <c r="CF18" s="33" t="s">
        <v>91</v>
      </c>
      <c r="CG18" s="33" t="s">
        <v>92</v>
      </c>
      <c r="CH18" s="33" t="s">
        <v>93</v>
      </c>
      <c r="CJ18" s="33" t="s">
        <v>94</v>
      </c>
      <c r="CK18" s="34" t="s">
        <v>524</v>
      </c>
      <c r="CL18" s="34" t="s">
        <v>431</v>
      </c>
      <c r="CM18" s="34" t="s">
        <v>95</v>
      </c>
      <c r="CN18" s="34" t="s">
        <v>525</v>
      </c>
      <c r="CO18" s="34" t="s">
        <v>433</v>
      </c>
      <c r="CP18" s="271" t="s">
        <v>526</v>
      </c>
    </row>
    <row r="19" spans="1:94" s="1" customFormat="1" ht="13.5" customHeight="1">
      <c r="A19" s="423">
        <v>2</v>
      </c>
      <c r="B19" s="94"/>
      <c r="C19" s="94"/>
      <c r="D19" s="94"/>
      <c r="E19" s="94"/>
      <c r="F19" s="94"/>
      <c r="G19" s="414"/>
      <c r="H19" s="94"/>
      <c r="I19" s="94"/>
      <c r="J19" s="95"/>
      <c r="K19" s="94"/>
      <c r="L19" s="93"/>
      <c r="M19" s="94"/>
      <c r="N19" s="95"/>
      <c r="O19" s="95"/>
      <c r="P19" s="41" t="str">
        <f t="shared" si="0"/>
        <v/>
      </c>
      <c r="Q19" s="41" t="str">
        <f t="shared" si="1"/>
        <v/>
      </c>
      <c r="R19" s="42" t="str">
        <f t="shared" si="2"/>
        <v/>
      </c>
      <c r="S19" s="424" t="str">
        <f t="shared" si="3"/>
        <v/>
      </c>
      <c r="T19" s="43" t="str">
        <f t="shared" si="4"/>
        <v/>
      </c>
      <c r="U19" s="43" t="str">
        <f t="shared" si="5"/>
        <v/>
      </c>
      <c r="V19" s="43" t="str">
        <f t="shared" si="6"/>
        <v/>
      </c>
      <c r="W19" s="332"/>
      <c r="X19" s="376"/>
      <c r="Y19" s="425"/>
      <c r="Z19" s="411"/>
      <c r="AA19" s="17" t="str">
        <f t="shared" si="7"/>
        <v/>
      </c>
      <c r="AB19" s="4" t="e">
        <f t="shared" si="8"/>
        <v>#N/A</v>
      </c>
      <c r="AC19" s="4" t="e">
        <f t="shared" si="9"/>
        <v>#N/A</v>
      </c>
      <c r="AD19" s="4" t="e">
        <f t="shared" si="10"/>
        <v>#N/A</v>
      </c>
      <c r="AE19" s="4" t="str">
        <f t="shared" si="11"/>
        <v/>
      </c>
      <c r="AF19" s="4">
        <f t="shared" si="12"/>
        <v>1</v>
      </c>
      <c r="AG19" s="4" t="e">
        <f t="shared" ref="AG19:AG82" si="28">IF(AD19=9,0,IF(J19&lt;=2500,IF(J19&lt;=1700,1,2),IF(J19&lt;=12000,IF(J19&lt;=3500,3,4),IF(ISERROR(SEARCH(LEFT(I19,1),"LFMRQST")),4,IF(AND(LEN(I19)&lt;&gt;3,AI19&lt;&gt;"軽"),4,5)))))</f>
        <v>#N/A</v>
      </c>
      <c r="AH19" s="4" t="e">
        <f t="shared" ref="AH19:AH82" si="29">IF(AD19=5,0,IF(AD19=9,0,IF(J19&lt;=2500,IF(J19&lt;=1700,1,2),IF(J19&lt;=12000,IF(J19&lt;=3500,3,4),IF(ISERROR(SEARCH(LEFT(I19,1),"LFMRQST")),4,IF(AND(LEN(I19)&lt;&gt;3,AI19&lt;&gt;"軽"),4,5))))))</f>
        <v>#N/A</v>
      </c>
      <c r="AI19" s="4" t="e">
        <f t="shared" si="13"/>
        <v>#N/A</v>
      </c>
      <c r="AJ19" s="4" t="e">
        <f>VLOOKUP(AO19,排出係数表,9,FALSE)</f>
        <v>#N/A</v>
      </c>
      <c r="AK19" s="4" t="e">
        <f t="shared" ref="AK19:AK82" si="30">IF(OR($W19=1,$W19=3),"",$AJ19)</f>
        <v>#N/A</v>
      </c>
      <c r="AL19" s="4"/>
      <c r="AM19" s="5" t="str">
        <f t="shared" si="14"/>
        <v xml:space="preserve"> </v>
      </c>
      <c r="AN19" s="5" t="str">
        <f t="shared" ref="AN19:AN82" si="31">IF(OR($W19=1,$W19=3),"",$AM19)</f>
        <v xml:space="preserve"> </v>
      </c>
      <c r="AO19" s="4" t="e">
        <f t="shared" si="15"/>
        <v>#N/A</v>
      </c>
      <c r="AP19" s="4" t="e">
        <f t="shared" si="16"/>
        <v>#N/A</v>
      </c>
      <c r="AQ19" s="4" t="e">
        <f t="shared" ref="AQ19:AQ82" si="32">VLOOKUP(AO19,排出係数表,6,FALSE)</f>
        <v>#N/A</v>
      </c>
      <c r="AR19" s="4" t="e">
        <f t="shared" si="17"/>
        <v>#N/A</v>
      </c>
      <c r="AS19" s="4" t="e">
        <f t="shared" si="18"/>
        <v>#N/A</v>
      </c>
      <c r="AT19" s="4" t="e">
        <f t="shared" ref="AT19:AT82" si="33">VLOOKUP(AO19,排出係数表,7,FALSE)</f>
        <v>#N/A</v>
      </c>
      <c r="AU19" s="4" t="e">
        <f t="shared" si="19"/>
        <v>#N/A</v>
      </c>
      <c r="AV19" s="4" t="e">
        <f t="shared" si="20"/>
        <v>#N/A</v>
      </c>
      <c r="AW19" s="4" t="e">
        <f t="shared" si="21"/>
        <v>#N/A</v>
      </c>
      <c r="AX19" s="4">
        <f t="shared" si="22"/>
        <v>0</v>
      </c>
      <c r="AY19" s="4" t="e">
        <f t="shared" si="23"/>
        <v>#N/A</v>
      </c>
      <c r="AZ19" s="4" t="str">
        <f t="shared" si="24"/>
        <v/>
      </c>
      <c r="BA19" s="4" t="str">
        <f t="shared" si="25"/>
        <v/>
      </c>
      <c r="BB19" s="4" t="str">
        <f t="shared" si="26"/>
        <v/>
      </c>
      <c r="BC19" s="4" t="str">
        <f t="shared" ref="BC19:BC82" si="34">IF(AND(H19&lt;&gt;"",W19&lt;&gt;1,W19&lt;&gt;3),X19,"")</f>
        <v/>
      </c>
      <c r="BD19" s="4" t="str">
        <f t="shared" ref="BD19:BD82" si="35">IF(AND(AX19=1,W19&lt;&gt;1,W19&lt;&gt;3),1,"")</f>
        <v/>
      </c>
      <c r="BE19" s="4" t="str">
        <f t="shared" ref="BE19:BE82" si="36">IF(AND(M19="出荷時対応済",W19&lt;&gt;1,W19&lt;&gt;3),1,"")</f>
        <v/>
      </c>
      <c r="BF19" s="4" t="str">
        <f t="shared" si="27"/>
        <v>なし</v>
      </c>
      <c r="BG19" s="4">
        <f t="shared" ref="BG19:BG82" si="37">IF(AND(COUNTIF($BV$19:$BV$39,I19)=1,BF19="なし",W19&lt;&gt;1,W19&lt;&gt;3),1,0)</f>
        <v>0</v>
      </c>
      <c r="BH19" s="1" t="s">
        <v>640</v>
      </c>
      <c r="BI19" s="1" t="s">
        <v>191</v>
      </c>
      <c r="BJ19" s="1" t="s">
        <v>191</v>
      </c>
      <c r="BK19" s="1">
        <v>1</v>
      </c>
      <c r="BL19" s="1" t="s">
        <v>524</v>
      </c>
      <c r="BM19" s="328"/>
      <c r="BN19" s="1" t="s">
        <v>180</v>
      </c>
      <c r="BO19" s="1">
        <v>1</v>
      </c>
      <c r="BP19" s="10" t="s">
        <v>199</v>
      </c>
      <c r="BQ19" s="1" t="s">
        <v>196</v>
      </c>
      <c r="BR19" s="9" t="s">
        <v>361</v>
      </c>
      <c r="BS19" s="1" t="s">
        <v>195</v>
      </c>
      <c r="BT19" s="1" t="s">
        <v>195</v>
      </c>
      <c r="BU19" s="1" t="s">
        <v>76</v>
      </c>
      <c r="BV19" s="1" t="s">
        <v>484</v>
      </c>
      <c r="BW19" s="105"/>
      <c r="BX19" s="1" t="s">
        <v>97</v>
      </c>
      <c r="BY19" s="1" t="s">
        <v>649</v>
      </c>
      <c r="CA19" s="1" t="s">
        <v>435</v>
      </c>
      <c r="CB19" s="1" t="s">
        <v>524</v>
      </c>
      <c r="CC19" s="1" t="s">
        <v>433</v>
      </c>
      <c r="CD19" s="1">
        <v>0</v>
      </c>
      <c r="CE19" s="1">
        <v>0.48</v>
      </c>
      <c r="CF19" s="1">
        <v>5.5E-2</v>
      </c>
      <c r="CG19" s="1">
        <v>5.5E-2</v>
      </c>
      <c r="CH19" s="1">
        <v>5.5E-2</v>
      </c>
      <c r="CJ19" s="1" t="s">
        <v>524</v>
      </c>
      <c r="CK19" s="1" t="s">
        <v>640</v>
      </c>
      <c r="CL19" s="1" t="s">
        <v>641</v>
      </c>
      <c r="CM19" s="1" t="s">
        <v>639</v>
      </c>
      <c r="CN19" s="1" t="s">
        <v>642</v>
      </c>
      <c r="CO19" s="1" t="s">
        <v>363</v>
      </c>
      <c r="CP19" s="1" t="s">
        <v>268</v>
      </c>
    </row>
    <row r="20" spans="1:94" s="1" customFormat="1" ht="13.5" customHeight="1">
      <c r="A20" s="423">
        <v>3</v>
      </c>
      <c r="B20" s="94"/>
      <c r="C20" s="94"/>
      <c r="D20" s="94"/>
      <c r="E20" s="94"/>
      <c r="F20" s="94"/>
      <c r="G20" s="414"/>
      <c r="H20" s="94"/>
      <c r="I20" s="94"/>
      <c r="J20" s="95"/>
      <c r="K20" s="94"/>
      <c r="L20" s="93"/>
      <c r="M20" s="94"/>
      <c r="N20" s="95"/>
      <c r="O20" s="95"/>
      <c r="P20" s="41" t="str">
        <f t="shared" si="0"/>
        <v/>
      </c>
      <c r="Q20" s="41" t="str">
        <f t="shared" si="1"/>
        <v/>
      </c>
      <c r="R20" s="42" t="str">
        <f t="shared" si="2"/>
        <v/>
      </c>
      <c r="S20" s="424" t="str">
        <f t="shared" si="3"/>
        <v/>
      </c>
      <c r="T20" s="43" t="str">
        <f t="shared" si="4"/>
        <v/>
      </c>
      <c r="U20" s="43" t="str">
        <f t="shared" si="5"/>
        <v/>
      </c>
      <c r="V20" s="43" t="str">
        <f t="shared" si="6"/>
        <v/>
      </c>
      <c r="W20" s="332"/>
      <c r="X20" s="376"/>
      <c r="Y20" s="425"/>
      <c r="Z20" s="411"/>
      <c r="AA20" s="17" t="str">
        <f t="shared" si="7"/>
        <v/>
      </c>
      <c r="AB20" s="4" t="e">
        <f t="shared" si="8"/>
        <v>#N/A</v>
      </c>
      <c r="AC20" s="4" t="e">
        <f t="shared" si="9"/>
        <v>#N/A</v>
      </c>
      <c r="AD20" s="4" t="e">
        <f t="shared" si="10"/>
        <v>#N/A</v>
      </c>
      <c r="AE20" s="4" t="str">
        <f t="shared" si="11"/>
        <v/>
      </c>
      <c r="AF20" s="4">
        <f t="shared" si="12"/>
        <v>1</v>
      </c>
      <c r="AG20" s="4" t="e">
        <f t="shared" si="28"/>
        <v>#N/A</v>
      </c>
      <c r="AH20" s="4" t="e">
        <f t="shared" si="29"/>
        <v>#N/A</v>
      </c>
      <c r="AI20" s="4" t="e">
        <f t="shared" si="13"/>
        <v>#N/A</v>
      </c>
      <c r="AJ20" s="4" t="e">
        <f t="shared" ref="AJ20:AJ82" si="38">VLOOKUP(AO20,排出係数表,9,FALSE)</f>
        <v>#N/A</v>
      </c>
      <c r="AK20" s="4" t="e">
        <f t="shared" si="30"/>
        <v>#N/A</v>
      </c>
      <c r="AL20" s="4"/>
      <c r="AM20" s="5" t="str">
        <f t="shared" si="14"/>
        <v xml:space="preserve"> </v>
      </c>
      <c r="AN20" s="5" t="str">
        <f t="shared" si="31"/>
        <v xml:space="preserve"> </v>
      </c>
      <c r="AO20" s="4" t="e">
        <f t="shared" si="15"/>
        <v>#N/A</v>
      </c>
      <c r="AP20" s="4" t="e">
        <f t="shared" si="16"/>
        <v>#N/A</v>
      </c>
      <c r="AQ20" s="4" t="e">
        <f t="shared" si="32"/>
        <v>#N/A</v>
      </c>
      <c r="AR20" s="4" t="e">
        <f t="shared" si="17"/>
        <v>#N/A</v>
      </c>
      <c r="AS20" s="4" t="e">
        <f t="shared" si="18"/>
        <v>#N/A</v>
      </c>
      <c r="AT20" s="4" t="e">
        <f t="shared" si="33"/>
        <v>#N/A</v>
      </c>
      <c r="AU20" s="4" t="e">
        <f t="shared" si="19"/>
        <v>#N/A</v>
      </c>
      <c r="AV20" s="4" t="e">
        <f t="shared" si="20"/>
        <v>#N/A</v>
      </c>
      <c r="AW20" s="4" t="e">
        <f t="shared" si="21"/>
        <v>#N/A</v>
      </c>
      <c r="AX20" s="4">
        <f t="shared" si="22"/>
        <v>0</v>
      </c>
      <c r="AY20" s="4" t="e">
        <f t="shared" si="23"/>
        <v>#N/A</v>
      </c>
      <c r="AZ20" s="4" t="str">
        <f t="shared" si="24"/>
        <v/>
      </c>
      <c r="BA20" s="4" t="str">
        <f t="shared" si="25"/>
        <v/>
      </c>
      <c r="BB20" s="4" t="str">
        <f t="shared" si="26"/>
        <v/>
      </c>
      <c r="BC20" s="4" t="str">
        <f t="shared" si="34"/>
        <v/>
      </c>
      <c r="BD20" s="4" t="str">
        <f t="shared" si="35"/>
        <v/>
      </c>
      <c r="BE20" s="4" t="str">
        <f t="shared" si="36"/>
        <v/>
      </c>
      <c r="BF20" s="4" t="str">
        <f t="shared" si="27"/>
        <v>なし</v>
      </c>
      <c r="BG20" s="4">
        <f t="shared" si="37"/>
        <v>0</v>
      </c>
      <c r="BH20" s="1" t="s">
        <v>641</v>
      </c>
      <c r="BI20" s="1" t="s">
        <v>191</v>
      </c>
      <c r="BJ20" s="1" t="s">
        <v>192</v>
      </c>
      <c r="BK20" s="1">
        <v>2</v>
      </c>
      <c r="BL20" s="1" t="s">
        <v>431</v>
      </c>
      <c r="BM20" s="306"/>
      <c r="BN20" s="1" t="s">
        <v>181</v>
      </c>
      <c r="BO20" s="1">
        <v>2</v>
      </c>
      <c r="BP20" s="10" t="s">
        <v>654</v>
      </c>
      <c r="BQ20" s="1" t="s">
        <v>655</v>
      </c>
      <c r="BR20" s="10" t="s">
        <v>154</v>
      </c>
      <c r="BS20" s="1" t="s">
        <v>99</v>
      </c>
      <c r="BT20" s="1" t="s">
        <v>100</v>
      </c>
      <c r="BU20" s="1" t="s">
        <v>75</v>
      </c>
      <c r="BV20" s="1" t="s">
        <v>615</v>
      </c>
      <c r="BW20" s="106"/>
      <c r="CA20" s="1" t="s">
        <v>101</v>
      </c>
      <c r="CB20" s="1" t="s">
        <v>102</v>
      </c>
      <c r="CC20" s="1" t="s">
        <v>180</v>
      </c>
      <c r="CD20" s="1">
        <v>1</v>
      </c>
      <c r="CE20" s="1">
        <v>0.48</v>
      </c>
      <c r="CF20" s="1">
        <v>5.5E-2</v>
      </c>
      <c r="CG20" s="1">
        <v>0.08</v>
      </c>
      <c r="CH20" s="1">
        <v>5.1999999999999998E-2</v>
      </c>
      <c r="CJ20" s="1" t="s">
        <v>102</v>
      </c>
      <c r="CM20" s="1" t="s">
        <v>103</v>
      </c>
      <c r="CN20" s="1" t="s">
        <v>24</v>
      </c>
    </row>
    <row r="21" spans="1:94" s="1" customFormat="1" ht="13.5" customHeight="1">
      <c r="A21" s="423">
        <v>4</v>
      </c>
      <c r="B21" s="94"/>
      <c r="C21" s="94"/>
      <c r="D21" s="94"/>
      <c r="E21" s="94"/>
      <c r="F21" s="94"/>
      <c r="G21" s="414"/>
      <c r="H21" s="94"/>
      <c r="I21" s="94"/>
      <c r="J21" s="95"/>
      <c r="K21" s="94"/>
      <c r="L21" s="93"/>
      <c r="M21" s="94"/>
      <c r="N21" s="95"/>
      <c r="O21" s="95"/>
      <c r="P21" s="41" t="str">
        <f t="shared" si="0"/>
        <v/>
      </c>
      <c r="Q21" s="41" t="str">
        <f t="shared" si="1"/>
        <v/>
      </c>
      <c r="R21" s="42" t="str">
        <f t="shared" si="2"/>
        <v/>
      </c>
      <c r="S21" s="424" t="str">
        <f t="shared" si="3"/>
        <v/>
      </c>
      <c r="T21" s="43" t="str">
        <f t="shared" si="4"/>
        <v/>
      </c>
      <c r="U21" s="43" t="str">
        <f t="shared" si="5"/>
        <v/>
      </c>
      <c r="V21" s="43" t="str">
        <f t="shared" si="6"/>
        <v/>
      </c>
      <c r="W21" s="332"/>
      <c r="X21" s="376"/>
      <c r="Y21" s="425"/>
      <c r="Z21" s="411"/>
      <c r="AA21" s="17" t="str">
        <f t="shared" si="7"/>
        <v/>
      </c>
      <c r="AB21" s="4" t="e">
        <f t="shared" si="8"/>
        <v>#N/A</v>
      </c>
      <c r="AC21" s="4" t="e">
        <f t="shared" si="9"/>
        <v>#N/A</v>
      </c>
      <c r="AD21" s="4" t="e">
        <f t="shared" si="10"/>
        <v>#N/A</v>
      </c>
      <c r="AE21" s="4" t="str">
        <f t="shared" si="11"/>
        <v/>
      </c>
      <c r="AF21" s="4">
        <f t="shared" si="12"/>
        <v>1</v>
      </c>
      <c r="AG21" s="4" t="e">
        <f t="shared" si="28"/>
        <v>#N/A</v>
      </c>
      <c r="AH21" s="4" t="e">
        <f t="shared" si="29"/>
        <v>#N/A</v>
      </c>
      <c r="AI21" s="4" t="e">
        <f t="shared" si="13"/>
        <v>#N/A</v>
      </c>
      <c r="AJ21" s="4" t="e">
        <f t="shared" si="38"/>
        <v>#N/A</v>
      </c>
      <c r="AK21" s="4" t="e">
        <f t="shared" si="30"/>
        <v>#N/A</v>
      </c>
      <c r="AL21" s="4"/>
      <c r="AM21" s="5" t="str">
        <f t="shared" si="14"/>
        <v xml:space="preserve"> </v>
      </c>
      <c r="AN21" s="5" t="str">
        <f t="shared" si="31"/>
        <v xml:space="preserve"> </v>
      </c>
      <c r="AO21" s="4" t="e">
        <f t="shared" si="15"/>
        <v>#N/A</v>
      </c>
      <c r="AP21" s="4" t="e">
        <f t="shared" si="16"/>
        <v>#N/A</v>
      </c>
      <c r="AQ21" s="4" t="e">
        <f t="shared" si="32"/>
        <v>#N/A</v>
      </c>
      <c r="AR21" s="4" t="e">
        <f t="shared" si="17"/>
        <v>#N/A</v>
      </c>
      <c r="AS21" s="4" t="e">
        <f t="shared" si="18"/>
        <v>#N/A</v>
      </c>
      <c r="AT21" s="4" t="e">
        <f t="shared" si="33"/>
        <v>#N/A</v>
      </c>
      <c r="AU21" s="4" t="e">
        <f t="shared" si="19"/>
        <v>#N/A</v>
      </c>
      <c r="AV21" s="4" t="e">
        <f t="shared" si="20"/>
        <v>#N/A</v>
      </c>
      <c r="AW21" s="4" t="e">
        <f t="shared" si="21"/>
        <v>#N/A</v>
      </c>
      <c r="AX21" s="4">
        <f t="shared" si="22"/>
        <v>0</v>
      </c>
      <c r="AY21" s="4" t="e">
        <f t="shared" si="23"/>
        <v>#N/A</v>
      </c>
      <c r="AZ21" s="4" t="str">
        <f t="shared" si="24"/>
        <v/>
      </c>
      <c r="BA21" s="4" t="str">
        <f t="shared" si="25"/>
        <v/>
      </c>
      <c r="BB21" s="4" t="str">
        <f t="shared" si="26"/>
        <v/>
      </c>
      <c r="BC21" s="4" t="str">
        <f t="shared" si="34"/>
        <v/>
      </c>
      <c r="BD21" s="4" t="str">
        <f t="shared" si="35"/>
        <v/>
      </c>
      <c r="BE21" s="4" t="str">
        <f t="shared" si="36"/>
        <v/>
      </c>
      <c r="BF21" s="4" t="str">
        <f t="shared" si="27"/>
        <v>なし</v>
      </c>
      <c r="BG21" s="4">
        <f t="shared" si="37"/>
        <v>0</v>
      </c>
      <c r="BH21" s="1" t="s">
        <v>639</v>
      </c>
      <c r="BI21" s="1" t="s">
        <v>191</v>
      </c>
      <c r="BJ21" s="1" t="s">
        <v>193</v>
      </c>
      <c r="BK21" s="1">
        <v>3</v>
      </c>
      <c r="BL21" s="1" t="s">
        <v>653</v>
      </c>
      <c r="BM21" s="306"/>
      <c r="BN21" s="1" t="s">
        <v>182</v>
      </c>
      <c r="BO21" s="1">
        <v>3</v>
      </c>
      <c r="BP21" s="10" t="s">
        <v>360</v>
      </c>
      <c r="BQ21" s="1" t="s">
        <v>488</v>
      </c>
      <c r="BR21" s="10" t="s">
        <v>155</v>
      </c>
      <c r="BS21" s="1" t="s">
        <v>99</v>
      </c>
      <c r="BT21" s="1" t="s">
        <v>105</v>
      </c>
      <c r="BU21" s="1" t="s">
        <v>1768</v>
      </c>
      <c r="BV21" s="1" t="s">
        <v>616</v>
      </c>
      <c r="BW21" s="106"/>
      <c r="CA21" s="1" t="s">
        <v>106</v>
      </c>
      <c r="CB21" s="1" t="s">
        <v>433</v>
      </c>
      <c r="CC21" s="1" t="s">
        <v>181</v>
      </c>
      <c r="CD21" s="1">
        <v>2</v>
      </c>
      <c r="CE21" s="1">
        <v>0.63</v>
      </c>
      <c r="CF21" s="1">
        <v>0.06</v>
      </c>
      <c r="CG21" s="1">
        <v>0.09</v>
      </c>
      <c r="CH21" s="1">
        <v>0.06</v>
      </c>
      <c r="CJ21" s="1" t="s">
        <v>433</v>
      </c>
    </row>
    <row r="22" spans="1:94" s="1" customFormat="1" ht="13.5" customHeight="1">
      <c r="A22" s="423">
        <v>5</v>
      </c>
      <c r="B22" s="94"/>
      <c r="C22" s="94"/>
      <c r="D22" s="94"/>
      <c r="E22" s="94"/>
      <c r="F22" s="94"/>
      <c r="G22" s="414"/>
      <c r="H22" s="94"/>
      <c r="I22" s="94"/>
      <c r="J22" s="95"/>
      <c r="K22" s="94"/>
      <c r="L22" s="93"/>
      <c r="M22" s="94"/>
      <c r="N22" s="95"/>
      <c r="O22" s="95"/>
      <c r="P22" s="41" t="str">
        <f t="shared" si="0"/>
        <v/>
      </c>
      <c r="Q22" s="41" t="str">
        <f t="shared" si="1"/>
        <v/>
      </c>
      <c r="R22" s="42" t="str">
        <f t="shared" si="2"/>
        <v/>
      </c>
      <c r="S22" s="424" t="str">
        <f t="shared" si="3"/>
        <v/>
      </c>
      <c r="T22" s="43" t="str">
        <f t="shared" si="4"/>
        <v/>
      </c>
      <c r="U22" s="43" t="str">
        <f t="shared" si="5"/>
        <v/>
      </c>
      <c r="V22" s="43" t="str">
        <f t="shared" si="6"/>
        <v/>
      </c>
      <c r="W22" s="332"/>
      <c r="X22" s="376"/>
      <c r="Y22" s="425"/>
      <c r="Z22" s="411"/>
      <c r="AA22" s="17" t="str">
        <f t="shared" si="7"/>
        <v/>
      </c>
      <c r="AB22" s="4" t="e">
        <f t="shared" si="8"/>
        <v>#N/A</v>
      </c>
      <c r="AC22" s="4" t="e">
        <f t="shared" si="9"/>
        <v>#N/A</v>
      </c>
      <c r="AD22" s="4" t="e">
        <f t="shared" si="10"/>
        <v>#N/A</v>
      </c>
      <c r="AE22" s="4" t="str">
        <f t="shared" si="11"/>
        <v/>
      </c>
      <c r="AF22" s="4">
        <f t="shared" si="12"/>
        <v>1</v>
      </c>
      <c r="AG22" s="4" t="e">
        <f t="shared" si="28"/>
        <v>#N/A</v>
      </c>
      <c r="AH22" s="4" t="e">
        <f t="shared" si="29"/>
        <v>#N/A</v>
      </c>
      <c r="AI22" s="4" t="e">
        <f t="shared" si="13"/>
        <v>#N/A</v>
      </c>
      <c r="AJ22" s="4" t="e">
        <f t="shared" si="38"/>
        <v>#N/A</v>
      </c>
      <c r="AK22" s="4" t="e">
        <f t="shared" si="30"/>
        <v>#N/A</v>
      </c>
      <c r="AL22" s="4"/>
      <c r="AM22" s="5" t="str">
        <f t="shared" si="14"/>
        <v xml:space="preserve"> </v>
      </c>
      <c r="AN22" s="5" t="str">
        <f t="shared" si="31"/>
        <v xml:space="preserve"> </v>
      </c>
      <c r="AO22" s="4" t="e">
        <f t="shared" si="15"/>
        <v>#N/A</v>
      </c>
      <c r="AP22" s="4" t="e">
        <f t="shared" si="16"/>
        <v>#N/A</v>
      </c>
      <c r="AQ22" s="4" t="e">
        <f t="shared" si="32"/>
        <v>#N/A</v>
      </c>
      <c r="AR22" s="4" t="e">
        <f t="shared" si="17"/>
        <v>#N/A</v>
      </c>
      <c r="AS22" s="4" t="e">
        <f t="shared" si="18"/>
        <v>#N/A</v>
      </c>
      <c r="AT22" s="4" t="e">
        <f t="shared" si="33"/>
        <v>#N/A</v>
      </c>
      <c r="AU22" s="4" t="e">
        <f t="shared" si="19"/>
        <v>#N/A</v>
      </c>
      <c r="AV22" s="4" t="e">
        <f t="shared" si="20"/>
        <v>#N/A</v>
      </c>
      <c r="AW22" s="4" t="e">
        <f t="shared" si="21"/>
        <v>#N/A</v>
      </c>
      <c r="AX22" s="4">
        <f t="shared" si="22"/>
        <v>0</v>
      </c>
      <c r="AY22" s="4" t="e">
        <f t="shared" si="23"/>
        <v>#N/A</v>
      </c>
      <c r="AZ22" s="4" t="str">
        <f t="shared" si="24"/>
        <v/>
      </c>
      <c r="BA22" s="4" t="str">
        <f t="shared" si="25"/>
        <v/>
      </c>
      <c r="BB22" s="4" t="str">
        <f t="shared" si="26"/>
        <v/>
      </c>
      <c r="BC22" s="4" t="str">
        <f t="shared" si="34"/>
        <v/>
      </c>
      <c r="BD22" s="4" t="str">
        <f t="shared" si="35"/>
        <v/>
      </c>
      <c r="BE22" s="4" t="str">
        <f t="shared" si="36"/>
        <v/>
      </c>
      <c r="BF22" s="4" t="str">
        <f t="shared" si="27"/>
        <v>なし</v>
      </c>
      <c r="BG22" s="4">
        <f t="shared" si="37"/>
        <v>0</v>
      </c>
      <c r="BH22" s="1" t="s">
        <v>108</v>
      </c>
      <c r="BI22" s="1" t="s">
        <v>191</v>
      </c>
      <c r="BJ22" s="1" t="s">
        <v>193</v>
      </c>
      <c r="BK22" s="1">
        <v>4</v>
      </c>
      <c r="BL22" s="1" t="s">
        <v>653</v>
      </c>
      <c r="BM22" s="306"/>
      <c r="BN22" s="1" t="s">
        <v>183</v>
      </c>
      <c r="BO22" s="1">
        <v>4</v>
      </c>
      <c r="BP22" s="9" t="s">
        <v>361</v>
      </c>
      <c r="BQ22" s="1" t="s">
        <v>195</v>
      </c>
      <c r="BR22" s="10" t="s">
        <v>156</v>
      </c>
      <c r="BS22" s="1" t="s">
        <v>99</v>
      </c>
      <c r="BT22" s="1" t="s">
        <v>109</v>
      </c>
      <c r="BU22" s="1" t="s">
        <v>1773</v>
      </c>
      <c r="BV22" s="1" t="s">
        <v>490</v>
      </c>
      <c r="BW22" s="106"/>
      <c r="CA22" s="1" t="s">
        <v>110</v>
      </c>
      <c r="CB22" s="1" t="s">
        <v>431</v>
      </c>
      <c r="CC22" s="1" t="s">
        <v>182</v>
      </c>
      <c r="CD22" s="1">
        <v>3</v>
      </c>
      <c r="CE22" s="1">
        <v>0.63</v>
      </c>
      <c r="CF22" s="1">
        <v>0.06</v>
      </c>
      <c r="CG22" s="1">
        <v>0.09</v>
      </c>
      <c r="CH22" s="1">
        <v>0.06</v>
      </c>
      <c r="CJ22" s="1" t="s">
        <v>431</v>
      </c>
    </row>
    <row r="23" spans="1:94" s="1" customFormat="1" ht="13.5" customHeight="1">
      <c r="A23" s="423">
        <v>6</v>
      </c>
      <c r="B23" s="94"/>
      <c r="C23" s="94"/>
      <c r="D23" s="94"/>
      <c r="E23" s="94"/>
      <c r="F23" s="94"/>
      <c r="G23" s="414"/>
      <c r="H23" s="94"/>
      <c r="I23" s="94"/>
      <c r="J23" s="95"/>
      <c r="K23" s="94"/>
      <c r="L23" s="93"/>
      <c r="M23" s="94"/>
      <c r="N23" s="95"/>
      <c r="O23" s="95"/>
      <c r="P23" s="41" t="str">
        <f t="shared" si="0"/>
        <v/>
      </c>
      <c r="Q23" s="41" t="str">
        <f t="shared" si="1"/>
        <v/>
      </c>
      <c r="R23" s="42" t="str">
        <f t="shared" si="2"/>
        <v/>
      </c>
      <c r="S23" s="424" t="str">
        <f t="shared" si="3"/>
        <v/>
      </c>
      <c r="T23" s="43" t="str">
        <f t="shared" si="4"/>
        <v/>
      </c>
      <c r="U23" s="43" t="str">
        <f t="shared" si="5"/>
        <v/>
      </c>
      <c r="V23" s="43" t="str">
        <f t="shared" si="6"/>
        <v/>
      </c>
      <c r="W23" s="332"/>
      <c r="X23" s="376"/>
      <c r="Y23" s="425"/>
      <c r="Z23" s="411"/>
      <c r="AA23" s="17" t="str">
        <f t="shared" si="7"/>
        <v/>
      </c>
      <c r="AB23" s="4" t="e">
        <f t="shared" si="8"/>
        <v>#N/A</v>
      </c>
      <c r="AC23" s="4" t="e">
        <f t="shared" si="9"/>
        <v>#N/A</v>
      </c>
      <c r="AD23" s="4" t="e">
        <f t="shared" si="10"/>
        <v>#N/A</v>
      </c>
      <c r="AE23" s="4" t="str">
        <f t="shared" si="11"/>
        <v/>
      </c>
      <c r="AF23" s="4">
        <f t="shared" si="12"/>
        <v>1</v>
      </c>
      <c r="AG23" s="4" t="e">
        <f t="shared" si="28"/>
        <v>#N/A</v>
      </c>
      <c r="AH23" s="4" t="e">
        <f t="shared" si="29"/>
        <v>#N/A</v>
      </c>
      <c r="AI23" s="4" t="e">
        <f t="shared" si="13"/>
        <v>#N/A</v>
      </c>
      <c r="AJ23" s="4" t="e">
        <f t="shared" si="38"/>
        <v>#N/A</v>
      </c>
      <c r="AK23" s="4" t="e">
        <f t="shared" si="30"/>
        <v>#N/A</v>
      </c>
      <c r="AL23" s="4"/>
      <c r="AM23" s="5" t="str">
        <f t="shared" si="14"/>
        <v xml:space="preserve"> </v>
      </c>
      <c r="AN23" s="5" t="str">
        <f t="shared" si="31"/>
        <v xml:space="preserve"> </v>
      </c>
      <c r="AO23" s="4" t="e">
        <f t="shared" si="15"/>
        <v>#N/A</v>
      </c>
      <c r="AP23" s="4" t="e">
        <f t="shared" si="16"/>
        <v>#N/A</v>
      </c>
      <c r="AQ23" s="4" t="e">
        <f t="shared" si="32"/>
        <v>#N/A</v>
      </c>
      <c r="AR23" s="4" t="e">
        <f t="shared" si="17"/>
        <v>#N/A</v>
      </c>
      <c r="AS23" s="4" t="e">
        <f t="shared" si="18"/>
        <v>#N/A</v>
      </c>
      <c r="AT23" s="4" t="e">
        <f t="shared" si="33"/>
        <v>#N/A</v>
      </c>
      <c r="AU23" s="4" t="e">
        <f t="shared" si="19"/>
        <v>#N/A</v>
      </c>
      <c r="AV23" s="4" t="e">
        <f t="shared" si="20"/>
        <v>#N/A</v>
      </c>
      <c r="AW23" s="4" t="e">
        <f t="shared" si="21"/>
        <v>#N/A</v>
      </c>
      <c r="AX23" s="4">
        <f t="shared" si="22"/>
        <v>0</v>
      </c>
      <c r="AY23" s="4" t="e">
        <f t="shared" si="23"/>
        <v>#N/A</v>
      </c>
      <c r="AZ23" s="4" t="str">
        <f t="shared" si="24"/>
        <v/>
      </c>
      <c r="BA23" s="4" t="str">
        <f t="shared" si="25"/>
        <v/>
      </c>
      <c r="BB23" s="4" t="str">
        <f t="shared" si="26"/>
        <v/>
      </c>
      <c r="BC23" s="4" t="str">
        <f t="shared" si="34"/>
        <v/>
      </c>
      <c r="BD23" s="4" t="str">
        <f t="shared" si="35"/>
        <v/>
      </c>
      <c r="BE23" s="4" t="str">
        <f t="shared" si="36"/>
        <v/>
      </c>
      <c r="BF23" s="4" t="str">
        <f t="shared" si="27"/>
        <v>なし</v>
      </c>
      <c r="BG23" s="4">
        <f t="shared" si="37"/>
        <v>0</v>
      </c>
      <c r="BH23" s="1" t="s">
        <v>642</v>
      </c>
      <c r="BI23" s="1" t="s">
        <v>194</v>
      </c>
      <c r="BJ23" s="1" t="s">
        <v>194</v>
      </c>
      <c r="BK23" s="1">
        <v>5</v>
      </c>
      <c r="BL23" s="1" t="s">
        <v>525</v>
      </c>
      <c r="BM23" s="306"/>
      <c r="BN23" s="1" t="s">
        <v>1437</v>
      </c>
      <c r="BO23" s="1">
        <v>5</v>
      </c>
      <c r="BP23" s="10" t="s">
        <v>112</v>
      </c>
      <c r="BQ23" s="1" t="s">
        <v>99</v>
      </c>
      <c r="BR23" s="10" t="s">
        <v>353</v>
      </c>
      <c r="BS23" s="1" t="s">
        <v>196</v>
      </c>
      <c r="BT23" s="1" t="s">
        <v>356</v>
      </c>
      <c r="BV23" s="1" t="s">
        <v>288</v>
      </c>
      <c r="BW23" s="106"/>
      <c r="CA23" s="1" t="s">
        <v>113</v>
      </c>
      <c r="CB23" s="1" t="s">
        <v>433</v>
      </c>
      <c r="CC23" s="1" t="s">
        <v>183</v>
      </c>
      <c r="CD23" s="1">
        <v>4</v>
      </c>
      <c r="CE23" s="1">
        <v>0.35</v>
      </c>
      <c r="CF23" s="1">
        <v>2.3E-2</v>
      </c>
      <c r="CG23" s="1">
        <v>2.3E-2</v>
      </c>
      <c r="CH23" s="1">
        <v>1.7000000000000001E-2</v>
      </c>
      <c r="CJ23" s="1" t="s">
        <v>525</v>
      </c>
    </row>
    <row r="24" spans="1:94" s="1" customFormat="1" ht="13.5" customHeight="1">
      <c r="A24" s="423">
        <v>7</v>
      </c>
      <c r="B24" s="94"/>
      <c r="C24" s="94"/>
      <c r="D24" s="94"/>
      <c r="E24" s="94"/>
      <c r="F24" s="94"/>
      <c r="G24" s="414"/>
      <c r="H24" s="94"/>
      <c r="I24" s="94"/>
      <c r="J24" s="95"/>
      <c r="K24" s="94"/>
      <c r="L24" s="93"/>
      <c r="M24" s="94"/>
      <c r="N24" s="95"/>
      <c r="O24" s="95"/>
      <c r="P24" s="41" t="str">
        <f t="shared" si="0"/>
        <v/>
      </c>
      <c r="Q24" s="41" t="str">
        <f t="shared" si="1"/>
        <v/>
      </c>
      <c r="R24" s="42" t="str">
        <f t="shared" si="2"/>
        <v/>
      </c>
      <c r="S24" s="424" t="str">
        <f t="shared" si="3"/>
        <v/>
      </c>
      <c r="T24" s="43" t="str">
        <f t="shared" si="4"/>
        <v/>
      </c>
      <c r="U24" s="43" t="str">
        <f t="shared" si="5"/>
        <v/>
      </c>
      <c r="V24" s="43" t="str">
        <f t="shared" si="6"/>
        <v/>
      </c>
      <c r="W24" s="332"/>
      <c r="X24" s="376"/>
      <c r="Y24" s="425"/>
      <c r="Z24" s="411"/>
      <c r="AA24" s="17" t="str">
        <f t="shared" si="7"/>
        <v/>
      </c>
      <c r="AB24" s="4" t="e">
        <f t="shared" si="8"/>
        <v>#N/A</v>
      </c>
      <c r="AC24" s="4" t="e">
        <f t="shared" si="9"/>
        <v>#N/A</v>
      </c>
      <c r="AD24" s="4" t="e">
        <f t="shared" si="10"/>
        <v>#N/A</v>
      </c>
      <c r="AE24" s="4" t="str">
        <f t="shared" si="11"/>
        <v/>
      </c>
      <c r="AF24" s="4">
        <f t="shared" si="12"/>
        <v>1</v>
      </c>
      <c r="AG24" s="4" t="e">
        <f t="shared" si="28"/>
        <v>#N/A</v>
      </c>
      <c r="AH24" s="4" t="e">
        <f t="shared" si="29"/>
        <v>#N/A</v>
      </c>
      <c r="AI24" s="4" t="e">
        <f t="shared" si="13"/>
        <v>#N/A</v>
      </c>
      <c r="AJ24" s="4" t="e">
        <f t="shared" si="38"/>
        <v>#N/A</v>
      </c>
      <c r="AK24" s="4" t="e">
        <f t="shared" si="30"/>
        <v>#N/A</v>
      </c>
      <c r="AL24" s="4"/>
      <c r="AM24" s="5" t="str">
        <f t="shared" si="14"/>
        <v xml:space="preserve"> </v>
      </c>
      <c r="AN24" s="5" t="str">
        <f t="shared" si="31"/>
        <v xml:space="preserve"> </v>
      </c>
      <c r="AO24" s="4" t="e">
        <f t="shared" si="15"/>
        <v>#N/A</v>
      </c>
      <c r="AP24" s="4" t="e">
        <f t="shared" si="16"/>
        <v>#N/A</v>
      </c>
      <c r="AQ24" s="4" t="e">
        <f t="shared" si="32"/>
        <v>#N/A</v>
      </c>
      <c r="AR24" s="4" t="e">
        <f t="shared" si="17"/>
        <v>#N/A</v>
      </c>
      <c r="AS24" s="4" t="e">
        <f t="shared" si="18"/>
        <v>#N/A</v>
      </c>
      <c r="AT24" s="4" t="e">
        <f t="shared" si="33"/>
        <v>#N/A</v>
      </c>
      <c r="AU24" s="4" t="e">
        <f t="shared" si="19"/>
        <v>#N/A</v>
      </c>
      <c r="AV24" s="4" t="e">
        <f t="shared" si="20"/>
        <v>#N/A</v>
      </c>
      <c r="AW24" s="4" t="e">
        <f t="shared" si="21"/>
        <v>#N/A</v>
      </c>
      <c r="AX24" s="4">
        <f t="shared" si="22"/>
        <v>0</v>
      </c>
      <c r="AY24" s="4" t="e">
        <f t="shared" si="23"/>
        <v>#N/A</v>
      </c>
      <c r="AZ24" s="4" t="str">
        <f t="shared" si="24"/>
        <v/>
      </c>
      <c r="BA24" s="4" t="str">
        <f t="shared" si="25"/>
        <v/>
      </c>
      <c r="BB24" s="4" t="str">
        <f t="shared" si="26"/>
        <v/>
      </c>
      <c r="BC24" s="4" t="str">
        <f t="shared" si="34"/>
        <v/>
      </c>
      <c r="BD24" s="4" t="str">
        <f t="shared" si="35"/>
        <v/>
      </c>
      <c r="BE24" s="4" t="str">
        <f t="shared" si="36"/>
        <v/>
      </c>
      <c r="BF24" s="4" t="str">
        <f t="shared" si="27"/>
        <v>なし</v>
      </c>
      <c r="BG24" s="4">
        <f t="shared" si="37"/>
        <v>0</v>
      </c>
      <c r="BH24" s="1" t="s">
        <v>24</v>
      </c>
      <c r="BI24" s="1" t="s">
        <v>191</v>
      </c>
      <c r="BJ24" s="1" t="s">
        <v>191</v>
      </c>
      <c r="BK24" s="1">
        <v>6</v>
      </c>
      <c r="BL24" s="1" t="s">
        <v>525</v>
      </c>
      <c r="BM24" s="306"/>
      <c r="BP24" s="10" t="s">
        <v>147</v>
      </c>
      <c r="BQ24" s="1" t="s">
        <v>196</v>
      </c>
      <c r="BR24" s="10" t="s">
        <v>354</v>
      </c>
      <c r="BS24" s="1" t="s">
        <v>196</v>
      </c>
      <c r="BT24" s="1" t="s">
        <v>357</v>
      </c>
      <c r="BV24" s="1" t="s">
        <v>310</v>
      </c>
      <c r="BW24" s="106"/>
      <c r="CA24" s="1" t="s">
        <v>115</v>
      </c>
      <c r="CB24" s="1" t="s">
        <v>431</v>
      </c>
      <c r="CC24" s="1" t="s">
        <v>1437</v>
      </c>
      <c r="CD24" s="1">
        <v>5</v>
      </c>
      <c r="CE24" s="1">
        <v>0</v>
      </c>
      <c r="CF24" s="1">
        <v>0</v>
      </c>
      <c r="CG24" s="1">
        <v>0</v>
      </c>
      <c r="CH24" s="1">
        <v>0</v>
      </c>
      <c r="CJ24" s="1" t="s">
        <v>526</v>
      </c>
    </row>
    <row r="25" spans="1:94" s="1" customFormat="1" ht="13.5" customHeight="1">
      <c r="A25" s="423">
        <v>8</v>
      </c>
      <c r="B25" s="94"/>
      <c r="C25" s="94"/>
      <c r="D25" s="94"/>
      <c r="E25" s="94"/>
      <c r="F25" s="94"/>
      <c r="G25" s="414"/>
      <c r="H25" s="94"/>
      <c r="I25" s="94"/>
      <c r="J25" s="95"/>
      <c r="K25" s="94"/>
      <c r="L25" s="93"/>
      <c r="M25" s="94"/>
      <c r="N25" s="95"/>
      <c r="O25" s="95"/>
      <c r="P25" s="41" t="str">
        <f t="shared" si="0"/>
        <v/>
      </c>
      <c r="Q25" s="41" t="str">
        <f t="shared" si="1"/>
        <v/>
      </c>
      <c r="R25" s="42" t="str">
        <f t="shared" si="2"/>
        <v/>
      </c>
      <c r="S25" s="424" t="str">
        <f t="shared" si="3"/>
        <v/>
      </c>
      <c r="T25" s="43" t="str">
        <f t="shared" si="4"/>
        <v/>
      </c>
      <c r="U25" s="43" t="str">
        <f t="shared" si="5"/>
        <v/>
      </c>
      <c r="V25" s="43" t="str">
        <f t="shared" si="6"/>
        <v/>
      </c>
      <c r="W25" s="332"/>
      <c r="X25" s="376"/>
      <c r="Y25" s="425"/>
      <c r="Z25" s="411"/>
      <c r="AA25" s="17" t="str">
        <f t="shared" si="7"/>
        <v/>
      </c>
      <c r="AB25" s="4" t="e">
        <f t="shared" si="8"/>
        <v>#N/A</v>
      </c>
      <c r="AC25" s="4" t="e">
        <f t="shared" si="9"/>
        <v>#N/A</v>
      </c>
      <c r="AD25" s="4" t="e">
        <f t="shared" si="10"/>
        <v>#N/A</v>
      </c>
      <c r="AE25" s="4" t="str">
        <f t="shared" si="11"/>
        <v/>
      </c>
      <c r="AF25" s="4">
        <f t="shared" si="12"/>
        <v>1</v>
      </c>
      <c r="AG25" s="4" t="e">
        <f t="shared" si="28"/>
        <v>#N/A</v>
      </c>
      <c r="AH25" s="4" t="e">
        <f t="shared" si="29"/>
        <v>#N/A</v>
      </c>
      <c r="AI25" s="4" t="e">
        <f t="shared" si="13"/>
        <v>#N/A</v>
      </c>
      <c r="AJ25" s="4" t="e">
        <f t="shared" si="38"/>
        <v>#N/A</v>
      </c>
      <c r="AK25" s="4" t="e">
        <f t="shared" si="30"/>
        <v>#N/A</v>
      </c>
      <c r="AL25" s="4"/>
      <c r="AM25" s="5" t="str">
        <f t="shared" si="14"/>
        <v xml:space="preserve"> </v>
      </c>
      <c r="AN25" s="5" t="str">
        <f t="shared" si="31"/>
        <v xml:space="preserve"> </v>
      </c>
      <c r="AO25" s="4" t="e">
        <f t="shared" si="15"/>
        <v>#N/A</v>
      </c>
      <c r="AP25" s="4" t="e">
        <f t="shared" si="16"/>
        <v>#N/A</v>
      </c>
      <c r="AQ25" s="4" t="e">
        <f t="shared" si="32"/>
        <v>#N/A</v>
      </c>
      <c r="AR25" s="4" t="e">
        <f t="shared" si="17"/>
        <v>#N/A</v>
      </c>
      <c r="AS25" s="4" t="e">
        <f t="shared" si="18"/>
        <v>#N/A</v>
      </c>
      <c r="AT25" s="4" t="e">
        <f t="shared" si="33"/>
        <v>#N/A</v>
      </c>
      <c r="AU25" s="4" t="e">
        <f t="shared" si="19"/>
        <v>#N/A</v>
      </c>
      <c r="AV25" s="4" t="e">
        <f t="shared" si="20"/>
        <v>#N/A</v>
      </c>
      <c r="AW25" s="4" t="e">
        <f t="shared" si="21"/>
        <v>#N/A</v>
      </c>
      <c r="AX25" s="4">
        <f t="shared" si="22"/>
        <v>0</v>
      </c>
      <c r="AY25" s="4" t="e">
        <f t="shared" si="23"/>
        <v>#N/A</v>
      </c>
      <c r="AZ25" s="4" t="str">
        <f t="shared" si="24"/>
        <v/>
      </c>
      <c r="BA25" s="4" t="str">
        <f t="shared" si="25"/>
        <v/>
      </c>
      <c r="BB25" s="4" t="str">
        <f t="shared" si="26"/>
        <v/>
      </c>
      <c r="BC25" s="4" t="str">
        <f t="shared" si="34"/>
        <v/>
      </c>
      <c r="BD25" s="4" t="str">
        <f t="shared" si="35"/>
        <v/>
      </c>
      <c r="BE25" s="4" t="str">
        <f t="shared" si="36"/>
        <v/>
      </c>
      <c r="BF25" s="4" t="str">
        <f t="shared" si="27"/>
        <v>なし</v>
      </c>
      <c r="BG25" s="4">
        <f t="shared" si="37"/>
        <v>0</v>
      </c>
      <c r="BH25" s="1" t="s">
        <v>363</v>
      </c>
      <c r="BI25" s="1" t="s">
        <v>194</v>
      </c>
      <c r="BJ25" s="1" t="s">
        <v>194</v>
      </c>
      <c r="BK25" s="1">
        <v>9</v>
      </c>
      <c r="BL25" s="1" t="s">
        <v>433</v>
      </c>
      <c r="BM25" s="306"/>
      <c r="BP25" s="10" t="s">
        <v>1742</v>
      </c>
      <c r="BQ25" s="1" t="s">
        <v>488</v>
      </c>
      <c r="BR25" s="10" t="s">
        <v>546</v>
      </c>
      <c r="BS25" s="1" t="s">
        <v>196</v>
      </c>
      <c r="BT25" s="1" t="s">
        <v>440</v>
      </c>
      <c r="BV25" s="382" t="s">
        <v>492</v>
      </c>
      <c r="BW25" s="107"/>
      <c r="CA25" s="1" t="s">
        <v>117</v>
      </c>
      <c r="CB25" s="1" t="s">
        <v>433</v>
      </c>
    </row>
    <row r="26" spans="1:94" s="1" customFormat="1" ht="13.5" customHeight="1">
      <c r="A26" s="423">
        <v>9</v>
      </c>
      <c r="B26" s="94"/>
      <c r="C26" s="94"/>
      <c r="D26" s="94"/>
      <c r="E26" s="94"/>
      <c r="F26" s="94"/>
      <c r="G26" s="414"/>
      <c r="H26" s="94"/>
      <c r="I26" s="94"/>
      <c r="J26" s="95"/>
      <c r="K26" s="94"/>
      <c r="L26" s="93"/>
      <c r="M26" s="94"/>
      <c r="N26" s="95"/>
      <c r="O26" s="95"/>
      <c r="P26" s="41" t="str">
        <f t="shared" si="0"/>
        <v/>
      </c>
      <c r="Q26" s="41" t="str">
        <f t="shared" si="1"/>
        <v/>
      </c>
      <c r="R26" s="42" t="str">
        <f t="shared" si="2"/>
        <v/>
      </c>
      <c r="S26" s="424" t="str">
        <f t="shared" si="3"/>
        <v/>
      </c>
      <c r="T26" s="43" t="str">
        <f t="shared" si="4"/>
        <v/>
      </c>
      <c r="U26" s="43" t="str">
        <f t="shared" si="5"/>
        <v/>
      </c>
      <c r="V26" s="43" t="str">
        <f t="shared" si="6"/>
        <v/>
      </c>
      <c r="W26" s="332"/>
      <c r="X26" s="376"/>
      <c r="Y26" s="425"/>
      <c r="Z26" s="411"/>
      <c r="AA26" s="17" t="str">
        <f t="shared" si="7"/>
        <v/>
      </c>
      <c r="AB26" s="4" t="e">
        <f t="shared" si="8"/>
        <v>#N/A</v>
      </c>
      <c r="AC26" s="4" t="e">
        <f t="shared" si="9"/>
        <v>#N/A</v>
      </c>
      <c r="AD26" s="4" t="e">
        <f t="shared" si="10"/>
        <v>#N/A</v>
      </c>
      <c r="AE26" s="4" t="str">
        <f t="shared" si="11"/>
        <v/>
      </c>
      <c r="AF26" s="4">
        <f t="shared" si="12"/>
        <v>1</v>
      </c>
      <c r="AG26" s="4" t="e">
        <f t="shared" si="28"/>
        <v>#N/A</v>
      </c>
      <c r="AH26" s="4" t="e">
        <f t="shared" si="29"/>
        <v>#N/A</v>
      </c>
      <c r="AI26" s="4" t="e">
        <f t="shared" si="13"/>
        <v>#N/A</v>
      </c>
      <c r="AJ26" s="4" t="e">
        <f t="shared" si="38"/>
        <v>#N/A</v>
      </c>
      <c r="AK26" s="4" t="e">
        <f t="shared" si="30"/>
        <v>#N/A</v>
      </c>
      <c r="AL26" s="4"/>
      <c r="AM26" s="5" t="str">
        <f t="shared" si="14"/>
        <v xml:space="preserve"> </v>
      </c>
      <c r="AN26" s="5" t="str">
        <f t="shared" si="31"/>
        <v xml:space="preserve"> </v>
      </c>
      <c r="AO26" s="4" t="e">
        <f t="shared" si="15"/>
        <v>#N/A</v>
      </c>
      <c r="AP26" s="4" t="e">
        <f t="shared" si="16"/>
        <v>#N/A</v>
      </c>
      <c r="AQ26" s="4" t="e">
        <f t="shared" si="32"/>
        <v>#N/A</v>
      </c>
      <c r="AR26" s="4" t="e">
        <f t="shared" si="17"/>
        <v>#N/A</v>
      </c>
      <c r="AS26" s="4" t="e">
        <f t="shared" si="18"/>
        <v>#N/A</v>
      </c>
      <c r="AT26" s="4" t="e">
        <f t="shared" si="33"/>
        <v>#N/A</v>
      </c>
      <c r="AU26" s="4" t="e">
        <f t="shared" si="19"/>
        <v>#N/A</v>
      </c>
      <c r="AV26" s="4" t="e">
        <f t="shared" si="20"/>
        <v>#N/A</v>
      </c>
      <c r="AW26" s="4" t="e">
        <f t="shared" si="21"/>
        <v>#N/A</v>
      </c>
      <c r="AX26" s="4">
        <f t="shared" si="22"/>
        <v>0</v>
      </c>
      <c r="AY26" s="4" t="e">
        <f t="shared" si="23"/>
        <v>#N/A</v>
      </c>
      <c r="AZ26" s="4" t="str">
        <f t="shared" si="24"/>
        <v/>
      </c>
      <c r="BA26" s="4" t="str">
        <f t="shared" si="25"/>
        <v/>
      </c>
      <c r="BB26" s="4" t="str">
        <f t="shared" si="26"/>
        <v/>
      </c>
      <c r="BC26" s="4" t="str">
        <f t="shared" si="34"/>
        <v/>
      </c>
      <c r="BD26" s="4" t="str">
        <f t="shared" si="35"/>
        <v/>
      </c>
      <c r="BE26" s="4" t="str">
        <f t="shared" si="36"/>
        <v/>
      </c>
      <c r="BF26" s="4" t="str">
        <f t="shared" si="27"/>
        <v>なし</v>
      </c>
      <c r="BG26" s="4">
        <f t="shared" si="37"/>
        <v>0</v>
      </c>
      <c r="BM26" s="306"/>
      <c r="BP26" s="10" t="s">
        <v>165</v>
      </c>
      <c r="BQ26" s="1" t="s">
        <v>523</v>
      </c>
      <c r="BR26" s="10" t="s">
        <v>355</v>
      </c>
      <c r="BS26" s="1" t="s">
        <v>196</v>
      </c>
      <c r="BT26" s="1" t="s">
        <v>358</v>
      </c>
      <c r="BV26" s="382" t="s">
        <v>495</v>
      </c>
      <c r="BW26" s="107"/>
      <c r="CA26" s="1" t="s">
        <v>119</v>
      </c>
      <c r="CB26" s="1" t="s">
        <v>525</v>
      </c>
    </row>
    <row r="27" spans="1:94" s="1" customFormat="1" ht="13.5" customHeight="1">
      <c r="A27" s="423">
        <v>10</v>
      </c>
      <c r="B27" s="94"/>
      <c r="C27" s="94"/>
      <c r="D27" s="94"/>
      <c r="E27" s="94"/>
      <c r="F27" s="94"/>
      <c r="G27" s="414"/>
      <c r="H27" s="94"/>
      <c r="I27" s="94"/>
      <c r="J27" s="95"/>
      <c r="K27" s="94"/>
      <c r="L27" s="93"/>
      <c r="M27" s="94"/>
      <c r="N27" s="95"/>
      <c r="O27" s="95"/>
      <c r="P27" s="41" t="str">
        <f t="shared" si="0"/>
        <v/>
      </c>
      <c r="Q27" s="41" t="str">
        <f t="shared" si="1"/>
        <v/>
      </c>
      <c r="R27" s="42" t="str">
        <f t="shared" si="2"/>
        <v/>
      </c>
      <c r="S27" s="424" t="str">
        <f t="shared" si="3"/>
        <v/>
      </c>
      <c r="T27" s="43" t="str">
        <f t="shared" si="4"/>
        <v/>
      </c>
      <c r="U27" s="43" t="str">
        <f t="shared" si="5"/>
        <v/>
      </c>
      <c r="V27" s="43" t="str">
        <f t="shared" si="6"/>
        <v/>
      </c>
      <c r="W27" s="332"/>
      <c r="X27" s="376"/>
      <c r="Y27" s="425"/>
      <c r="Z27" s="411"/>
      <c r="AA27" s="17" t="str">
        <f t="shared" si="7"/>
        <v/>
      </c>
      <c r="AB27" s="4" t="e">
        <f t="shared" si="8"/>
        <v>#N/A</v>
      </c>
      <c r="AC27" s="4" t="e">
        <f t="shared" si="9"/>
        <v>#N/A</v>
      </c>
      <c r="AD27" s="4" t="e">
        <f t="shared" si="10"/>
        <v>#N/A</v>
      </c>
      <c r="AE27" s="4" t="str">
        <f t="shared" si="11"/>
        <v/>
      </c>
      <c r="AF27" s="4">
        <f t="shared" si="12"/>
        <v>1</v>
      </c>
      <c r="AG27" s="4" t="e">
        <f t="shared" si="28"/>
        <v>#N/A</v>
      </c>
      <c r="AH27" s="4" t="e">
        <f t="shared" si="29"/>
        <v>#N/A</v>
      </c>
      <c r="AI27" s="4" t="e">
        <f t="shared" si="13"/>
        <v>#N/A</v>
      </c>
      <c r="AJ27" s="4" t="e">
        <f t="shared" si="38"/>
        <v>#N/A</v>
      </c>
      <c r="AK27" s="4" t="e">
        <f t="shared" si="30"/>
        <v>#N/A</v>
      </c>
      <c r="AL27" s="4"/>
      <c r="AM27" s="5" t="str">
        <f t="shared" si="14"/>
        <v xml:space="preserve"> </v>
      </c>
      <c r="AN27" s="5" t="str">
        <f t="shared" si="31"/>
        <v xml:space="preserve"> </v>
      </c>
      <c r="AO27" s="4" t="e">
        <f t="shared" si="15"/>
        <v>#N/A</v>
      </c>
      <c r="AP27" s="4" t="e">
        <f t="shared" si="16"/>
        <v>#N/A</v>
      </c>
      <c r="AQ27" s="4" t="e">
        <f t="shared" si="32"/>
        <v>#N/A</v>
      </c>
      <c r="AR27" s="4" t="e">
        <f t="shared" si="17"/>
        <v>#N/A</v>
      </c>
      <c r="AS27" s="4" t="e">
        <f t="shared" si="18"/>
        <v>#N/A</v>
      </c>
      <c r="AT27" s="4" t="e">
        <f t="shared" si="33"/>
        <v>#N/A</v>
      </c>
      <c r="AU27" s="4" t="e">
        <f t="shared" si="19"/>
        <v>#N/A</v>
      </c>
      <c r="AV27" s="4" t="e">
        <f t="shared" si="20"/>
        <v>#N/A</v>
      </c>
      <c r="AW27" s="4" t="e">
        <f t="shared" si="21"/>
        <v>#N/A</v>
      </c>
      <c r="AX27" s="4">
        <f t="shared" si="22"/>
        <v>0</v>
      </c>
      <c r="AY27" s="4" t="e">
        <f t="shared" si="23"/>
        <v>#N/A</v>
      </c>
      <c r="AZ27" s="4" t="str">
        <f t="shared" si="24"/>
        <v/>
      </c>
      <c r="BA27" s="4" t="str">
        <f t="shared" si="25"/>
        <v/>
      </c>
      <c r="BB27" s="4" t="str">
        <f t="shared" si="26"/>
        <v/>
      </c>
      <c r="BC27" s="4" t="str">
        <f t="shared" si="34"/>
        <v/>
      </c>
      <c r="BD27" s="4" t="str">
        <f t="shared" si="35"/>
        <v/>
      </c>
      <c r="BE27" s="4" t="str">
        <f t="shared" si="36"/>
        <v/>
      </c>
      <c r="BF27" s="4" t="str">
        <f t="shared" si="27"/>
        <v>なし</v>
      </c>
      <c r="BG27" s="4">
        <f t="shared" si="37"/>
        <v>0</v>
      </c>
      <c r="BM27" s="306"/>
      <c r="BP27" s="10" t="s">
        <v>78</v>
      </c>
      <c r="BQ27" s="1" t="s">
        <v>77</v>
      </c>
      <c r="BR27" s="10" t="s">
        <v>123</v>
      </c>
      <c r="BS27" s="1" t="s">
        <v>124</v>
      </c>
      <c r="BT27" s="1" t="s">
        <v>125</v>
      </c>
      <c r="BV27" s="382" t="s">
        <v>501</v>
      </c>
      <c r="BW27" s="107"/>
      <c r="CA27" s="1" t="s">
        <v>126</v>
      </c>
      <c r="CB27" s="1" t="s">
        <v>526</v>
      </c>
    </row>
    <row r="28" spans="1:94" s="1" customFormat="1" ht="13.5" customHeight="1">
      <c r="A28" s="423">
        <v>11</v>
      </c>
      <c r="B28" s="94"/>
      <c r="C28" s="94"/>
      <c r="D28" s="94"/>
      <c r="E28" s="94"/>
      <c r="F28" s="94"/>
      <c r="G28" s="414"/>
      <c r="H28" s="94"/>
      <c r="I28" s="94"/>
      <c r="J28" s="95"/>
      <c r="K28" s="94"/>
      <c r="L28" s="93"/>
      <c r="M28" s="94"/>
      <c r="N28" s="95"/>
      <c r="O28" s="95"/>
      <c r="P28" s="41" t="str">
        <f t="shared" si="0"/>
        <v/>
      </c>
      <c r="Q28" s="41" t="str">
        <f t="shared" si="1"/>
        <v/>
      </c>
      <c r="R28" s="42" t="str">
        <f t="shared" si="2"/>
        <v/>
      </c>
      <c r="S28" s="424" t="str">
        <f>IF(OR(N28="",O28=""),"",IF(O28=0,"－",N28/O28))</f>
        <v/>
      </c>
      <c r="T28" s="43" t="str">
        <f t="shared" si="4"/>
        <v/>
      </c>
      <c r="U28" s="43" t="str">
        <f t="shared" si="5"/>
        <v/>
      </c>
      <c r="V28" s="43" t="str">
        <f t="shared" si="6"/>
        <v/>
      </c>
      <c r="W28" s="332"/>
      <c r="X28" s="376"/>
      <c r="Y28" s="425"/>
      <c r="Z28" s="411"/>
      <c r="AA28" s="17" t="str">
        <f t="shared" si="7"/>
        <v/>
      </c>
      <c r="AB28" s="4" t="e">
        <f t="shared" si="8"/>
        <v>#N/A</v>
      </c>
      <c r="AC28" s="4" t="e">
        <f t="shared" si="9"/>
        <v>#N/A</v>
      </c>
      <c r="AD28" s="4" t="e">
        <f t="shared" si="10"/>
        <v>#N/A</v>
      </c>
      <c r="AE28" s="4" t="str">
        <f t="shared" si="11"/>
        <v/>
      </c>
      <c r="AF28" s="4">
        <f t="shared" si="12"/>
        <v>1</v>
      </c>
      <c r="AG28" s="4" t="e">
        <f t="shared" si="28"/>
        <v>#N/A</v>
      </c>
      <c r="AH28" s="4" t="e">
        <f t="shared" si="29"/>
        <v>#N/A</v>
      </c>
      <c r="AI28" s="4" t="e">
        <f t="shared" si="13"/>
        <v>#N/A</v>
      </c>
      <c r="AJ28" s="4" t="e">
        <f t="shared" si="38"/>
        <v>#N/A</v>
      </c>
      <c r="AK28" s="4" t="e">
        <f t="shared" si="30"/>
        <v>#N/A</v>
      </c>
      <c r="AL28" s="4"/>
      <c r="AM28" s="5" t="str">
        <f t="shared" si="14"/>
        <v xml:space="preserve"> </v>
      </c>
      <c r="AN28" s="5" t="str">
        <f t="shared" si="31"/>
        <v xml:space="preserve"> </v>
      </c>
      <c r="AO28" s="4" t="e">
        <f t="shared" si="15"/>
        <v>#N/A</v>
      </c>
      <c r="AP28" s="4" t="e">
        <f t="shared" si="16"/>
        <v>#N/A</v>
      </c>
      <c r="AQ28" s="4" t="e">
        <f t="shared" si="32"/>
        <v>#N/A</v>
      </c>
      <c r="AR28" s="4" t="e">
        <f t="shared" si="17"/>
        <v>#N/A</v>
      </c>
      <c r="AS28" s="4" t="e">
        <f t="shared" si="18"/>
        <v>#N/A</v>
      </c>
      <c r="AT28" s="4" t="e">
        <f t="shared" si="33"/>
        <v>#N/A</v>
      </c>
      <c r="AU28" s="4" t="e">
        <f t="shared" si="19"/>
        <v>#N/A</v>
      </c>
      <c r="AV28" s="4" t="e">
        <f t="shared" si="20"/>
        <v>#N/A</v>
      </c>
      <c r="AW28" s="4" t="e">
        <f t="shared" si="21"/>
        <v>#N/A</v>
      </c>
      <c r="AX28" s="4">
        <f t="shared" si="22"/>
        <v>0</v>
      </c>
      <c r="AY28" s="4" t="e">
        <f t="shared" si="23"/>
        <v>#N/A</v>
      </c>
      <c r="AZ28" s="4" t="str">
        <f t="shared" si="24"/>
        <v/>
      </c>
      <c r="BA28" s="4" t="str">
        <f t="shared" si="25"/>
        <v/>
      </c>
      <c r="BB28" s="4" t="str">
        <f t="shared" si="26"/>
        <v/>
      </c>
      <c r="BC28" s="4" t="str">
        <f t="shared" si="34"/>
        <v/>
      </c>
      <c r="BD28" s="4" t="str">
        <f t="shared" si="35"/>
        <v/>
      </c>
      <c r="BE28" s="4" t="str">
        <f t="shared" si="36"/>
        <v/>
      </c>
      <c r="BF28" s="4" t="str">
        <f t="shared" si="27"/>
        <v>なし</v>
      </c>
      <c r="BG28" s="4">
        <f t="shared" si="37"/>
        <v>0</v>
      </c>
      <c r="BM28" s="306"/>
      <c r="BP28" s="1" t="s">
        <v>1743</v>
      </c>
      <c r="BQ28" s="1" t="s">
        <v>1744</v>
      </c>
      <c r="BR28" s="10" t="s">
        <v>147</v>
      </c>
      <c r="BS28" s="1" t="s">
        <v>196</v>
      </c>
      <c r="BT28" s="1" t="s">
        <v>659</v>
      </c>
      <c r="BV28" s="382" t="s">
        <v>597</v>
      </c>
      <c r="BW28" s="107"/>
      <c r="CA28" s="1" t="s">
        <v>128</v>
      </c>
      <c r="CB28" s="1" t="s">
        <v>526</v>
      </c>
    </row>
    <row r="29" spans="1:94" s="1" customFormat="1" ht="13.5" customHeight="1">
      <c r="A29" s="423">
        <v>12</v>
      </c>
      <c r="B29" s="94"/>
      <c r="C29" s="94"/>
      <c r="D29" s="94"/>
      <c r="E29" s="94"/>
      <c r="F29" s="94"/>
      <c r="G29" s="414"/>
      <c r="H29" s="94"/>
      <c r="I29" s="94"/>
      <c r="J29" s="95"/>
      <c r="K29" s="94"/>
      <c r="L29" s="93"/>
      <c r="M29" s="94"/>
      <c r="N29" s="95"/>
      <c r="O29" s="95"/>
      <c r="P29" s="41" t="str">
        <f t="shared" si="0"/>
        <v/>
      </c>
      <c r="Q29" s="41" t="str">
        <f t="shared" si="1"/>
        <v/>
      </c>
      <c r="R29" s="42" t="str">
        <f t="shared" si="2"/>
        <v/>
      </c>
      <c r="S29" s="424" t="str">
        <f>IF(OR(N29="",O29=""),"",IF(O29=0,"－",N29/O29))</f>
        <v/>
      </c>
      <c r="T29" s="43" t="str">
        <f t="shared" si="4"/>
        <v/>
      </c>
      <c r="U29" s="43" t="str">
        <f t="shared" si="5"/>
        <v/>
      </c>
      <c r="V29" s="43" t="str">
        <f t="shared" si="6"/>
        <v/>
      </c>
      <c r="W29" s="332"/>
      <c r="X29" s="376"/>
      <c r="Y29" s="425"/>
      <c r="Z29" s="411"/>
      <c r="AA29" s="17" t="str">
        <f t="shared" si="7"/>
        <v/>
      </c>
      <c r="AB29" s="4" t="e">
        <f t="shared" si="8"/>
        <v>#N/A</v>
      </c>
      <c r="AC29" s="4" t="e">
        <f t="shared" si="9"/>
        <v>#N/A</v>
      </c>
      <c r="AD29" s="4" t="e">
        <f t="shared" si="10"/>
        <v>#N/A</v>
      </c>
      <c r="AE29" s="4" t="str">
        <f t="shared" si="11"/>
        <v/>
      </c>
      <c r="AF29" s="4">
        <f t="shared" si="12"/>
        <v>1</v>
      </c>
      <c r="AG29" s="4" t="e">
        <f t="shared" si="28"/>
        <v>#N/A</v>
      </c>
      <c r="AH29" s="4" t="e">
        <f t="shared" si="29"/>
        <v>#N/A</v>
      </c>
      <c r="AI29" s="4" t="e">
        <f t="shared" si="13"/>
        <v>#N/A</v>
      </c>
      <c r="AJ29" s="4" t="e">
        <f t="shared" si="38"/>
        <v>#N/A</v>
      </c>
      <c r="AK29" s="4" t="e">
        <f t="shared" si="30"/>
        <v>#N/A</v>
      </c>
      <c r="AL29" s="4"/>
      <c r="AM29" s="5" t="str">
        <f t="shared" si="14"/>
        <v xml:space="preserve"> </v>
      </c>
      <c r="AN29" s="5" t="str">
        <f t="shared" si="31"/>
        <v xml:space="preserve"> </v>
      </c>
      <c r="AO29" s="4" t="e">
        <f t="shared" si="15"/>
        <v>#N/A</v>
      </c>
      <c r="AP29" s="4" t="e">
        <f t="shared" si="16"/>
        <v>#N/A</v>
      </c>
      <c r="AQ29" s="4" t="e">
        <f t="shared" si="32"/>
        <v>#N/A</v>
      </c>
      <c r="AR29" s="4" t="e">
        <f t="shared" si="17"/>
        <v>#N/A</v>
      </c>
      <c r="AS29" s="4" t="e">
        <f t="shared" si="18"/>
        <v>#N/A</v>
      </c>
      <c r="AT29" s="4" t="e">
        <f t="shared" si="33"/>
        <v>#N/A</v>
      </c>
      <c r="AU29" s="4" t="e">
        <f t="shared" si="19"/>
        <v>#N/A</v>
      </c>
      <c r="AV29" s="4" t="e">
        <f t="shared" si="20"/>
        <v>#N/A</v>
      </c>
      <c r="AW29" s="4" t="e">
        <f t="shared" si="21"/>
        <v>#N/A</v>
      </c>
      <c r="AX29" s="4">
        <f t="shared" si="22"/>
        <v>0</v>
      </c>
      <c r="AY29" s="4" t="e">
        <f t="shared" si="23"/>
        <v>#N/A</v>
      </c>
      <c r="AZ29" s="4" t="str">
        <f t="shared" si="24"/>
        <v/>
      </c>
      <c r="BA29" s="4" t="str">
        <f t="shared" si="25"/>
        <v/>
      </c>
      <c r="BB29" s="4" t="str">
        <f t="shared" si="26"/>
        <v/>
      </c>
      <c r="BC29" s="4" t="str">
        <f t="shared" si="34"/>
        <v/>
      </c>
      <c r="BD29" s="4" t="str">
        <f t="shared" si="35"/>
        <v/>
      </c>
      <c r="BE29" s="4" t="str">
        <f t="shared" si="36"/>
        <v/>
      </c>
      <c r="BF29" s="4" t="str">
        <f t="shared" si="27"/>
        <v>なし</v>
      </c>
      <c r="BG29" s="4">
        <f t="shared" si="37"/>
        <v>0</v>
      </c>
      <c r="BM29" s="306"/>
      <c r="BR29" s="10" t="s">
        <v>165</v>
      </c>
      <c r="BS29" s="1" t="s">
        <v>523</v>
      </c>
      <c r="BT29" s="1" t="s">
        <v>523</v>
      </c>
      <c r="BV29" s="382" t="s">
        <v>598</v>
      </c>
      <c r="BW29" s="107"/>
    </row>
    <row r="30" spans="1:94" s="1" customFormat="1" ht="13.5" customHeight="1">
      <c r="A30" s="423">
        <v>13</v>
      </c>
      <c r="B30" s="94"/>
      <c r="C30" s="94"/>
      <c r="D30" s="94"/>
      <c r="E30" s="94"/>
      <c r="F30" s="94"/>
      <c r="G30" s="414"/>
      <c r="H30" s="94"/>
      <c r="I30" s="94"/>
      <c r="J30" s="95"/>
      <c r="K30" s="94"/>
      <c r="L30" s="93"/>
      <c r="M30" s="94"/>
      <c r="N30" s="95"/>
      <c r="O30" s="95"/>
      <c r="P30" s="41" t="str">
        <f t="shared" si="0"/>
        <v/>
      </c>
      <c r="Q30" s="41" t="str">
        <f t="shared" si="1"/>
        <v/>
      </c>
      <c r="R30" s="42" t="str">
        <f t="shared" si="2"/>
        <v/>
      </c>
      <c r="S30" s="424" t="str">
        <f>IF(OR(N30="",O30=""),"",IF(O30=0,"－",N30/O30))</f>
        <v/>
      </c>
      <c r="T30" s="43" t="str">
        <f t="shared" si="4"/>
        <v/>
      </c>
      <c r="U30" s="43" t="str">
        <f t="shared" si="5"/>
        <v/>
      </c>
      <c r="V30" s="43" t="str">
        <f t="shared" si="6"/>
        <v/>
      </c>
      <c r="W30" s="332"/>
      <c r="X30" s="376"/>
      <c r="Y30" s="425"/>
      <c r="Z30" s="411"/>
      <c r="AA30" s="17" t="str">
        <f t="shared" si="7"/>
        <v/>
      </c>
      <c r="AB30" s="4" t="e">
        <f t="shared" si="8"/>
        <v>#N/A</v>
      </c>
      <c r="AC30" s="4" t="e">
        <f t="shared" si="9"/>
        <v>#N/A</v>
      </c>
      <c r="AD30" s="4" t="e">
        <f t="shared" si="10"/>
        <v>#N/A</v>
      </c>
      <c r="AE30" s="4" t="str">
        <f t="shared" si="11"/>
        <v/>
      </c>
      <c r="AF30" s="4">
        <f t="shared" si="12"/>
        <v>1</v>
      </c>
      <c r="AG30" s="4" t="e">
        <f t="shared" si="28"/>
        <v>#N/A</v>
      </c>
      <c r="AH30" s="4" t="e">
        <f t="shared" si="29"/>
        <v>#N/A</v>
      </c>
      <c r="AI30" s="4" t="e">
        <f t="shared" si="13"/>
        <v>#N/A</v>
      </c>
      <c r="AJ30" s="4" t="e">
        <f t="shared" si="38"/>
        <v>#N/A</v>
      </c>
      <c r="AK30" s="4" t="e">
        <f t="shared" si="30"/>
        <v>#N/A</v>
      </c>
      <c r="AL30" s="4"/>
      <c r="AM30" s="5" t="str">
        <f t="shared" si="14"/>
        <v xml:space="preserve"> </v>
      </c>
      <c r="AN30" s="5" t="str">
        <f t="shared" si="31"/>
        <v xml:space="preserve"> </v>
      </c>
      <c r="AO30" s="4" t="e">
        <f t="shared" si="15"/>
        <v>#N/A</v>
      </c>
      <c r="AP30" s="4" t="e">
        <f t="shared" si="16"/>
        <v>#N/A</v>
      </c>
      <c r="AQ30" s="4" t="e">
        <f t="shared" si="32"/>
        <v>#N/A</v>
      </c>
      <c r="AR30" s="4" t="e">
        <f t="shared" si="17"/>
        <v>#N/A</v>
      </c>
      <c r="AS30" s="4" t="e">
        <f t="shared" si="18"/>
        <v>#N/A</v>
      </c>
      <c r="AT30" s="4" t="e">
        <f t="shared" si="33"/>
        <v>#N/A</v>
      </c>
      <c r="AU30" s="4" t="e">
        <f t="shared" si="19"/>
        <v>#N/A</v>
      </c>
      <c r="AV30" s="4" t="e">
        <f t="shared" si="20"/>
        <v>#N/A</v>
      </c>
      <c r="AW30" s="4" t="e">
        <f t="shared" si="21"/>
        <v>#N/A</v>
      </c>
      <c r="AX30" s="4">
        <f t="shared" si="22"/>
        <v>0</v>
      </c>
      <c r="AY30" s="4" t="e">
        <f t="shared" si="23"/>
        <v>#N/A</v>
      </c>
      <c r="AZ30" s="4" t="str">
        <f t="shared" si="24"/>
        <v/>
      </c>
      <c r="BA30" s="4" t="str">
        <f t="shared" si="25"/>
        <v/>
      </c>
      <c r="BB30" s="4" t="str">
        <f t="shared" si="26"/>
        <v/>
      </c>
      <c r="BC30" s="4" t="str">
        <f t="shared" si="34"/>
        <v/>
      </c>
      <c r="BD30" s="4" t="str">
        <f t="shared" si="35"/>
        <v/>
      </c>
      <c r="BE30" s="4" t="str">
        <f t="shared" si="36"/>
        <v/>
      </c>
      <c r="BF30" s="4" t="str">
        <f t="shared" si="27"/>
        <v>なし</v>
      </c>
      <c r="BG30" s="4">
        <f t="shared" si="37"/>
        <v>0</v>
      </c>
      <c r="BM30" s="306"/>
      <c r="BR30" s="1" t="s">
        <v>121</v>
      </c>
      <c r="BS30" s="1" t="s">
        <v>122</v>
      </c>
      <c r="BT30" s="1" t="s">
        <v>122</v>
      </c>
      <c r="BV30" s="382" t="s">
        <v>599</v>
      </c>
      <c r="BW30" s="107"/>
    </row>
    <row r="31" spans="1:94" s="1" customFormat="1" ht="13.5" customHeight="1">
      <c r="A31" s="423">
        <v>14</v>
      </c>
      <c r="B31" s="94"/>
      <c r="C31" s="94"/>
      <c r="D31" s="94"/>
      <c r="E31" s="94"/>
      <c r="F31" s="94"/>
      <c r="G31" s="414"/>
      <c r="H31" s="94"/>
      <c r="I31" s="94"/>
      <c r="J31" s="95"/>
      <c r="K31" s="94"/>
      <c r="L31" s="93"/>
      <c r="M31" s="94"/>
      <c r="N31" s="95"/>
      <c r="O31" s="95"/>
      <c r="P31" s="41" t="str">
        <f t="shared" si="0"/>
        <v/>
      </c>
      <c r="Q31" s="41" t="str">
        <f t="shared" si="1"/>
        <v/>
      </c>
      <c r="R31" s="42" t="str">
        <f t="shared" si="2"/>
        <v/>
      </c>
      <c r="S31" s="424" t="str">
        <f>IF(OR(N31="",O31=""),"",IF(O31=0,"－",N31/O31))</f>
        <v/>
      </c>
      <c r="T31" s="43" t="str">
        <f t="shared" si="4"/>
        <v/>
      </c>
      <c r="U31" s="43" t="str">
        <f t="shared" si="5"/>
        <v/>
      </c>
      <c r="V31" s="43" t="str">
        <f t="shared" si="6"/>
        <v/>
      </c>
      <c r="W31" s="332"/>
      <c r="X31" s="376"/>
      <c r="Y31" s="425"/>
      <c r="Z31" s="411"/>
      <c r="AA31" s="17" t="str">
        <f t="shared" si="7"/>
        <v/>
      </c>
      <c r="AB31" s="4" t="e">
        <f t="shared" si="8"/>
        <v>#N/A</v>
      </c>
      <c r="AC31" s="4" t="e">
        <f t="shared" si="9"/>
        <v>#N/A</v>
      </c>
      <c r="AD31" s="4" t="e">
        <f t="shared" si="10"/>
        <v>#N/A</v>
      </c>
      <c r="AE31" s="4" t="str">
        <f t="shared" si="11"/>
        <v/>
      </c>
      <c r="AF31" s="4">
        <f t="shared" si="12"/>
        <v>1</v>
      </c>
      <c r="AG31" s="4" t="e">
        <f t="shared" si="28"/>
        <v>#N/A</v>
      </c>
      <c r="AH31" s="4" t="e">
        <f t="shared" si="29"/>
        <v>#N/A</v>
      </c>
      <c r="AI31" s="4" t="e">
        <f t="shared" si="13"/>
        <v>#N/A</v>
      </c>
      <c r="AJ31" s="4" t="e">
        <f t="shared" si="38"/>
        <v>#N/A</v>
      </c>
      <c r="AK31" s="4" t="e">
        <f t="shared" si="30"/>
        <v>#N/A</v>
      </c>
      <c r="AL31" s="4"/>
      <c r="AM31" s="5" t="str">
        <f t="shared" si="14"/>
        <v xml:space="preserve"> </v>
      </c>
      <c r="AN31" s="5" t="str">
        <f t="shared" si="31"/>
        <v xml:space="preserve"> </v>
      </c>
      <c r="AO31" s="4" t="e">
        <f t="shared" si="15"/>
        <v>#N/A</v>
      </c>
      <c r="AP31" s="4" t="e">
        <f t="shared" si="16"/>
        <v>#N/A</v>
      </c>
      <c r="AQ31" s="4" t="e">
        <f t="shared" si="32"/>
        <v>#N/A</v>
      </c>
      <c r="AR31" s="4" t="e">
        <f t="shared" si="17"/>
        <v>#N/A</v>
      </c>
      <c r="AS31" s="4" t="e">
        <f t="shared" si="18"/>
        <v>#N/A</v>
      </c>
      <c r="AT31" s="4" t="e">
        <f t="shared" si="33"/>
        <v>#N/A</v>
      </c>
      <c r="AU31" s="4" t="e">
        <f t="shared" si="19"/>
        <v>#N/A</v>
      </c>
      <c r="AV31" s="4" t="e">
        <f t="shared" si="20"/>
        <v>#N/A</v>
      </c>
      <c r="AW31" s="4" t="e">
        <f t="shared" si="21"/>
        <v>#N/A</v>
      </c>
      <c r="AX31" s="4">
        <f t="shared" si="22"/>
        <v>0</v>
      </c>
      <c r="AY31" s="4" t="e">
        <f t="shared" si="23"/>
        <v>#N/A</v>
      </c>
      <c r="AZ31" s="4" t="str">
        <f t="shared" si="24"/>
        <v/>
      </c>
      <c r="BA31" s="4" t="str">
        <f t="shared" si="25"/>
        <v/>
      </c>
      <c r="BB31" s="4" t="str">
        <f t="shared" si="26"/>
        <v/>
      </c>
      <c r="BC31" s="4" t="str">
        <f t="shared" si="34"/>
        <v/>
      </c>
      <c r="BD31" s="4" t="str">
        <f t="shared" si="35"/>
        <v/>
      </c>
      <c r="BE31" s="4" t="str">
        <f t="shared" si="36"/>
        <v/>
      </c>
      <c r="BF31" s="4" t="str">
        <f t="shared" si="27"/>
        <v>なし</v>
      </c>
      <c r="BG31" s="4">
        <f t="shared" si="37"/>
        <v>0</v>
      </c>
      <c r="BM31" s="306"/>
      <c r="BR31" s="10" t="s">
        <v>78</v>
      </c>
      <c r="BS31" s="1" t="s">
        <v>77</v>
      </c>
      <c r="BT31" s="1" t="s">
        <v>77</v>
      </c>
      <c r="BV31" s="382" t="s">
        <v>601</v>
      </c>
      <c r="BW31" s="107"/>
    </row>
    <row r="32" spans="1:94" s="1" customFormat="1" ht="13.5" customHeight="1">
      <c r="A32" s="423">
        <v>15</v>
      </c>
      <c r="B32" s="94"/>
      <c r="C32" s="94"/>
      <c r="D32" s="94"/>
      <c r="E32" s="94"/>
      <c r="F32" s="94"/>
      <c r="G32" s="414"/>
      <c r="H32" s="94"/>
      <c r="I32" s="94"/>
      <c r="J32" s="95"/>
      <c r="K32" s="94"/>
      <c r="L32" s="93"/>
      <c r="M32" s="94"/>
      <c r="N32" s="95"/>
      <c r="O32" s="95"/>
      <c r="P32" s="41" t="str">
        <f t="shared" si="0"/>
        <v/>
      </c>
      <c r="Q32" s="41" t="str">
        <f t="shared" si="1"/>
        <v/>
      </c>
      <c r="R32" s="42" t="str">
        <f t="shared" si="2"/>
        <v/>
      </c>
      <c r="S32" s="424" t="str">
        <f>IF(OR(N32="",O32=""),"",IF(O32=0,"－",N32/O32))</f>
        <v/>
      </c>
      <c r="T32" s="43" t="str">
        <f t="shared" si="4"/>
        <v/>
      </c>
      <c r="U32" s="43" t="str">
        <f t="shared" si="5"/>
        <v/>
      </c>
      <c r="V32" s="43" t="str">
        <f t="shared" si="6"/>
        <v/>
      </c>
      <c r="W32" s="332"/>
      <c r="X32" s="376"/>
      <c r="Y32" s="425"/>
      <c r="Z32" s="411"/>
      <c r="AA32" s="17" t="str">
        <f t="shared" si="7"/>
        <v/>
      </c>
      <c r="AB32" s="4" t="e">
        <f t="shared" si="8"/>
        <v>#N/A</v>
      </c>
      <c r="AC32" s="4" t="e">
        <f t="shared" si="9"/>
        <v>#N/A</v>
      </c>
      <c r="AD32" s="4" t="e">
        <f t="shared" si="10"/>
        <v>#N/A</v>
      </c>
      <c r="AE32" s="4" t="str">
        <f t="shared" si="11"/>
        <v/>
      </c>
      <c r="AF32" s="4">
        <f t="shared" si="12"/>
        <v>1</v>
      </c>
      <c r="AG32" s="4" t="e">
        <f t="shared" si="28"/>
        <v>#N/A</v>
      </c>
      <c r="AH32" s="4" t="e">
        <f t="shared" si="29"/>
        <v>#N/A</v>
      </c>
      <c r="AI32" s="4" t="e">
        <f t="shared" si="13"/>
        <v>#N/A</v>
      </c>
      <c r="AJ32" s="4" t="e">
        <f t="shared" si="38"/>
        <v>#N/A</v>
      </c>
      <c r="AK32" s="4" t="e">
        <f t="shared" si="30"/>
        <v>#N/A</v>
      </c>
      <c r="AL32" s="4"/>
      <c r="AM32" s="5" t="str">
        <f t="shared" si="14"/>
        <v xml:space="preserve"> </v>
      </c>
      <c r="AN32" s="5" t="str">
        <f t="shared" si="31"/>
        <v xml:space="preserve"> </v>
      </c>
      <c r="AO32" s="4" t="e">
        <f t="shared" si="15"/>
        <v>#N/A</v>
      </c>
      <c r="AP32" s="4" t="e">
        <f t="shared" si="16"/>
        <v>#N/A</v>
      </c>
      <c r="AQ32" s="4" t="e">
        <f t="shared" si="32"/>
        <v>#N/A</v>
      </c>
      <c r="AR32" s="4" t="e">
        <f t="shared" si="17"/>
        <v>#N/A</v>
      </c>
      <c r="AS32" s="4" t="e">
        <f t="shared" si="18"/>
        <v>#N/A</v>
      </c>
      <c r="AT32" s="4" t="e">
        <f t="shared" si="33"/>
        <v>#N/A</v>
      </c>
      <c r="AU32" s="4" t="e">
        <f t="shared" si="19"/>
        <v>#N/A</v>
      </c>
      <c r="AV32" s="4" t="e">
        <f t="shared" si="20"/>
        <v>#N/A</v>
      </c>
      <c r="AW32" s="4" t="e">
        <f t="shared" si="21"/>
        <v>#N/A</v>
      </c>
      <c r="AX32" s="4">
        <f t="shared" si="22"/>
        <v>0</v>
      </c>
      <c r="AY32" s="4" t="e">
        <f t="shared" si="23"/>
        <v>#N/A</v>
      </c>
      <c r="AZ32" s="4" t="str">
        <f t="shared" si="24"/>
        <v/>
      </c>
      <c r="BA32" s="4" t="str">
        <f t="shared" si="25"/>
        <v/>
      </c>
      <c r="BB32" s="4" t="str">
        <f t="shared" si="26"/>
        <v/>
      </c>
      <c r="BC32" s="4" t="str">
        <f t="shared" si="34"/>
        <v/>
      </c>
      <c r="BD32" s="4" t="str">
        <f t="shared" si="35"/>
        <v/>
      </c>
      <c r="BE32" s="4" t="str">
        <f t="shared" si="36"/>
        <v/>
      </c>
      <c r="BF32" s="4" t="str">
        <f t="shared" si="27"/>
        <v>なし</v>
      </c>
      <c r="BG32" s="4">
        <f t="shared" si="37"/>
        <v>0</v>
      </c>
      <c r="BM32" s="306"/>
      <c r="BV32" s="382" t="s">
        <v>602</v>
      </c>
      <c r="BW32" s="107"/>
    </row>
    <row r="33" spans="1:75" s="1" customFormat="1" ht="13.5" customHeight="1">
      <c r="A33" s="423">
        <v>16</v>
      </c>
      <c r="B33" s="94"/>
      <c r="C33" s="94"/>
      <c r="D33" s="94"/>
      <c r="E33" s="94"/>
      <c r="F33" s="94"/>
      <c r="G33" s="414"/>
      <c r="H33" s="94"/>
      <c r="I33" s="94"/>
      <c r="J33" s="95"/>
      <c r="K33" s="94"/>
      <c r="L33" s="93"/>
      <c r="M33" s="94"/>
      <c r="N33" s="95"/>
      <c r="O33" s="95"/>
      <c r="P33" s="41" t="str">
        <f t="shared" si="0"/>
        <v/>
      </c>
      <c r="Q33" s="41" t="str">
        <f t="shared" si="1"/>
        <v/>
      </c>
      <c r="R33" s="42" t="str">
        <f t="shared" si="2"/>
        <v/>
      </c>
      <c r="S33" s="424" t="str">
        <f t="shared" ref="S33:S96" si="39">IF(OR(N33="",O33=""),"",IF(O33=0,"－",N33/O33))</f>
        <v/>
      </c>
      <c r="T33" s="43" t="str">
        <f t="shared" si="4"/>
        <v/>
      </c>
      <c r="U33" s="43" t="str">
        <f t="shared" si="5"/>
        <v/>
      </c>
      <c r="V33" s="43" t="str">
        <f t="shared" si="6"/>
        <v/>
      </c>
      <c r="W33" s="332"/>
      <c r="X33" s="376"/>
      <c r="Y33" s="425"/>
      <c r="Z33" s="411"/>
      <c r="AA33" s="17" t="str">
        <f t="shared" si="7"/>
        <v/>
      </c>
      <c r="AB33" s="4" t="e">
        <f t="shared" si="8"/>
        <v>#N/A</v>
      </c>
      <c r="AC33" s="4" t="e">
        <f t="shared" si="9"/>
        <v>#N/A</v>
      </c>
      <c r="AD33" s="4" t="e">
        <f t="shared" si="10"/>
        <v>#N/A</v>
      </c>
      <c r="AE33" s="4" t="str">
        <f t="shared" si="11"/>
        <v/>
      </c>
      <c r="AF33" s="4">
        <f t="shared" si="12"/>
        <v>1</v>
      </c>
      <c r="AG33" s="4" t="e">
        <f t="shared" si="28"/>
        <v>#N/A</v>
      </c>
      <c r="AH33" s="4" t="e">
        <f t="shared" si="29"/>
        <v>#N/A</v>
      </c>
      <c r="AI33" s="4" t="e">
        <f t="shared" si="13"/>
        <v>#N/A</v>
      </c>
      <c r="AJ33" s="4" t="e">
        <f t="shared" si="38"/>
        <v>#N/A</v>
      </c>
      <c r="AK33" s="4" t="e">
        <f t="shared" si="30"/>
        <v>#N/A</v>
      </c>
      <c r="AL33" s="4"/>
      <c r="AM33" s="5" t="str">
        <f t="shared" si="14"/>
        <v xml:space="preserve"> </v>
      </c>
      <c r="AN33" s="5" t="str">
        <f t="shared" si="31"/>
        <v xml:space="preserve"> </v>
      </c>
      <c r="AO33" s="4" t="e">
        <f t="shared" si="15"/>
        <v>#N/A</v>
      </c>
      <c r="AP33" s="4" t="e">
        <f t="shared" si="16"/>
        <v>#N/A</v>
      </c>
      <c r="AQ33" s="4" t="e">
        <f t="shared" si="32"/>
        <v>#N/A</v>
      </c>
      <c r="AR33" s="4" t="e">
        <f t="shared" si="17"/>
        <v>#N/A</v>
      </c>
      <c r="AS33" s="4" t="e">
        <f t="shared" si="18"/>
        <v>#N/A</v>
      </c>
      <c r="AT33" s="4" t="e">
        <f t="shared" si="33"/>
        <v>#N/A</v>
      </c>
      <c r="AU33" s="4" t="e">
        <f t="shared" si="19"/>
        <v>#N/A</v>
      </c>
      <c r="AV33" s="4" t="e">
        <f t="shared" si="20"/>
        <v>#N/A</v>
      </c>
      <c r="AW33" s="4" t="e">
        <f t="shared" si="21"/>
        <v>#N/A</v>
      </c>
      <c r="AX33" s="4">
        <f t="shared" si="22"/>
        <v>0</v>
      </c>
      <c r="AY33" s="4" t="e">
        <f t="shared" si="23"/>
        <v>#N/A</v>
      </c>
      <c r="AZ33" s="4" t="str">
        <f t="shared" si="24"/>
        <v/>
      </c>
      <c r="BA33" s="4" t="str">
        <f t="shared" si="25"/>
        <v/>
      </c>
      <c r="BB33" s="4" t="str">
        <f t="shared" si="26"/>
        <v/>
      </c>
      <c r="BC33" s="4" t="str">
        <f t="shared" si="34"/>
        <v/>
      </c>
      <c r="BD33" s="4" t="str">
        <f t="shared" si="35"/>
        <v/>
      </c>
      <c r="BE33" s="4" t="str">
        <f t="shared" si="36"/>
        <v/>
      </c>
      <c r="BF33" s="4" t="str">
        <f t="shared" si="27"/>
        <v>なし</v>
      </c>
      <c r="BG33" s="4">
        <f t="shared" si="37"/>
        <v>0</v>
      </c>
      <c r="BM33" s="306"/>
      <c r="BO33" s="6"/>
      <c r="BP33" s="6"/>
      <c r="BQ33" s="6"/>
      <c r="BV33" s="1" t="s">
        <v>603</v>
      </c>
      <c r="BW33" s="107"/>
    </row>
    <row r="34" spans="1:75" s="1" customFormat="1" ht="13.5" customHeight="1">
      <c r="A34" s="423">
        <v>17</v>
      </c>
      <c r="B34" s="94"/>
      <c r="C34" s="94"/>
      <c r="D34" s="94"/>
      <c r="E34" s="94"/>
      <c r="F34" s="94"/>
      <c r="G34" s="414"/>
      <c r="H34" s="94"/>
      <c r="I34" s="94"/>
      <c r="J34" s="95"/>
      <c r="K34" s="94"/>
      <c r="L34" s="93"/>
      <c r="M34" s="94"/>
      <c r="N34" s="95"/>
      <c r="O34" s="95"/>
      <c r="P34" s="41" t="str">
        <f t="shared" si="0"/>
        <v/>
      </c>
      <c r="Q34" s="41" t="str">
        <f t="shared" si="1"/>
        <v/>
      </c>
      <c r="R34" s="42" t="str">
        <f t="shared" si="2"/>
        <v/>
      </c>
      <c r="S34" s="424" t="str">
        <f t="shared" si="39"/>
        <v/>
      </c>
      <c r="T34" s="43" t="str">
        <f t="shared" si="4"/>
        <v/>
      </c>
      <c r="U34" s="43" t="str">
        <f t="shared" si="5"/>
        <v/>
      </c>
      <c r="V34" s="43" t="str">
        <f t="shared" si="6"/>
        <v/>
      </c>
      <c r="W34" s="332"/>
      <c r="X34" s="376"/>
      <c r="Y34" s="425"/>
      <c r="Z34" s="411"/>
      <c r="AA34" s="17" t="str">
        <f t="shared" si="7"/>
        <v/>
      </c>
      <c r="AB34" s="4" t="e">
        <f t="shared" si="8"/>
        <v>#N/A</v>
      </c>
      <c r="AC34" s="4" t="e">
        <f t="shared" si="9"/>
        <v>#N/A</v>
      </c>
      <c r="AD34" s="4" t="e">
        <f t="shared" si="10"/>
        <v>#N/A</v>
      </c>
      <c r="AE34" s="4" t="str">
        <f t="shared" si="11"/>
        <v/>
      </c>
      <c r="AF34" s="4">
        <f t="shared" si="12"/>
        <v>1</v>
      </c>
      <c r="AG34" s="4" t="e">
        <f t="shared" si="28"/>
        <v>#N/A</v>
      </c>
      <c r="AH34" s="4" t="e">
        <f t="shared" si="29"/>
        <v>#N/A</v>
      </c>
      <c r="AI34" s="4" t="e">
        <f t="shared" si="13"/>
        <v>#N/A</v>
      </c>
      <c r="AJ34" s="4" t="e">
        <f t="shared" si="38"/>
        <v>#N/A</v>
      </c>
      <c r="AK34" s="4" t="e">
        <f t="shared" si="30"/>
        <v>#N/A</v>
      </c>
      <c r="AL34" s="4"/>
      <c r="AM34" s="5" t="str">
        <f t="shared" si="14"/>
        <v xml:space="preserve"> </v>
      </c>
      <c r="AN34" s="5" t="str">
        <f t="shared" si="31"/>
        <v xml:space="preserve"> </v>
      </c>
      <c r="AO34" s="4" t="e">
        <f t="shared" si="15"/>
        <v>#N/A</v>
      </c>
      <c r="AP34" s="4" t="e">
        <f t="shared" si="16"/>
        <v>#N/A</v>
      </c>
      <c r="AQ34" s="4" t="e">
        <f t="shared" si="32"/>
        <v>#N/A</v>
      </c>
      <c r="AR34" s="4" t="e">
        <f t="shared" si="17"/>
        <v>#N/A</v>
      </c>
      <c r="AS34" s="4" t="e">
        <f t="shared" si="18"/>
        <v>#N/A</v>
      </c>
      <c r="AT34" s="4" t="e">
        <f t="shared" si="33"/>
        <v>#N/A</v>
      </c>
      <c r="AU34" s="4" t="e">
        <f t="shared" si="19"/>
        <v>#N/A</v>
      </c>
      <c r="AV34" s="4" t="e">
        <f t="shared" si="20"/>
        <v>#N/A</v>
      </c>
      <c r="AW34" s="4" t="e">
        <f t="shared" si="21"/>
        <v>#N/A</v>
      </c>
      <c r="AX34" s="4">
        <f t="shared" si="22"/>
        <v>0</v>
      </c>
      <c r="AY34" s="4" t="e">
        <f t="shared" si="23"/>
        <v>#N/A</v>
      </c>
      <c r="AZ34" s="4" t="str">
        <f t="shared" si="24"/>
        <v/>
      </c>
      <c r="BA34" s="4" t="str">
        <f t="shared" si="25"/>
        <v/>
      </c>
      <c r="BB34" s="4" t="str">
        <f t="shared" si="26"/>
        <v/>
      </c>
      <c r="BC34" s="4" t="str">
        <f t="shared" si="34"/>
        <v/>
      </c>
      <c r="BD34" s="4" t="str">
        <f t="shared" si="35"/>
        <v/>
      </c>
      <c r="BE34" s="4" t="str">
        <f t="shared" si="36"/>
        <v/>
      </c>
      <c r="BF34" s="4" t="str">
        <f t="shared" si="27"/>
        <v>なし</v>
      </c>
      <c r="BG34" s="4">
        <f t="shared" si="37"/>
        <v>0</v>
      </c>
      <c r="BM34" s="306"/>
      <c r="BO34" s="7"/>
      <c r="BP34" s="7"/>
      <c r="BQ34" s="7"/>
      <c r="BV34" s="1" t="s">
        <v>584</v>
      </c>
      <c r="BW34" s="107"/>
    </row>
    <row r="35" spans="1:75" s="1" customFormat="1" ht="13.5" customHeight="1">
      <c r="A35" s="423">
        <v>18</v>
      </c>
      <c r="B35" s="94"/>
      <c r="C35" s="94"/>
      <c r="D35" s="94"/>
      <c r="E35" s="94"/>
      <c r="F35" s="94"/>
      <c r="G35" s="414"/>
      <c r="H35" s="94"/>
      <c r="I35" s="94"/>
      <c r="J35" s="95"/>
      <c r="K35" s="94"/>
      <c r="L35" s="93"/>
      <c r="M35" s="94"/>
      <c r="N35" s="95"/>
      <c r="O35" s="95"/>
      <c r="P35" s="41" t="str">
        <f t="shared" si="0"/>
        <v/>
      </c>
      <c r="Q35" s="41" t="str">
        <f t="shared" si="1"/>
        <v/>
      </c>
      <c r="R35" s="42" t="str">
        <f t="shared" si="2"/>
        <v/>
      </c>
      <c r="S35" s="424" t="str">
        <f t="shared" si="39"/>
        <v/>
      </c>
      <c r="T35" s="43" t="str">
        <f t="shared" si="4"/>
        <v/>
      </c>
      <c r="U35" s="43" t="str">
        <f t="shared" si="5"/>
        <v/>
      </c>
      <c r="V35" s="43" t="str">
        <f t="shared" si="6"/>
        <v/>
      </c>
      <c r="W35" s="332"/>
      <c r="X35" s="376"/>
      <c r="Y35" s="425"/>
      <c r="Z35" s="411"/>
      <c r="AA35" s="17" t="str">
        <f t="shared" si="7"/>
        <v/>
      </c>
      <c r="AB35" s="4" t="e">
        <f t="shared" si="8"/>
        <v>#N/A</v>
      </c>
      <c r="AC35" s="4" t="e">
        <f t="shared" si="9"/>
        <v>#N/A</v>
      </c>
      <c r="AD35" s="4" t="e">
        <f t="shared" si="10"/>
        <v>#N/A</v>
      </c>
      <c r="AE35" s="4" t="str">
        <f t="shared" si="11"/>
        <v/>
      </c>
      <c r="AF35" s="4">
        <f t="shared" si="12"/>
        <v>1</v>
      </c>
      <c r="AG35" s="4" t="e">
        <f t="shared" si="28"/>
        <v>#N/A</v>
      </c>
      <c r="AH35" s="4" t="e">
        <f t="shared" si="29"/>
        <v>#N/A</v>
      </c>
      <c r="AI35" s="4" t="e">
        <f t="shared" si="13"/>
        <v>#N/A</v>
      </c>
      <c r="AJ35" s="4" t="e">
        <f t="shared" si="38"/>
        <v>#N/A</v>
      </c>
      <c r="AK35" s="4" t="e">
        <f t="shared" si="30"/>
        <v>#N/A</v>
      </c>
      <c r="AL35" s="4"/>
      <c r="AM35" s="5" t="str">
        <f t="shared" si="14"/>
        <v xml:space="preserve"> </v>
      </c>
      <c r="AN35" s="5" t="str">
        <f t="shared" si="31"/>
        <v xml:space="preserve"> </v>
      </c>
      <c r="AO35" s="4" t="e">
        <f t="shared" si="15"/>
        <v>#N/A</v>
      </c>
      <c r="AP35" s="4" t="e">
        <f t="shared" si="16"/>
        <v>#N/A</v>
      </c>
      <c r="AQ35" s="4" t="e">
        <f t="shared" si="32"/>
        <v>#N/A</v>
      </c>
      <c r="AR35" s="4" t="e">
        <f t="shared" si="17"/>
        <v>#N/A</v>
      </c>
      <c r="AS35" s="4" t="e">
        <f t="shared" si="18"/>
        <v>#N/A</v>
      </c>
      <c r="AT35" s="4" t="e">
        <f t="shared" si="33"/>
        <v>#N/A</v>
      </c>
      <c r="AU35" s="4" t="e">
        <f t="shared" si="19"/>
        <v>#N/A</v>
      </c>
      <c r="AV35" s="4" t="e">
        <f t="shared" si="20"/>
        <v>#N/A</v>
      </c>
      <c r="AW35" s="4" t="e">
        <f t="shared" si="21"/>
        <v>#N/A</v>
      </c>
      <c r="AX35" s="4">
        <f t="shared" si="22"/>
        <v>0</v>
      </c>
      <c r="AY35" s="4" t="e">
        <f t="shared" si="23"/>
        <v>#N/A</v>
      </c>
      <c r="AZ35" s="4" t="str">
        <f t="shared" si="24"/>
        <v/>
      </c>
      <c r="BA35" s="4" t="str">
        <f t="shared" si="25"/>
        <v/>
      </c>
      <c r="BB35" s="4" t="str">
        <f t="shared" si="26"/>
        <v/>
      </c>
      <c r="BC35" s="4" t="str">
        <f t="shared" si="34"/>
        <v/>
      </c>
      <c r="BD35" s="4" t="str">
        <f t="shared" si="35"/>
        <v/>
      </c>
      <c r="BE35" s="4" t="str">
        <f t="shared" si="36"/>
        <v/>
      </c>
      <c r="BF35" s="4" t="str">
        <f t="shared" si="27"/>
        <v>なし</v>
      </c>
      <c r="BG35" s="4">
        <f t="shared" si="37"/>
        <v>0</v>
      </c>
      <c r="BM35" s="306"/>
      <c r="BO35" s="7"/>
      <c r="BP35" s="7"/>
      <c r="BQ35" s="7"/>
      <c r="BV35" s="1" t="s">
        <v>585</v>
      </c>
      <c r="BW35" s="107"/>
    </row>
    <row r="36" spans="1:75" s="1" customFormat="1" ht="13.5" customHeight="1">
      <c r="A36" s="423">
        <v>19</v>
      </c>
      <c r="B36" s="94"/>
      <c r="C36" s="94"/>
      <c r="D36" s="94"/>
      <c r="E36" s="94"/>
      <c r="F36" s="94"/>
      <c r="G36" s="414"/>
      <c r="H36" s="94"/>
      <c r="I36" s="94"/>
      <c r="J36" s="95"/>
      <c r="K36" s="94"/>
      <c r="L36" s="93"/>
      <c r="M36" s="94"/>
      <c r="N36" s="95"/>
      <c r="O36" s="95"/>
      <c r="P36" s="41" t="str">
        <f t="shared" si="0"/>
        <v/>
      </c>
      <c r="Q36" s="41" t="str">
        <f t="shared" si="1"/>
        <v/>
      </c>
      <c r="R36" s="42" t="str">
        <f t="shared" si="2"/>
        <v/>
      </c>
      <c r="S36" s="424" t="str">
        <f t="shared" si="39"/>
        <v/>
      </c>
      <c r="T36" s="43" t="str">
        <f t="shared" si="4"/>
        <v/>
      </c>
      <c r="U36" s="43" t="str">
        <f t="shared" si="5"/>
        <v/>
      </c>
      <c r="V36" s="43" t="str">
        <f t="shared" si="6"/>
        <v/>
      </c>
      <c r="W36" s="332"/>
      <c r="X36" s="376"/>
      <c r="Y36" s="425"/>
      <c r="Z36" s="411"/>
      <c r="AA36" s="17" t="str">
        <f t="shared" si="7"/>
        <v/>
      </c>
      <c r="AB36" s="4" t="e">
        <f t="shared" si="8"/>
        <v>#N/A</v>
      </c>
      <c r="AC36" s="4" t="e">
        <f t="shared" si="9"/>
        <v>#N/A</v>
      </c>
      <c r="AD36" s="4" t="e">
        <f t="shared" si="10"/>
        <v>#N/A</v>
      </c>
      <c r="AE36" s="4" t="str">
        <f t="shared" si="11"/>
        <v/>
      </c>
      <c r="AF36" s="4">
        <f t="shared" si="12"/>
        <v>1</v>
      </c>
      <c r="AG36" s="4" t="e">
        <f t="shared" si="28"/>
        <v>#N/A</v>
      </c>
      <c r="AH36" s="4" t="e">
        <f t="shared" si="29"/>
        <v>#N/A</v>
      </c>
      <c r="AI36" s="4" t="e">
        <f t="shared" si="13"/>
        <v>#N/A</v>
      </c>
      <c r="AJ36" s="4" t="e">
        <f t="shared" si="38"/>
        <v>#N/A</v>
      </c>
      <c r="AK36" s="4" t="e">
        <f t="shared" si="30"/>
        <v>#N/A</v>
      </c>
      <c r="AL36" s="4"/>
      <c r="AM36" s="5" t="str">
        <f t="shared" si="14"/>
        <v xml:space="preserve"> </v>
      </c>
      <c r="AN36" s="5" t="str">
        <f t="shared" si="31"/>
        <v xml:space="preserve"> </v>
      </c>
      <c r="AO36" s="4" t="e">
        <f t="shared" si="15"/>
        <v>#N/A</v>
      </c>
      <c r="AP36" s="4" t="e">
        <f t="shared" si="16"/>
        <v>#N/A</v>
      </c>
      <c r="AQ36" s="4" t="e">
        <f t="shared" si="32"/>
        <v>#N/A</v>
      </c>
      <c r="AR36" s="4" t="e">
        <f t="shared" si="17"/>
        <v>#N/A</v>
      </c>
      <c r="AS36" s="4" t="e">
        <f t="shared" si="18"/>
        <v>#N/A</v>
      </c>
      <c r="AT36" s="4" t="e">
        <f t="shared" si="33"/>
        <v>#N/A</v>
      </c>
      <c r="AU36" s="4" t="e">
        <f t="shared" si="19"/>
        <v>#N/A</v>
      </c>
      <c r="AV36" s="4" t="e">
        <f t="shared" si="20"/>
        <v>#N/A</v>
      </c>
      <c r="AW36" s="4" t="e">
        <f t="shared" si="21"/>
        <v>#N/A</v>
      </c>
      <c r="AX36" s="4">
        <f t="shared" si="22"/>
        <v>0</v>
      </c>
      <c r="AY36" s="4" t="e">
        <f t="shared" si="23"/>
        <v>#N/A</v>
      </c>
      <c r="AZ36" s="4" t="str">
        <f t="shared" si="24"/>
        <v/>
      </c>
      <c r="BA36" s="4" t="str">
        <f t="shared" si="25"/>
        <v/>
      </c>
      <c r="BB36" s="4" t="str">
        <f t="shared" si="26"/>
        <v/>
      </c>
      <c r="BC36" s="4" t="str">
        <f t="shared" si="34"/>
        <v/>
      </c>
      <c r="BD36" s="4" t="str">
        <f t="shared" si="35"/>
        <v/>
      </c>
      <c r="BE36" s="4" t="str">
        <f t="shared" si="36"/>
        <v/>
      </c>
      <c r="BF36" s="4" t="str">
        <f t="shared" si="27"/>
        <v>なし</v>
      </c>
      <c r="BG36" s="4">
        <f t="shared" si="37"/>
        <v>0</v>
      </c>
      <c r="BM36" s="306"/>
      <c r="BO36" s="7"/>
      <c r="BP36" s="7"/>
      <c r="BQ36" s="7"/>
      <c r="BV36" s="1" t="s">
        <v>586</v>
      </c>
      <c r="BW36" s="107"/>
    </row>
    <row r="37" spans="1:75" s="1" customFormat="1" ht="13.5" customHeight="1">
      <c r="A37" s="423">
        <v>20</v>
      </c>
      <c r="B37" s="94"/>
      <c r="C37" s="94"/>
      <c r="D37" s="94"/>
      <c r="E37" s="94"/>
      <c r="F37" s="94"/>
      <c r="G37" s="414"/>
      <c r="H37" s="94"/>
      <c r="I37" s="94"/>
      <c r="J37" s="95"/>
      <c r="K37" s="94"/>
      <c r="L37" s="93"/>
      <c r="M37" s="94"/>
      <c r="N37" s="95"/>
      <c r="O37" s="95"/>
      <c r="P37" s="41" t="str">
        <f t="shared" si="0"/>
        <v/>
      </c>
      <c r="Q37" s="41" t="str">
        <f t="shared" si="1"/>
        <v/>
      </c>
      <c r="R37" s="42" t="str">
        <f t="shared" si="2"/>
        <v/>
      </c>
      <c r="S37" s="424" t="str">
        <f t="shared" si="39"/>
        <v/>
      </c>
      <c r="T37" s="43" t="str">
        <f t="shared" si="4"/>
        <v/>
      </c>
      <c r="U37" s="43" t="str">
        <f t="shared" si="5"/>
        <v/>
      </c>
      <c r="V37" s="43" t="str">
        <f t="shared" si="6"/>
        <v/>
      </c>
      <c r="W37" s="332"/>
      <c r="X37" s="376"/>
      <c r="Y37" s="425"/>
      <c r="Z37" s="411"/>
      <c r="AA37" s="17" t="str">
        <f t="shared" si="7"/>
        <v/>
      </c>
      <c r="AB37" s="4" t="e">
        <f t="shared" si="8"/>
        <v>#N/A</v>
      </c>
      <c r="AC37" s="4" t="e">
        <f t="shared" si="9"/>
        <v>#N/A</v>
      </c>
      <c r="AD37" s="4" t="e">
        <f t="shared" si="10"/>
        <v>#N/A</v>
      </c>
      <c r="AE37" s="4" t="str">
        <f t="shared" si="11"/>
        <v/>
      </c>
      <c r="AF37" s="4">
        <f t="shared" si="12"/>
        <v>1</v>
      </c>
      <c r="AG37" s="4" t="e">
        <f t="shared" si="28"/>
        <v>#N/A</v>
      </c>
      <c r="AH37" s="4" t="e">
        <f t="shared" si="29"/>
        <v>#N/A</v>
      </c>
      <c r="AI37" s="4" t="e">
        <f t="shared" si="13"/>
        <v>#N/A</v>
      </c>
      <c r="AJ37" s="4" t="e">
        <f t="shared" si="38"/>
        <v>#N/A</v>
      </c>
      <c r="AK37" s="4" t="e">
        <f t="shared" si="30"/>
        <v>#N/A</v>
      </c>
      <c r="AL37" s="4"/>
      <c r="AM37" s="5" t="str">
        <f t="shared" si="14"/>
        <v xml:space="preserve"> </v>
      </c>
      <c r="AN37" s="5" t="str">
        <f t="shared" si="31"/>
        <v xml:space="preserve"> </v>
      </c>
      <c r="AO37" s="4" t="e">
        <f t="shared" si="15"/>
        <v>#N/A</v>
      </c>
      <c r="AP37" s="4" t="e">
        <f t="shared" si="16"/>
        <v>#N/A</v>
      </c>
      <c r="AQ37" s="4" t="e">
        <f t="shared" si="32"/>
        <v>#N/A</v>
      </c>
      <c r="AR37" s="4" t="e">
        <f t="shared" si="17"/>
        <v>#N/A</v>
      </c>
      <c r="AS37" s="4" t="e">
        <f t="shared" si="18"/>
        <v>#N/A</v>
      </c>
      <c r="AT37" s="4" t="e">
        <f t="shared" si="33"/>
        <v>#N/A</v>
      </c>
      <c r="AU37" s="4" t="e">
        <f t="shared" si="19"/>
        <v>#N/A</v>
      </c>
      <c r="AV37" s="4" t="e">
        <f t="shared" si="20"/>
        <v>#N/A</v>
      </c>
      <c r="AW37" s="4" t="e">
        <f t="shared" si="21"/>
        <v>#N/A</v>
      </c>
      <c r="AX37" s="4">
        <f t="shared" si="22"/>
        <v>0</v>
      </c>
      <c r="AY37" s="4" t="e">
        <f t="shared" si="23"/>
        <v>#N/A</v>
      </c>
      <c r="AZ37" s="4" t="str">
        <f t="shared" si="24"/>
        <v/>
      </c>
      <c r="BA37" s="4" t="str">
        <f t="shared" si="25"/>
        <v/>
      </c>
      <c r="BB37" s="4" t="str">
        <f t="shared" si="26"/>
        <v/>
      </c>
      <c r="BC37" s="4" t="str">
        <f t="shared" si="34"/>
        <v/>
      </c>
      <c r="BD37" s="4" t="str">
        <f t="shared" si="35"/>
        <v/>
      </c>
      <c r="BE37" s="4" t="str">
        <f t="shared" si="36"/>
        <v/>
      </c>
      <c r="BF37" s="4" t="str">
        <f t="shared" si="27"/>
        <v>なし</v>
      </c>
      <c r="BG37" s="4">
        <f t="shared" si="37"/>
        <v>0</v>
      </c>
      <c r="BM37" s="306"/>
      <c r="BO37" s="7"/>
      <c r="BP37" s="7"/>
      <c r="BQ37" s="7"/>
      <c r="BV37" s="1" t="s">
        <v>588</v>
      </c>
      <c r="BW37" s="107"/>
    </row>
    <row r="38" spans="1:75" s="1" customFormat="1" ht="13.5" customHeight="1">
      <c r="A38" s="423">
        <v>21</v>
      </c>
      <c r="B38" s="94"/>
      <c r="C38" s="94"/>
      <c r="D38" s="94"/>
      <c r="E38" s="94"/>
      <c r="F38" s="94"/>
      <c r="G38" s="414"/>
      <c r="H38" s="94"/>
      <c r="I38" s="94"/>
      <c r="J38" s="95"/>
      <c r="K38" s="94"/>
      <c r="L38" s="93"/>
      <c r="M38" s="94"/>
      <c r="N38" s="95"/>
      <c r="O38" s="95"/>
      <c r="P38" s="41" t="str">
        <f t="shared" si="0"/>
        <v/>
      </c>
      <c r="Q38" s="41" t="str">
        <f t="shared" si="1"/>
        <v/>
      </c>
      <c r="R38" s="42" t="str">
        <f t="shared" si="2"/>
        <v/>
      </c>
      <c r="S38" s="424" t="str">
        <f t="shared" si="39"/>
        <v/>
      </c>
      <c r="T38" s="43" t="str">
        <f t="shared" si="4"/>
        <v/>
      </c>
      <c r="U38" s="43" t="str">
        <f t="shared" si="5"/>
        <v/>
      </c>
      <c r="V38" s="43" t="str">
        <f t="shared" si="6"/>
        <v/>
      </c>
      <c r="W38" s="332"/>
      <c r="X38" s="376"/>
      <c r="Y38" s="425"/>
      <c r="Z38" s="411"/>
      <c r="AA38" s="17" t="str">
        <f t="shared" si="7"/>
        <v/>
      </c>
      <c r="AB38" s="4" t="e">
        <f t="shared" si="8"/>
        <v>#N/A</v>
      </c>
      <c r="AC38" s="4" t="e">
        <f t="shared" si="9"/>
        <v>#N/A</v>
      </c>
      <c r="AD38" s="4" t="e">
        <f t="shared" si="10"/>
        <v>#N/A</v>
      </c>
      <c r="AE38" s="4" t="str">
        <f t="shared" si="11"/>
        <v/>
      </c>
      <c r="AF38" s="4">
        <f t="shared" si="12"/>
        <v>1</v>
      </c>
      <c r="AG38" s="4" t="e">
        <f t="shared" si="28"/>
        <v>#N/A</v>
      </c>
      <c r="AH38" s="4" t="e">
        <f t="shared" si="29"/>
        <v>#N/A</v>
      </c>
      <c r="AI38" s="4" t="e">
        <f t="shared" si="13"/>
        <v>#N/A</v>
      </c>
      <c r="AJ38" s="4" t="e">
        <f t="shared" si="38"/>
        <v>#N/A</v>
      </c>
      <c r="AK38" s="4" t="e">
        <f t="shared" si="30"/>
        <v>#N/A</v>
      </c>
      <c r="AL38" s="4"/>
      <c r="AM38" s="5" t="str">
        <f t="shared" si="14"/>
        <v xml:space="preserve"> </v>
      </c>
      <c r="AN38" s="5" t="str">
        <f t="shared" si="31"/>
        <v xml:space="preserve"> </v>
      </c>
      <c r="AO38" s="4" t="e">
        <f t="shared" si="15"/>
        <v>#N/A</v>
      </c>
      <c r="AP38" s="4" t="e">
        <f t="shared" si="16"/>
        <v>#N/A</v>
      </c>
      <c r="AQ38" s="4" t="e">
        <f t="shared" si="32"/>
        <v>#N/A</v>
      </c>
      <c r="AR38" s="4" t="e">
        <f t="shared" si="17"/>
        <v>#N/A</v>
      </c>
      <c r="AS38" s="4" t="e">
        <f t="shared" si="18"/>
        <v>#N/A</v>
      </c>
      <c r="AT38" s="4" t="e">
        <f t="shared" si="33"/>
        <v>#N/A</v>
      </c>
      <c r="AU38" s="4" t="e">
        <f t="shared" si="19"/>
        <v>#N/A</v>
      </c>
      <c r="AV38" s="4" t="e">
        <f t="shared" si="20"/>
        <v>#N/A</v>
      </c>
      <c r="AW38" s="4" t="e">
        <f t="shared" si="21"/>
        <v>#N/A</v>
      </c>
      <c r="AX38" s="4">
        <f t="shared" si="22"/>
        <v>0</v>
      </c>
      <c r="AY38" s="4" t="e">
        <f t="shared" si="23"/>
        <v>#N/A</v>
      </c>
      <c r="AZ38" s="4" t="str">
        <f t="shared" si="24"/>
        <v/>
      </c>
      <c r="BA38" s="4" t="str">
        <f t="shared" si="25"/>
        <v/>
      </c>
      <c r="BB38" s="4" t="str">
        <f t="shared" si="26"/>
        <v/>
      </c>
      <c r="BC38" s="4" t="str">
        <f t="shared" si="34"/>
        <v/>
      </c>
      <c r="BD38" s="4" t="str">
        <f t="shared" si="35"/>
        <v/>
      </c>
      <c r="BE38" s="4" t="str">
        <f t="shared" si="36"/>
        <v/>
      </c>
      <c r="BF38" s="4" t="str">
        <f t="shared" si="27"/>
        <v>なし</v>
      </c>
      <c r="BG38" s="4">
        <f t="shared" si="37"/>
        <v>0</v>
      </c>
      <c r="BM38" s="306"/>
      <c r="BO38" s="7"/>
      <c r="BP38" s="7"/>
      <c r="BQ38" s="7"/>
      <c r="BV38" s="1" t="s">
        <v>589</v>
      </c>
      <c r="BW38" s="107"/>
    </row>
    <row r="39" spans="1:75" s="1" customFormat="1" ht="13.5" customHeight="1">
      <c r="A39" s="423">
        <v>22</v>
      </c>
      <c r="B39" s="94"/>
      <c r="C39" s="94"/>
      <c r="D39" s="94"/>
      <c r="E39" s="94"/>
      <c r="F39" s="94"/>
      <c r="G39" s="414"/>
      <c r="H39" s="94"/>
      <c r="I39" s="94"/>
      <c r="J39" s="95"/>
      <c r="K39" s="94"/>
      <c r="L39" s="93"/>
      <c r="M39" s="94"/>
      <c r="N39" s="95"/>
      <c r="O39" s="95"/>
      <c r="P39" s="41" t="str">
        <f t="shared" si="0"/>
        <v/>
      </c>
      <c r="Q39" s="41" t="str">
        <f t="shared" si="1"/>
        <v/>
      </c>
      <c r="R39" s="42" t="str">
        <f t="shared" si="2"/>
        <v/>
      </c>
      <c r="S39" s="424" t="str">
        <f t="shared" si="39"/>
        <v/>
      </c>
      <c r="T39" s="43" t="str">
        <f t="shared" si="4"/>
        <v/>
      </c>
      <c r="U39" s="43" t="str">
        <f t="shared" si="5"/>
        <v/>
      </c>
      <c r="V39" s="43" t="str">
        <f t="shared" si="6"/>
        <v/>
      </c>
      <c r="W39" s="332"/>
      <c r="X39" s="376"/>
      <c r="Y39" s="425"/>
      <c r="Z39" s="411"/>
      <c r="AA39" s="17" t="str">
        <f t="shared" si="7"/>
        <v/>
      </c>
      <c r="AB39" s="4" t="e">
        <f t="shared" si="8"/>
        <v>#N/A</v>
      </c>
      <c r="AC39" s="4" t="e">
        <f t="shared" si="9"/>
        <v>#N/A</v>
      </c>
      <c r="AD39" s="4" t="e">
        <f t="shared" si="10"/>
        <v>#N/A</v>
      </c>
      <c r="AE39" s="4" t="str">
        <f t="shared" si="11"/>
        <v/>
      </c>
      <c r="AF39" s="4">
        <f t="shared" si="12"/>
        <v>1</v>
      </c>
      <c r="AG39" s="4" t="e">
        <f t="shared" si="28"/>
        <v>#N/A</v>
      </c>
      <c r="AH39" s="4" t="e">
        <f t="shared" si="29"/>
        <v>#N/A</v>
      </c>
      <c r="AI39" s="4" t="e">
        <f t="shared" si="13"/>
        <v>#N/A</v>
      </c>
      <c r="AJ39" s="4" t="e">
        <f t="shared" si="38"/>
        <v>#N/A</v>
      </c>
      <c r="AK39" s="4" t="e">
        <f t="shared" si="30"/>
        <v>#N/A</v>
      </c>
      <c r="AL39" s="4"/>
      <c r="AM39" s="5" t="str">
        <f t="shared" si="14"/>
        <v xml:space="preserve"> </v>
      </c>
      <c r="AN39" s="5" t="str">
        <f t="shared" si="31"/>
        <v xml:space="preserve"> </v>
      </c>
      <c r="AO39" s="4" t="e">
        <f t="shared" si="15"/>
        <v>#N/A</v>
      </c>
      <c r="AP39" s="4" t="e">
        <f t="shared" si="16"/>
        <v>#N/A</v>
      </c>
      <c r="AQ39" s="4" t="e">
        <f t="shared" si="32"/>
        <v>#N/A</v>
      </c>
      <c r="AR39" s="4" t="e">
        <f t="shared" si="17"/>
        <v>#N/A</v>
      </c>
      <c r="AS39" s="4" t="e">
        <f t="shared" si="18"/>
        <v>#N/A</v>
      </c>
      <c r="AT39" s="4" t="e">
        <f t="shared" si="33"/>
        <v>#N/A</v>
      </c>
      <c r="AU39" s="4" t="e">
        <f t="shared" si="19"/>
        <v>#N/A</v>
      </c>
      <c r="AV39" s="4" t="e">
        <f t="shared" si="20"/>
        <v>#N/A</v>
      </c>
      <c r="AW39" s="4" t="e">
        <f t="shared" si="21"/>
        <v>#N/A</v>
      </c>
      <c r="AX39" s="4">
        <f t="shared" si="22"/>
        <v>0</v>
      </c>
      <c r="AY39" s="4" t="e">
        <f t="shared" si="23"/>
        <v>#N/A</v>
      </c>
      <c r="AZ39" s="4" t="str">
        <f t="shared" si="24"/>
        <v/>
      </c>
      <c r="BA39" s="4" t="str">
        <f t="shared" si="25"/>
        <v/>
      </c>
      <c r="BB39" s="4" t="str">
        <f t="shared" si="26"/>
        <v/>
      </c>
      <c r="BC39" s="4" t="str">
        <f t="shared" si="34"/>
        <v/>
      </c>
      <c r="BD39" s="4" t="str">
        <f t="shared" si="35"/>
        <v/>
      </c>
      <c r="BE39" s="4" t="str">
        <f t="shared" si="36"/>
        <v/>
      </c>
      <c r="BF39" s="4" t="str">
        <f t="shared" si="27"/>
        <v>なし</v>
      </c>
      <c r="BG39" s="4">
        <f t="shared" si="37"/>
        <v>0</v>
      </c>
      <c r="BM39" s="306"/>
      <c r="BO39" s="7"/>
      <c r="BP39" s="7"/>
      <c r="BQ39" s="7"/>
      <c r="BR39" s="9"/>
      <c r="BV39" s="1" t="s">
        <v>590</v>
      </c>
      <c r="BW39" s="107"/>
    </row>
    <row r="40" spans="1:75" s="1" customFormat="1" ht="13.5" customHeight="1">
      <c r="A40" s="423">
        <v>23</v>
      </c>
      <c r="B40" s="94"/>
      <c r="C40" s="94"/>
      <c r="D40" s="94"/>
      <c r="E40" s="94"/>
      <c r="F40" s="94"/>
      <c r="G40" s="414"/>
      <c r="H40" s="94"/>
      <c r="I40" s="94"/>
      <c r="J40" s="95"/>
      <c r="K40" s="94"/>
      <c r="L40" s="93"/>
      <c r="M40" s="94"/>
      <c r="N40" s="95"/>
      <c r="O40" s="95"/>
      <c r="P40" s="41" t="str">
        <f t="shared" si="0"/>
        <v/>
      </c>
      <c r="Q40" s="41" t="str">
        <f t="shared" si="1"/>
        <v/>
      </c>
      <c r="R40" s="42" t="str">
        <f t="shared" si="2"/>
        <v/>
      </c>
      <c r="S40" s="424" t="str">
        <f t="shared" si="39"/>
        <v/>
      </c>
      <c r="T40" s="43" t="str">
        <f t="shared" si="4"/>
        <v/>
      </c>
      <c r="U40" s="43" t="str">
        <f t="shared" si="5"/>
        <v/>
      </c>
      <c r="V40" s="43" t="str">
        <f t="shared" si="6"/>
        <v/>
      </c>
      <c r="W40" s="332"/>
      <c r="X40" s="376"/>
      <c r="Y40" s="425"/>
      <c r="Z40" s="411"/>
      <c r="AA40" s="17" t="str">
        <f t="shared" si="7"/>
        <v/>
      </c>
      <c r="AB40" s="4" t="e">
        <f t="shared" si="8"/>
        <v>#N/A</v>
      </c>
      <c r="AC40" s="4" t="e">
        <f t="shared" si="9"/>
        <v>#N/A</v>
      </c>
      <c r="AD40" s="4" t="e">
        <f t="shared" si="10"/>
        <v>#N/A</v>
      </c>
      <c r="AE40" s="4" t="str">
        <f t="shared" si="11"/>
        <v/>
      </c>
      <c r="AF40" s="4">
        <f t="shared" si="12"/>
        <v>1</v>
      </c>
      <c r="AG40" s="4" t="e">
        <f t="shared" si="28"/>
        <v>#N/A</v>
      </c>
      <c r="AH40" s="4" t="e">
        <f t="shared" si="29"/>
        <v>#N/A</v>
      </c>
      <c r="AI40" s="4" t="e">
        <f t="shared" si="13"/>
        <v>#N/A</v>
      </c>
      <c r="AJ40" s="4" t="e">
        <f t="shared" si="38"/>
        <v>#N/A</v>
      </c>
      <c r="AK40" s="4" t="e">
        <f t="shared" si="30"/>
        <v>#N/A</v>
      </c>
      <c r="AL40" s="4"/>
      <c r="AM40" s="5" t="str">
        <f t="shared" si="14"/>
        <v xml:space="preserve"> </v>
      </c>
      <c r="AN40" s="5" t="str">
        <f t="shared" si="31"/>
        <v xml:space="preserve"> </v>
      </c>
      <c r="AO40" s="4" t="e">
        <f t="shared" si="15"/>
        <v>#N/A</v>
      </c>
      <c r="AP40" s="4" t="e">
        <f t="shared" si="16"/>
        <v>#N/A</v>
      </c>
      <c r="AQ40" s="4" t="e">
        <f t="shared" si="32"/>
        <v>#N/A</v>
      </c>
      <c r="AR40" s="4" t="e">
        <f t="shared" si="17"/>
        <v>#N/A</v>
      </c>
      <c r="AS40" s="4" t="e">
        <f t="shared" si="18"/>
        <v>#N/A</v>
      </c>
      <c r="AT40" s="4" t="e">
        <f t="shared" si="33"/>
        <v>#N/A</v>
      </c>
      <c r="AU40" s="4" t="e">
        <f t="shared" si="19"/>
        <v>#N/A</v>
      </c>
      <c r="AV40" s="4" t="e">
        <f t="shared" si="20"/>
        <v>#N/A</v>
      </c>
      <c r="AW40" s="4" t="e">
        <f t="shared" si="21"/>
        <v>#N/A</v>
      </c>
      <c r="AX40" s="4">
        <f t="shared" si="22"/>
        <v>0</v>
      </c>
      <c r="AY40" s="4" t="e">
        <f t="shared" si="23"/>
        <v>#N/A</v>
      </c>
      <c r="AZ40" s="4" t="str">
        <f t="shared" si="24"/>
        <v/>
      </c>
      <c r="BA40" s="4" t="str">
        <f t="shared" si="25"/>
        <v/>
      </c>
      <c r="BB40" s="4" t="str">
        <f t="shared" si="26"/>
        <v/>
      </c>
      <c r="BC40" s="4" t="str">
        <f t="shared" si="34"/>
        <v/>
      </c>
      <c r="BD40" s="4" t="str">
        <f t="shared" si="35"/>
        <v/>
      </c>
      <c r="BE40" s="4" t="str">
        <f t="shared" si="36"/>
        <v/>
      </c>
      <c r="BF40" s="4" t="str">
        <f t="shared" si="27"/>
        <v>なし</v>
      </c>
      <c r="BG40" s="4">
        <f t="shared" si="37"/>
        <v>0</v>
      </c>
      <c r="BM40" s="306"/>
      <c r="BO40" s="7"/>
      <c r="BP40" s="7"/>
      <c r="BQ40" s="7"/>
      <c r="BR40" s="10"/>
      <c r="BW40" s="107"/>
    </row>
    <row r="41" spans="1:75" s="1" customFormat="1" ht="13.5" customHeight="1">
      <c r="A41" s="423">
        <v>24</v>
      </c>
      <c r="B41" s="94"/>
      <c r="C41" s="94"/>
      <c r="D41" s="94"/>
      <c r="E41" s="94"/>
      <c r="F41" s="94"/>
      <c r="G41" s="414"/>
      <c r="H41" s="94"/>
      <c r="I41" s="94"/>
      <c r="J41" s="95"/>
      <c r="K41" s="94"/>
      <c r="L41" s="93"/>
      <c r="M41" s="94"/>
      <c r="N41" s="95"/>
      <c r="O41" s="95"/>
      <c r="P41" s="41" t="str">
        <f t="shared" si="0"/>
        <v/>
      </c>
      <c r="Q41" s="41" t="str">
        <f t="shared" si="1"/>
        <v/>
      </c>
      <c r="R41" s="42" t="str">
        <f t="shared" si="2"/>
        <v/>
      </c>
      <c r="S41" s="424" t="str">
        <f t="shared" si="39"/>
        <v/>
      </c>
      <c r="T41" s="43" t="str">
        <f t="shared" si="4"/>
        <v/>
      </c>
      <c r="U41" s="43" t="str">
        <f t="shared" si="5"/>
        <v/>
      </c>
      <c r="V41" s="43" t="str">
        <f t="shared" si="6"/>
        <v/>
      </c>
      <c r="W41" s="332"/>
      <c r="X41" s="376"/>
      <c r="Y41" s="425"/>
      <c r="Z41" s="411"/>
      <c r="AA41" s="17" t="str">
        <f t="shared" si="7"/>
        <v/>
      </c>
      <c r="AB41" s="4" t="e">
        <f t="shared" si="8"/>
        <v>#N/A</v>
      </c>
      <c r="AC41" s="4" t="e">
        <f t="shared" si="9"/>
        <v>#N/A</v>
      </c>
      <c r="AD41" s="4" t="e">
        <f t="shared" si="10"/>
        <v>#N/A</v>
      </c>
      <c r="AE41" s="4" t="str">
        <f t="shared" si="11"/>
        <v/>
      </c>
      <c r="AF41" s="4">
        <f t="shared" si="12"/>
        <v>1</v>
      </c>
      <c r="AG41" s="4" t="e">
        <f t="shared" si="28"/>
        <v>#N/A</v>
      </c>
      <c r="AH41" s="4" t="e">
        <f t="shared" si="29"/>
        <v>#N/A</v>
      </c>
      <c r="AI41" s="4" t="e">
        <f t="shared" si="13"/>
        <v>#N/A</v>
      </c>
      <c r="AJ41" s="4" t="e">
        <f t="shared" si="38"/>
        <v>#N/A</v>
      </c>
      <c r="AK41" s="4" t="e">
        <f t="shared" si="30"/>
        <v>#N/A</v>
      </c>
      <c r="AL41" s="4"/>
      <c r="AM41" s="5" t="str">
        <f t="shared" si="14"/>
        <v xml:space="preserve"> </v>
      </c>
      <c r="AN41" s="5" t="str">
        <f t="shared" si="31"/>
        <v xml:space="preserve"> </v>
      </c>
      <c r="AO41" s="4" t="e">
        <f t="shared" si="15"/>
        <v>#N/A</v>
      </c>
      <c r="AP41" s="4" t="e">
        <f t="shared" si="16"/>
        <v>#N/A</v>
      </c>
      <c r="AQ41" s="4" t="e">
        <f t="shared" si="32"/>
        <v>#N/A</v>
      </c>
      <c r="AR41" s="4" t="e">
        <f t="shared" si="17"/>
        <v>#N/A</v>
      </c>
      <c r="AS41" s="4" t="e">
        <f t="shared" si="18"/>
        <v>#N/A</v>
      </c>
      <c r="AT41" s="4" t="e">
        <f t="shared" si="33"/>
        <v>#N/A</v>
      </c>
      <c r="AU41" s="4" t="e">
        <f t="shared" si="19"/>
        <v>#N/A</v>
      </c>
      <c r="AV41" s="4" t="e">
        <f t="shared" si="20"/>
        <v>#N/A</v>
      </c>
      <c r="AW41" s="4" t="e">
        <f t="shared" si="21"/>
        <v>#N/A</v>
      </c>
      <c r="AX41" s="4">
        <f t="shared" si="22"/>
        <v>0</v>
      </c>
      <c r="AY41" s="4" t="e">
        <f t="shared" si="23"/>
        <v>#N/A</v>
      </c>
      <c r="AZ41" s="4" t="str">
        <f t="shared" si="24"/>
        <v/>
      </c>
      <c r="BA41" s="4" t="str">
        <f t="shared" si="25"/>
        <v/>
      </c>
      <c r="BB41" s="4" t="str">
        <f t="shared" si="26"/>
        <v/>
      </c>
      <c r="BC41" s="4" t="str">
        <f t="shared" si="34"/>
        <v/>
      </c>
      <c r="BD41" s="4" t="str">
        <f t="shared" si="35"/>
        <v/>
      </c>
      <c r="BE41" s="4" t="str">
        <f t="shared" si="36"/>
        <v/>
      </c>
      <c r="BF41" s="4" t="str">
        <f t="shared" si="27"/>
        <v>なし</v>
      </c>
      <c r="BG41" s="4">
        <f t="shared" si="37"/>
        <v>0</v>
      </c>
      <c r="BM41" s="306"/>
      <c r="BO41" s="7"/>
      <c r="BP41" s="7"/>
      <c r="BQ41" s="7"/>
      <c r="BR41" s="10"/>
      <c r="BW41" s="107"/>
    </row>
    <row r="42" spans="1:75" s="1" customFormat="1" ht="13.5" customHeight="1">
      <c r="A42" s="423">
        <v>25</v>
      </c>
      <c r="B42" s="94"/>
      <c r="C42" s="94"/>
      <c r="D42" s="94"/>
      <c r="E42" s="94"/>
      <c r="F42" s="94"/>
      <c r="G42" s="414"/>
      <c r="H42" s="94"/>
      <c r="I42" s="94"/>
      <c r="J42" s="95"/>
      <c r="K42" s="94"/>
      <c r="L42" s="93"/>
      <c r="M42" s="94"/>
      <c r="N42" s="95"/>
      <c r="O42" s="95"/>
      <c r="P42" s="41" t="str">
        <f t="shared" si="0"/>
        <v/>
      </c>
      <c r="Q42" s="41" t="str">
        <f t="shared" si="1"/>
        <v/>
      </c>
      <c r="R42" s="42" t="str">
        <f t="shared" si="2"/>
        <v/>
      </c>
      <c r="S42" s="424" t="str">
        <f t="shared" si="39"/>
        <v/>
      </c>
      <c r="T42" s="43" t="str">
        <f t="shared" si="4"/>
        <v/>
      </c>
      <c r="U42" s="43" t="str">
        <f t="shared" si="5"/>
        <v/>
      </c>
      <c r="V42" s="43" t="str">
        <f t="shared" si="6"/>
        <v/>
      </c>
      <c r="W42" s="332"/>
      <c r="X42" s="376"/>
      <c r="Y42" s="425"/>
      <c r="Z42" s="411"/>
      <c r="AA42" s="17" t="str">
        <f t="shared" si="7"/>
        <v/>
      </c>
      <c r="AB42" s="4" t="e">
        <f t="shared" si="8"/>
        <v>#N/A</v>
      </c>
      <c r="AC42" s="4" t="e">
        <f t="shared" si="9"/>
        <v>#N/A</v>
      </c>
      <c r="AD42" s="4" t="e">
        <f t="shared" si="10"/>
        <v>#N/A</v>
      </c>
      <c r="AE42" s="4" t="str">
        <f t="shared" si="11"/>
        <v/>
      </c>
      <c r="AF42" s="4">
        <f t="shared" si="12"/>
        <v>1</v>
      </c>
      <c r="AG42" s="4" t="e">
        <f t="shared" si="28"/>
        <v>#N/A</v>
      </c>
      <c r="AH42" s="4" t="e">
        <f t="shared" si="29"/>
        <v>#N/A</v>
      </c>
      <c r="AI42" s="4" t="e">
        <f t="shared" si="13"/>
        <v>#N/A</v>
      </c>
      <c r="AJ42" s="4" t="e">
        <f t="shared" si="38"/>
        <v>#N/A</v>
      </c>
      <c r="AK42" s="4" t="e">
        <f t="shared" si="30"/>
        <v>#N/A</v>
      </c>
      <c r="AL42" s="4"/>
      <c r="AM42" s="5" t="str">
        <f t="shared" si="14"/>
        <v xml:space="preserve"> </v>
      </c>
      <c r="AN42" s="5" t="str">
        <f t="shared" si="31"/>
        <v xml:space="preserve"> </v>
      </c>
      <c r="AO42" s="4" t="e">
        <f t="shared" si="15"/>
        <v>#N/A</v>
      </c>
      <c r="AP42" s="4" t="e">
        <f t="shared" si="16"/>
        <v>#N/A</v>
      </c>
      <c r="AQ42" s="4" t="e">
        <f t="shared" si="32"/>
        <v>#N/A</v>
      </c>
      <c r="AR42" s="4" t="e">
        <f t="shared" si="17"/>
        <v>#N/A</v>
      </c>
      <c r="AS42" s="4" t="e">
        <f t="shared" si="18"/>
        <v>#N/A</v>
      </c>
      <c r="AT42" s="4" t="e">
        <f t="shared" si="33"/>
        <v>#N/A</v>
      </c>
      <c r="AU42" s="4" t="e">
        <f t="shared" si="19"/>
        <v>#N/A</v>
      </c>
      <c r="AV42" s="4" t="e">
        <f t="shared" si="20"/>
        <v>#N/A</v>
      </c>
      <c r="AW42" s="4" t="e">
        <f t="shared" si="21"/>
        <v>#N/A</v>
      </c>
      <c r="AX42" s="4">
        <f t="shared" si="22"/>
        <v>0</v>
      </c>
      <c r="AY42" s="4" t="e">
        <f t="shared" si="23"/>
        <v>#N/A</v>
      </c>
      <c r="AZ42" s="4" t="str">
        <f t="shared" si="24"/>
        <v/>
      </c>
      <c r="BA42" s="4" t="str">
        <f t="shared" si="25"/>
        <v/>
      </c>
      <c r="BB42" s="4" t="str">
        <f t="shared" si="26"/>
        <v/>
      </c>
      <c r="BC42" s="4" t="str">
        <f t="shared" si="34"/>
        <v/>
      </c>
      <c r="BD42" s="4" t="str">
        <f t="shared" si="35"/>
        <v/>
      </c>
      <c r="BE42" s="4" t="str">
        <f t="shared" si="36"/>
        <v/>
      </c>
      <c r="BF42" s="4" t="str">
        <f t="shared" si="27"/>
        <v>なし</v>
      </c>
      <c r="BG42" s="4">
        <f t="shared" si="37"/>
        <v>0</v>
      </c>
      <c r="BM42" s="306"/>
      <c r="BO42" s="7"/>
      <c r="BP42" s="7"/>
      <c r="BQ42" s="7"/>
      <c r="BR42" s="10"/>
      <c r="BW42" s="107"/>
    </row>
    <row r="43" spans="1:75" s="1" customFormat="1" ht="13.5" customHeight="1">
      <c r="A43" s="423">
        <v>26</v>
      </c>
      <c r="B43" s="94"/>
      <c r="C43" s="94"/>
      <c r="D43" s="94"/>
      <c r="E43" s="94"/>
      <c r="F43" s="94"/>
      <c r="G43" s="414"/>
      <c r="H43" s="94"/>
      <c r="I43" s="94"/>
      <c r="J43" s="95"/>
      <c r="K43" s="94"/>
      <c r="L43" s="93"/>
      <c r="M43" s="94"/>
      <c r="N43" s="95"/>
      <c r="O43" s="95"/>
      <c r="P43" s="41" t="str">
        <f t="shared" si="0"/>
        <v/>
      </c>
      <c r="Q43" s="41" t="str">
        <f t="shared" si="1"/>
        <v/>
      </c>
      <c r="R43" s="42" t="str">
        <f t="shared" si="2"/>
        <v/>
      </c>
      <c r="S43" s="424" t="str">
        <f t="shared" si="39"/>
        <v/>
      </c>
      <c r="T43" s="43" t="str">
        <f t="shared" si="4"/>
        <v/>
      </c>
      <c r="U43" s="43" t="str">
        <f t="shared" si="5"/>
        <v/>
      </c>
      <c r="V43" s="43" t="str">
        <f t="shared" si="6"/>
        <v/>
      </c>
      <c r="W43" s="332"/>
      <c r="X43" s="376"/>
      <c r="Y43" s="425"/>
      <c r="Z43" s="411"/>
      <c r="AA43" s="17" t="str">
        <f t="shared" si="7"/>
        <v/>
      </c>
      <c r="AB43" s="4" t="e">
        <f t="shared" si="8"/>
        <v>#N/A</v>
      </c>
      <c r="AC43" s="4" t="e">
        <f t="shared" si="9"/>
        <v>#N/A</v>
      </c>
      <c r="AD43" s="4" t="e">
        <f t="shared" si="10"/>
        <v>#N/A</v>
      </c>
      <c r="AE43" s="4" t="str">
        <f t="shared" si="11"/>
        <v/>
      </c>
      <c r="AF43" s="4">
        <f t="shared" si="12"/>
        <v>1</v>
      </c>
      <c r="AG43" s="4" t="e">
        <f t="shared" si="28"/>
        <v>#N/A</v>
      </c>
      <c r="AH43" s="4" t="e">
        <f t="shared" si="29"/>
        <v>#N/A</v>
      </c>
      <c r="AI43" s="4" t="e">
        <f t="shared" si="13"/>
        <v>#N/A</v>
      </c>
      <c r="AJ43" s="4" t="e">
        <f t="shared" si="38"/>
        <v>#N/A</v>
      </c>
      <c r="AK43" s="4" t="e">
        <f t="shared" si="30"/>
        <v>#N/A</v>
      </c>
      <c r="AL43" s="4"/>
      <c r="AM43" s="5" t="str">
        <f t="shared" si="14"/>
        <v xml:space="preserve"> </v>
      </c>
      <c r="AN43" s="5" t="str">
        <f t="shared" si="31"/>
        <v xml:space="preserve"> </v>
      </c>
      <c r="AO43" s="4" t="e">
        <f t="shared" si="15"/>
        <v>#N/A</v>
      </c>
      <c r="AP43" s="4" t="e">
        <f t="shared" si="16"/>
        <v>#N/A</v>
      </c>
      <c r="AQ43" s="4" t="e">
        <f t="shared" si="32"/>
        <v>#N/A</v>
      </c>
      <c r="AR43" s="4" t="e">
        <f t="shared" si="17"/>
        <v>#N/A</v>
      </c>
      <c r="AS43" s="4" t="e">
        <f t="shared" si="18"/>
        <v>#N/A</v>
      </c>
      <c r="AT43" s="4" t="e">
        <f t="shared" si="33"/>
        <v>#N/A</v>
      </c>
      <c r="AU43" s="4" t="e">
        <f t="shared" si="19"/>
        <v>#N/A</v>
      </c>
      <c r="AV43" s="4" t="e">
        <f t="shared" si="20"/>
        <v>#N/A</v>
      </c>
      <c r="AW43" s="4" t="e">
        <f t="shared" si="21"/>
        <v>#N/A</v>
      </c>
      <c r="AX43" s="4">
        <f t="shared" si="22"/>
        <v>0</v>
      </c>
      <c r="AY43" s="4" t="e">
        <f t="shared" si="23"/>
        <v>#N/A</v>
      </c>
      <c r="AZ43" s="4" t="str">
        <f t="shared" si="24"/>
        <v/>
      </c>
      <c r="BA43" s="4" t="str">
        <f t="shared" si="25"/>
        <v/>
      </c>
      <c r="BB43" s="4" t="str">
        <f t="shared" si="26"/>
        <v/>
      </c>
      <c r="BC43" s="4" t="str">
        <f t="shared" si="34"/>
        <v/>
      </c>
      <c r="BD43" s="4" t="str">
        <f t="shared" si="35"/>
        <v/>
      </c>
      <c r="BE43" s="4" t="str">
        <f t="shared" si="36"/>
        <v/>
      </c>
      <c r="BF43" s="4" t="str">
        <f t="shared" si="27"/>
        <v>なし</v>
      </c>
      <c r="BG43" s="4">
        <f t="shared" si="37"/>
        <v>0</v>
      </c>
      <c r="BM43" s="306"/>
      <c r="BO43" s="7"/>
      <c r="BP43" s="7"/>
      <c r="BQ43" s="7"/>
      <c r="BR43" s="10"/>
      <c r="BW43" s="107"/>
    </row>
    <row r="44" spans="1:75" s="1" customFormat="1" ht="13.5" customHeight="1">
      <c r="A44" s="423">
        <v>27</v>
      </c>
      <c r="B44" s="94"/>
      <c r="C44" s="94"/>
      <c r="D44" s="94"/>
      <c r="E44" s="94"/>
      <c r="F44" s="94"/>
      <c r="G44" s="414"/>
      <c r="H44" s="94"/>
      <c r="I44" s="94"/>
      <c r="J44" s="95"/>
      <c r="K44" s="94"/>
      <c r="L44" s="93"/>
      <c r="M44" s="94"/>
      <c r="N44" s="95"/>
      <c r="O44" s="95"/>
      <c r="P44" s="41" t="str">
        <f t="shared" si="0"/>
        <v/>
      </c>
      <c r="Q44" s="41" t="str">
        <f t="shared" si="1"/>
        <v/>
      </c>
      <c r="R44" s="42" t="str">
        <f t="shared" si="2"/>
        <v/>
      </c>
      <c r="S44" s="424" t="str">
        <f t="shared" si="39"/>
        <v/>
      </c>
      <c r="T44" s="43" t="str">
        <f t="shared" si="4"/>
        <v/>
      </c>
      <c r="U44" s="43" t="str">
        <f t="shared" si="5"/>
        <v/>
      </c>
      <c r="V44" s="43" t="str">
        <f t="shared" si="6"/>
        <v/>
      </c>
      <c r="W44" s="332"/>
      <c r="X44" s="376"/>
      <c r="Y44" s="425"/>
      <c r="Z44" s="411"/>
      <c r="AA44" s="17" t="str">
        <f t="shared" si="7"/>
        <v/>
      </c>
      <c r="AB44" s="4" t="e">
        <f t="shared" si="8"/>
        <v>#N/A</v>
      </c>
      <c r="AC44" s="4" t="e">
        <f t="shared" si="9"/>
        <v>#N/A</v>
      </c>
      <c r="AD44" s="4" t="e">
        <f t="shared" si="10"/>
        <v>#N/A</v>
      </c>
      <c r="AE44" s="4" t="str">
        <f t="shared" si="11"/>
        <v/>
      </c>
      <c r="AF44" s="4">
        <f t="shared" si="12"/>
        <v>1</v>
      </c>
      <c r="AG44" s="4" t="e">
        <f t="shared" si="28"/>
        <v>#N/A</v>
      </c>
      <c r="AH44" s="4" t="e">
        <f t="shared" si="29"/>
        <v>#N/A</v>
      </c>
      <c r="AI44" s="4" t="e">
        <f t="shared" si="13"/>
        <v>#N/A</v>
      </c>
      <c r="AJ44" s="4" t="e">
        <f t="shared" si="38"/>
        <v>#N/A</v>
      </c>
      <c r="AK44" s="4" t="e">
        <f t="shared" si="30"/>
        <v>#N/A</v>
      </c>
      <c r="AL44" s="4"/>
      <c r="AM44" s="5" t="str">
        <f t="shared" si="14"/>
        <v xml:space="preserve"> </v>
      </c>
      <c r="AN44" s="5" t="str">
        <f t="shared" si="31"/>
        <v xml:space="preserve"> </v>
      </c>
      <c r="AO44" s="4" t="e">
        <f t="shared" si="15"/>
        <v>#N/A</v>
      </c>
      <c r="AP44" s="4" t="e">
        <f t="shared" si="16"/>
        <v>#N/A</v>
      </c>
      <c r="AQ44" s="4" t="e">
        <f t="shared" si="32"/>
        <v>#N/A</v>
      </c>
      <c r="AR44" s="4" t="e">
        <f t="shared" si="17"/>
        <v>#N/A</v>
      </c>
      <c r="AS44" s="4" t="e">
        <f t="shared" si="18"/>
        <v>#N/A</v>
      </c>
      <c r="AT44" s="4" t="e">
        <f t="shared" si="33"/>
        <v>#N/A</v>
      </c>
      <c r="AU44" s="4" t="e">
        <f t="shared" si="19"/>
        <v>#N/A</v>
      </c>
      <c r="AV44" s="4" t="e">
        <f t="shared" si="20"/>
        <v>#N/A</v>
      </c>
      <c r="AW44" s="4" t="e">
        <f t="shared" si="21"/>
        <v>#N/A</v>
      </c>
      <c r="AX44" s="4">
        <f t="shared" si="22"/>
        <v>0</v>
      </c>
      <c r="AY44" s="4" t="e">
        <f t="shared" si="23"/>
        <v>#N/A</v>
      </c>
      <c r="AZ44" s="4" t="str">
        <f t="shared" si="24"/>
        <v/>
      </c>
      <c r="BA44" s="4" t="str">
        <f t="shared" si="25"/>
        <v/>
      </c>
      <c r="BB44" s="4" t="str">
        <f t="shared" si="26"/>
        <v/>
      </c>
      <c r="BC44" s="4" t="str">
        <f t="shared" si="34"/>
        <v/>
      </c>
      <c r="BD44" s="4" t="str">
        <f t="shared" si="35"/>
        <v/>
      </c>
      <c r="BE44" s="4" t="str">
        <f t="shared" si="36"/>
        <v/>
      </c>
      <c r="BF44" s="4" t="str">
        <f t="shared" si="27"/>
        <v>なし</v>
      </c>
      <c r="BG44" s="4">
        <f t="shared" si="37"/>
        <v>0</v>
      </c>
      <c r="BM44" s="306"/>
      <c r="BO44" s="7"/>
      <c r="BP44" s="7"/>
      <c r="BQ44" s="7"/>
      <c r="BR44" s="10"/>
      <c r="BW44" s="107"/>
    </row>
    <row r="45" spans="1:75" s="1" customFormat="1" ht="13.5" customHeight="1">
      <c r="A45" s="423">
        <v>28</v>
      </c>
      <c r="B45" s="94"/>
      <c r="C45" s="94"/>
      <c r="D45" s="94"/>
      <c r="E45" s="94"/>
      <c r="F45" s="94"/>
      <c r="G45" s="414"/>
      <c r="H45" s="94"/>
      <c r="I45" s="94"/>
      <c r="J45" s="95"/>
      <c r="K45" s="94"/>
      <c r="L45" s="93"/>
      <c r="M45" s="94"/>
      <c r="N45" s="95"/>
      <c r="O45" s="95"/>
      <c r="P45" s="41" t="str">
        <f t="shared" si="0"/>
        <v/>
      </c>
      <c r="Q45" s="41" t="str">
        <f t="shared" si="1"/>
        <v/>
      </c>
      <c r="R45" s="42" t="str">
        <f t="shared" si="2"/>
        <v/>
      </c>
      <c r="S45" s="424" t="str">
        <f t="shared" si="39"/>
        <v/>
      </c>
      <c r="T45" s="43" t="str">
        <f t="shared" si="4"/>
        <v/>
      </c>
      <c r="U45" s="43" t="str">
        <f t="shared" si="5"/>
        <v/>
      </c>
      <c r="V45" s="43" t="str">
        <f t="shared" si="6"/>
        <v/>
      </c>
      <c r="W45" s="332"/>
      <c r="X45" s="376"/>
      <c r="Y45" s="425"/>
      <c r="Z45" s="411"/>
      <c r="AA45" s="17" t="str">
        <f t="shared" si="7"/>
        <v/>
      </c>
      <c r="AB45" s="4" t="e">
        <f t="shared" si="8"/>
        <v>#N/A</v>
      </c>
      <c r="AC45" s="4" t="e">
        <f t="shared" si="9"/>
        <v>#N/A</v>
      </c>
      <c r="AD45" s="4" t="e">
        <f t="shared" si="10"/>
        <v>#N/A</v>
      </c>
      <c r="AE45" s="4" t="str">
        <f t="shared" si="11"/>
        <v/>
      </c>
      <c r="AF45" s="4">
        <f t="shared" si="12"/>
        <v>1</v>
      </c>
      <c r="AG45" s="4" t="e">
        <f t="shared" si="28"/>
        <v>#N/A</v>
      </c>
      <c r="AH45" s="4" t="e">
        <f t="shared" si="29"/>
        <v>#N/A</v>
      </c>
      <c r="AI45" s="4" t="e">
        <f t="shared" si="13"/>
        <v>#N/A</v>
      </c>
      <c r="AJ45" s="4" t="e">
        <f t="shared" si="38"/>
        <v>#N/A</v>
      </c>
      <c r="AK45" s="4" t="e">
        <f t="shared" si="30"/>
        <v>#N/A</v>
      </c>
      <c r="AL45" s="4"/>
      <c r="AM45" s="5" t="str">
        <f t="shared" si="14"/>
        <v xml:space="preserve"> </v>
      </c>
      <c r="AN45" s="5" t="str">
        <f t="shared" si="31"/>
        <v xml:space="preserve"> </v>
      </c>
      <c r="AO45" s="4" t="e">
        <f t="shared" si="15"/>
        <v>#N/A</v>
      </c>
      <c r="AP45" s="4" t="e">
        <f t="shared" si="16"/>
        <v>#N/A</v>
      </c>
      <c r="AQ45" s="4" t="e">
        <f t="shared" si="32"/>
        <v>#N/A</v>
      </c>
      <c r="AR45" s="4" t="e">
        <f t="shared" si="17"/>
        <v>#N/A</v>
      </c>
      <c r="AS45" s="4" t="e">
        <f t="shared" si="18"/>
        <v>#N/A</v>
      </c>
      <c r="AT45" s="4" t="e">
        <f t="shared" si="33"/>
        <v>#N/A</v>
      </c>
      <c r="AU45" s="4" t="e">
        <f t="shared" si="19"/>
        <v>#N/A</v>
      </c>
      <c r="AV45" s="4" t="e">
        <f t="shared" si="20"/>
        <v>#N/A</v>
      </c>
      <c r="AW45" s="4" t="e">
        <f t="shared" si="21"/>
        <v>#N/A</v>
      </c>
      <c r="AX45" s="4">
        <f t="shared" si="22"/>
        <v>0</v>
      </c>
      <c r="AY45" s="4" t="e">
        <f t="shared" si="23"/>
        <v>#N/A</v>
      </c>
      <c r="AZ45" s="4" t="str">
        <f t="shared" si="24"/>
        <v/>
      </c>
      <c r="BA45" s="4" t="str">
        <f t="shared" si="25"/>
        <v/>
      </c>
      <c r="BB45" s="4" t="str">
        <f t="shared" si="26"/>
        <v/>
      </c>
      <c r="BC45" s="4" t="str">
        <f t="shared" si="34"/>
        <v/>
      </c>
      <c r="BD45" s="4" t="str">
        <f t="shared" si="35"/>
        <v/>
      </c>
      <c r="BE45" s="4" t="str">
        <f t="shared" si="36"/>
        <v/>
      </c>
      <c r="BF45" s="4" t="str">
        <f t="shared" si="27"/>
        <v>なし</v>
      </c>
      <c r="BG45" s="4">
        <f t="shared" si="37"/>
        <v>0</v>
      </c>
      <c r="BM45" s="306"/>
      <c r="BO45" s="7"/>
      <c r="BP45" s="7"/>
      <c r="BQ45" s="7"/>
      <c r="BR45" s="10"/>
      <c r="BW45" s="107"/>
    </row>
    <row r="46" spans="1:75" s="1" customFormat="1" ht="13.5" customHeight="1">
      <c r="A46" s="423">
        <v>29</v>
      </c>
      <c r="B46" s="94"/>
      <c r="C46" s="94"/>
      <c r="D46" s="94"/>
      <c r="E46" s="94"/>
      <c r="F46" s="94"/>
      <c r="G46" s="414"/>
      <c r="H46" s="94"/>
      <c r="I46" s="94"/>
      <c r="J46" s="95"/>
      <c r="K46" s="94"/>
      <c r="L46" s="93"/>
      <c r="M46" s="94"/>
      <c r="N46" s="95"/>
      <c r="O46" s="95"/>
      <c r="P46" s="41" t="str">
        <f t="shared" si="0"/>
        <v/>
      </c>
      <c r="Q46" s="41" t="str">
        <f t="shared" si="1"/>
        <v/>
      </c>
      <c r="R46" s="42" t="str">
        <f t="shared" si="2"/>
        <v/>
      </c>
      <c r="S46" s="424" t="str">
        <f t="shared" si="39"/>
        <v/>
      </c>
      <c r="T46" s="43" t="str">
        <f t="shared" si="4"/>
        <v/>
      </c>
      <c r="U46" s="43" t="str">
        <f t="shared" si="5"/>
        <v/>
      </c>
      <c r="V46" s="43" t="str">
        <f t="shared" si="6"/>
        <v/>
      </c>
      <c r="W46" s="332"/>
      <c r="X46" s="376"/>
      <c r="Y46" s="425"/>
      <c r="Z46" s="411"/>
      <c r="AA46" s="17" t="str">
        <f t="shared" si="7"/>
        <v/>
      </c>
      <c r="AB46" s="4" t="e">
        <f t="shared" si="8"/>
        <v>#N/A</v>
      </c>
      <c r="AC46" s="4" t="e">
        <f t="shared" si="9"/>
        <v>#N/A</v>
      </c>
      <c r="AD46" s="4" t="e">
        <f t="shared" si="10"/>
        <v>#N/A</v>
      </c>
      <c r="AE46" s="4" t="str">
        <f t="shared" si="11"/>
        <v/>
      </c>
      <c r="AF46" s="4">
        <f t="shared" si="12"/>
        <v>1</v>
      </c>
      <c r="AG46" s="4" t="e">
        <f t="shared" si="28"/>
        <v>#N/A</v>
      </c>
      <c r="AH46" s="4" t="e">
        <f t="shared" si="29"/>
        <v>#N/A</v>
      </c>
      <c r="AI46" s="4" t="e">
        <f t="shared" si="13"/>
        <v>#N/A</v>
      </c>
      <c r="AJ46" s="4" t="e">
        <f t="shared" si="38"/>
        <v>#N/A</v>
      </c>
      <c r="AK46" s="4" t="e">
        <f t="shared" si="30"/>
        <v>#N/A</v>
      </c>
      <c r="AL46" s="4"/>
      <c r="AM46" s="5" t="str">
        <f t="shared" si="14"/>
        <v xml:space="preserve"> </v>
      </c>
      <c r="AN46" s="5" t="str">
        <f t="shared" si="31"/>
        <v xml:space="preserve"> </v>
      </c>
      <c r="AO46" s="4" t="e">
        <f t="shared" si="15"/>
        <v>#N/A</v>
      </c>
      <c r="AP46" s="4" t="e">
        <f t="shared" si="16"/>
        <v>#N/A</v>
      </c>
      <c r="AQ46" s="4" t="e">
        <f t="shared" si="32"/>
        <v>#N/A</v>
      </c>
      <c r="AR46" s="4" t="e">
        <f t="shared" si="17"/>
        <v>#N/A</v>
      </c>
      <c r="AS46" s="4" t="e">
        <f t="shared" si="18"/>
        <v>#N/A</v>
      </c>
      <c r="AT46" s="4" t="e">
        <f t="shared" si="33"/>
        <v>#N/A</v>
      </c>
      <c r="AU46" s="4" t="e">
        <f t="shared" si="19"/>
        <v>#N/A</v>
      </c>
      <c r="AV46" s="4" t="e">
        <f t="shared" si="20"/>
        <v>#N/A</v>
      </c>
      <c r="AW46" s="4" t="e">
        <f t="shared" si="21"/>
        <v>#N/A</v>
      </c>
      <c r="AX46" s="4">
        <f t="shared" si="22"/>
        <v>0</v>
      </c>
      <c r="AY46" s="4" t="e">
        <f t="shared" si="23"/>
        <v>#N/A</v>
      </c>
      <c r="AZ46" s="4" t="str">
        <f t="shared" si="24"/>
        <v/>
      </c>
      <c r="BA46" s="4" t="str">
        <f t="shared" si="25"/>
        <v/>
      </c>
      <c r="BB46" s="4" t="str">
        <f t="shared" si="26"/>
        <v/>
      </c>
      <c r="BC46" s="4" t="str">
        <f t="shared" si="34"/>
        <v/>
      </c>
      <c r="BD46" s="4" t="str">
        <f t="shared" si="35"/>
        <v/>
      </c>
      <c r="BE46" s="4" t="str">
        <f t="shared" si="36"/>
        <v/>
      </c>
      <c r="BF46" s="4" t="str">
        <f t="shared" si="27"/>
        <v>なし</v>
      </c>
      <c r="BG46" s="4">
        <f t="shared" si="37"/>
        <v>0</v>
      </c>
      <c r="BM46" s="306"/>
      <c r="BO46" s="7"/>
      <c r="BP46" s="7"/>
      <c r="BQ46" s="7"/>
      <c r="BR46" s="10"/>
      <c r="BW46" s="107"/>
    </row>
    <row r="47" spans="1:75" s="1" customFormat="1" ht="13.5" customHeight="1">
      <c r="A47" s="423">
        <v>30</v>
      </c>
      <c r="B47" s="94"/>
      <c r="C47" s="94"/>
      <c r="D47" s="94"/>
      <c r="E47" s="94"/>
      <c r="F47" s="94"/>
      <c r="G47" s="414"/>
      <c r="H47" s="94"/>
      <c r="I47" s="94"/>
      <c r="J47" s="95"/>
      <c r="K47" s="94"/>
      <c r="L47" s="93"/>
      <c r="M47" s="94"/>
      <c r="N47" s="95"/>
      <c r="O47" s="95"/>
      <c r="P47" s="41" t="str">
        <f t="shared" si="0"/>
        <v/>
      </c>
      <c r="Q47" s="41" t="str">
        <f t="shared" si="1"/>
        <v/>
      </c>
      <c r="R47" s="42" t="str">
        <f t="shared" si="2"/>
        <v/>
      </c>
      <c r="S47" s="424" t="str">
        <f t="shared" si="39"/>
        <v/>
      </c>
      <c r="T47" s="43" t="str">
        <f t="shared" si="4"/>
        <v/>
      </c>
      <c r="U47" s="43" t="str">
        <f t="shared" si="5"/>
        <v/>
      </c>
      <c r="V47" s="43" t="str">
        <f t="shared" si="6"/>
        <v/>
      </c>
      <c r="W47" s="332"/>
      <c r="X47" s="376"/>
      <c r="Y47" s="425"/>
      <c r="Z47" s="411"/>
      <c r="AA47" s="17" t="str">
        <f t="shared" si="7"/>
        <v/>
      </c>
      <c r="AB47" s="4" t="e">
        <f t="shared" si="8"/>
        <v>#N/A</v>
      </c>
      <c r="AC47" s="4" t="e">
        <f t="shared" si="9"/>
        <v>#N/A</v>
      </c>
      <c r="AD47" s="4" t="e">
        <f t="shared" si="10"/>
        <v>#N/A</v>
      </c>
      <c r="AE47" s="4" t="str">
        <f t="shared" si="11"/>
        <v/>
      </c>
      <c r="AF47" s="4">
        <f t="shared" si="12"/>
        <v>1</v>
      </c>
      <c r="AG47" s="4" t="e">
        <f t="shared" si="28"/>
        <v>#N/A</v>
      </c>
      <c r="AH47" s="4" t="e">
        <f t="shared" si="29"/>
        <v>#N/A</v>
      </c>
      <c r="AI47" s="4" t="e">
        <f t="shared" si="13"/>
        <v>#N/A</v>
      </c>
      <c r="AJ47" s="4" t="e">
        <f t="shared" si="38"/>
        <v>#N/A</v>
      </c>
      <c r="AK47" s="4" t="e">
        <f t="shared" si="30"/>
        <v>#N/A</v>
      </c>
      <c r="AL47" s="4"/>
      <c r="AM47" s="5" t="str">
        <f t="shared" si="14"/>
        <v xml:space="preserve"> </v>
      </c>
      <c r="AN47" s="5" t="str">
        <f t="shared" si="31"/>
        <v xml:space="preserve"> </v>
      </c>
      <c r="AO47" s="4" t="e">
        <f t="shared" si="15"/>
        <v>#N/A</v>
      </c>
      <c r="AP47" s="4" t="e">
        <f t="shared" si="16"/>
        <v>#N/A</v>
      </c>
      <c r="AQ47" s="4" t="e">
        <f t="shared" si="32"/>
        <v>#N/A</v>
      </c>
      <c r="AR47" s="4" t="e">
        <f t="shared" si="17"/>
        <v>#N/A</v>
      </c>
      <c r="AS47" s="4" t="e">
        <f t="shared" si="18"/>
        <v>#N/A</v>
      </c>
      <c r="AT47" s="4" t="e">
        <f t="shared" si="33"/>
        <v>#N/A</v>
      </c>
      <c r="AU47" s="4" t="e">
        <f t="shared" si="19"/>
        <v>#N/A</v>
      </c>
      <c r="AV47" s="4" t="e">
        <f t="shared" si="20"/>
        <v>#N/A</v>
      </c>
      <c r="AW47" s="4" t="e">
        <f t="shared" si="21"/>
        <v>#N/A</v>
      </c>
      <c r="AX47" s="4">
        <f t="shared" si="22"/>
        <v>0</v>
      </c>
      <c r="AY47" s="4" t="e">
        <f t="shared" si="23"/>
        <v>#N/A</v>
      </c>
      <c r="AZ47" s="4" t="str">
        <f t="shared" si="24"/>
        <v/>
      </c>
      <c r="BA47" s="4" t="str">
        <f t="shared" si="25"/>
        <v/>
      </c>
      <c r="BB47" s="4" t="str">
        <f t="shared" si="26"/>
        <v/>
      </c>
      <c r="BC47" s="4" t="str">
        <f t="shared" si="34"/>
        <v/>
      </c>
      <c r="BD47" s="4" t="str">
        <f t="shared" si="35"/>
        <v/>
      </c>
      <c r="BE47" s="4" t="str">
        <f t="shared" si="36"/>
        <v/>
      </c>
      <c r="BF47" s="4" t="str">
        <f t="shared" si="27"/>
        <v>なし</v>
      </c>
      <c r="BG47" s="4">
        <f t="shared" si="37"/>
        <v>0</v>
      </c>
      <c r="BM47" s="306"/>
      <c r="BO47" s="7"/>
      <c r="BP47" s="7"/>
      <c r="BQ47" s="7"/>
      <c r="BR47" s="7"/>
      <c r="BS47" s="7"/>
      <c r="BT47" s="7"/>
      <c r="BW47" s="107"/>
    </row>
    <row r="48" spans="1:75" s="1" customFormat="1" ht="13.5" customHeight="1">
      <c r="A48" s="423">
        <v>31</v>
      </c>
      <c r="B48" s="94"/>
      <c r="C48" s="94"/>
      <c r="D48" s="94"/>
      <c r="E48" s="94"/>
      <c r="F48" s="94"/>
      <c r="G48" s="414"/>
      <c r="H48" s="94"/>
      <c r="I48" s="94"/>
      <c r="J48" s="95"/>
      <c r="K48" s="94"/>
      <c r="L48" s="93"/>
      <c r="M48" s="94"/>
      <c r="N48" s="95"/>
      <c r="O48" s="95"/>
      <c r="P48" s="41" t="str">
        <f t="shared" si="0"/>
        <v/>
      </c>
      <c r="Q48" s="41" t="str">
        <f t="shared" si="1"/>
        <v/>
      </c>
      <c r="R48" s="42" t="str">
        <f t="shared" si="2"/>
        <v/>
      </c>
      <c r="S48" s="424" t="str">
        <f t="shared" si="39"/>
        <v/>
      </c>
      <c r="T48" s="43" t="str">
        <f t="shared" si="4"/>
        <v/>
      </c>
      <c r="U48" s="43" t="str">
        <f t="shared" si="5"/>
        <v/>
      </c>
      <c r="V48" s="43" t="str">
        <f t="shared" si="6"/>
        <v/>
      </c>
      <c r="W48" s="332"/>
      <c r="X48" s="376"/>
      <c r="Y48" s="425"/>
      <c r="Z48" s="411"/>
      <c r="AA48" s="17" t="str">
        <f t="shared" si="7"/>
        <v/>
      </c>
      <c r="AB48" s="4" t="e">
        <f t="shared" si="8"/>
        <v>#N/A</v>
      </c>
      <c r="AC48" s="4" t="e">
        <f t="shared" si="9"/>
        <v>#N/A</v>
      </c>
      <c r="AD48" s="4" t="e">
        <f t="shared" si="10"/>
        <v>#N/A</v>
      </c>
      <c r="AE48" s="4" t="str">
        <f t="shared" si="11"/>
        <v/>
      </c>
      <c r="AF48" s="4">
        <f t="shared" si="12"/>
        <v>1</v>
      </c>
      <c r="AG48" s="4" t="e">
        <f t="shared" si="28"/>
        <v>#N/A</v>
      </c>
      <c r="AH48" s="4" t="e">
        <f t="shared" si="29"/>
        <v>#N/A</v>
      </c>
      <c r="AI48" s="4" t="e">
        <f t="shared" si="13"/>
        <v>#N/A</v>
      </c>
      <c r="AJ48" s="4" t="e">
        <f t="shared" si="38"/>
        <v>#N/A</v>
      </c>
      <c r="AK48" s="4" t="e">
        <f t="shared" si="30"/>
        <v>#N/A</v>
      </c>
      <c r="AL48" s="4"/>
      <c r="AM48" s="5" t="str">
        <f t="shared" si="14"/>
        <v xml:space="preserve"> </v>
      </c>
      <c r="AN48" s="5" t="str">
        <f t="shared" si="31"/>
        <v xml:space="preserve"> </v>
      </c>
      <c r="AO48" s="4" t="e">
        <f t="shared" si="15"/>
        <v>#N/A</v>
      </c>
      <c r="AP48" s="4" t="e">
        <f t="shared" si="16"/>
        <v>#N/A</v>
      </c>
      <c r="AQ48" s="4" t="e">
        <f t="shared" si="32"/>
        <v>#N/A</v>
      </c>
      <c r="AR48" s="4" t="e">
        <f t="shared" si="17"/>
        <v>#N/A</v>
      </c>
      <c r="AS48" s="4" t="e">
        <f t="shared" si="18"/>
        <v>#N/A</v>
      </c>
      <c r="AT48" s="4" t="e">
        <f t="shared" si="33"/>
        <v>#N/A</v>
      </c>
      <c r="AU48" s="4" t="e">
        <f t="shared" si="19"/>
        <v>#N/A</v>
      </c>
      <c r="AV48" s="4" t="e">
        <f t="shared" si="20"/>
        <v>#N/A</v>
      </c>
      <c r="AW48" s="4" t="e">
        <f t="shared" si="21"/>
        <v>#N/A</v>
      </c>
      <c r="AX48" s="4">
        <f t="shared" si="22"/>
        <v>0</v>
      </c>
      <c r="AY48" s="4" t="e">
        <f t="shared" si="23"/>
        <v>#N/A</v>
      </c>
      <c r="AZ48" s="4" t="str">
        <f t="shared" si="24"/>
        <v/>
      </c>
      <c r="BA48" s="4" t="str">
        <f t="shared" si="25"/>
        <v/>
      </c>
      <c r="BB48" s="4" t="str">
        <f t="shared" si="26"/>
        <v/>
      </c>
      <c r="BC48" s="4" t="str">
        <f t="shared" si="34"/>
        <v/>
      </c>
      <c r="BD48" s="4" t="str">
        <f t="shared" si="35"/>
        <v/>
      </c>
      <c r="BE48" s="4" t="str">
        <f t="shared" si="36"/>
        <v/>
      </c>
      <c r="BF48" s="4" t="str">
        <f t="shared" si="27"/>
        <v>なし</v>
      </c>
      <c r="BG48" s="4">
        <f t="shared" si="37"/>
        <v>0</v>
      </c>
      <c r="BM48" s="306"/>
      <c r="BO48" s="7"/>
      <c r="BP48" s="7"/>
      <c r="BQ48" s="7"/>
      <c r="BR48" s="7"/>
      <c r="BS48" s="7"/>
      <c r="BT48" s="7"/>
      <c r="BW48" s="107"/>
    </row>
    <row r="49" spans="1:75" s="1" customFormat="1" ht="13.5" customHeight="1">
      <c r="A49" s="423">
        <v>32</v>
      </c>
      <c r="B49" s="94"/>
      <c r="C49" s="94"/>
      <c r="D49" s="94"/>
      <c r="E49" s="94"/>
      <c r="F49" s="94"/>
      <c r="G49" s="414"/>
      <c r="H49" s="94"/>
      <c r="I49" s="94"/>
      <c r="J49" s="95"/>
      <c r="K49" s="94"/>
      <c r="L49" s="93"/>
      <c r="M49" s="94"/>
      <c r="N49" s="95"/>
      <c r="O49" s="95"/>
      <c r="P49" s="41" t="str">
        <f t="shared" si="0"/>
        <v/>
      </c>
      <c r="Q49" s="41" t="str">
        <f t="shared" si="1"/>
        <v/>
      </c>
      <c r="R49" s="42" t="str">
        <f t="shared" si="2"/>
        <v/>
      </c>
      <c r="S49" s="424" t="str">
        <f t="shared" si="39"/>
        <v/>
      </c>
      <c r="T49" s="43" t="str">
        <f t="shared" si="4"/>
        <v/>
      </c>
      <c r="U49" s="43" t="str">
        <f t="shared" si="5"/>
        <v/>
      </c>
      <c r="V49" s="43" t="str">
        <f t="shared" si="6"/>
        <v/>
      </c>
      <c r="W49" s="332"/>
      <c r="X49" s="376"/>
      <c r="Y49" s="425"/>
      <c r="Z49" s="411"/>
      <c r="AA49" s="17" t="str">
        <f t="shared" si="7"/>
        <v/>
      </c>
      <c r="AB49" s="4" t="e">
        <f t="shared" si="8"/>
        <v>#N/A</v>
      </c>
      <c r="AC49" s="4" t="e">
        <f t="shared" si="9"/>
        <v>#N/A</v>
      </c>
      <c r="AD49" s="4" t="e">
        <f t="shared" si="10"/>
        <v>#N/A</v>
      </c>
      <c r="AE49" s="4" t="str">
        <f t="shared" si="11"/>
        <v/>
      </c>
      <c r="AF49" s="4">
        <f t="shared" si="12"/>
        <v>1</v>
      </c>
      <c r="AG49" s="4" t="e">
        <f t="shared" si="28"/>
        <v>#N/A</v>
      </c>
      <c r="AH49" s="4" t="e">
        <f t="shared" si="29"/>
        <v>#N/A</v>
      </c>
      <c r="AI49" s="4" t="e">
        <f t="shared" si="13"/>
        <v>#N/A</v>
      </c>
      <c r="AJ49" s="4" t="e">
        <f t="shared" si="38"/>
        <v>#N/A</v>
      </c>
      <c r="AK49" s="4" t="e">
        <f t="shared" si="30"/>
        <v>#N/A</v>
      </c>
      <c r="AL49" s="4"/>
      <c r="AM49" s="5" t="str">
        <f t="shared" si="14"/>
        <v xml:space="preserve"> </v>
      </c>
      <c r="AN49" s="5" t="str">
        <f t="shared" si="31"/>
        <v xml:space="preserve"> </v>
      </c>
      <c r="AO49" s="4" t="e">
        <f t="shared" si="15"/>
        <v>#N/A</v>
      </c>
      <c r="AP49" s="4" t="e">
        <f t="shared" si="16"/>
        <v>#N/A</v>
      </c>
      <c r="AQ49" s="4" t="e">
        <f t="shared" si="32"/>
        <v>#N/A</v>
      </c>
      <c r="AR49" s="4" t="e">
        <f t="shared" si="17"/>
        <v>#N/A</v>
      </c>
      <c r="AS49" s="4" t="e">
        <f t="shared" si="18"/>
        <v>#N/A</v>
      </c>
      <c r="AT49" s="4" t="e">
        <f t="shared" si="33"/>
        <v>#N/A</v>
      </c>
      <c r="AU49" s="4" t="e">
        <f t="shared" si="19"/>
        <v>#N/A</v>
      </c>
      <c r="AV49" s="4" t="e">
        <f t="shared" si="20"/>
        <v>#N/A</v>
      </c>
      <c r="AW49" s="4" t="e">
        <f t="shared" si="21"/>
        <v>#N/A</v>
      </c>
      <c r="AX49" s="4">
        <f t="shared" si="22"/>
        <v>0</v>
      </c>
      <c r="AY49" s="4" t="e">
        <f t="shared" si="23"/>
        <v>#N/A</v>
      </c>
      <c r="AZ49" s="4" t="str">
        <f t="shared" si="24"/>
        <v/>
      </c>
      <c r="BA49" s="4" t="str">
        <f t="shared" si="25"/>
        <v/>
      </c>
      <c r="BB49" s="4" t="str">
        <f t="shared" si="26"/>
        <v/>
      </c>
      <c r="BC49" s="4" t="str">
        <f t="shared" si="34"/>
        <v/>
      </c>
      <c r="BD49" s="4" t="str">
        <f t="shared" si="35"/>
        <v/>
      </c>
      <c r="BE49" s="4" t="str">
        <f t="shared" si="36"/>
        <v/>
      </c>
      <c r="BF49" s="4" t="str">
        <f t="shared" si="27"/>
        <v>なし</v>
      </c>
      <c r="BG49" s="4">
        <f t="shared" si="37"/>
        <v>0</v>
      </c>
      <c r="BM49" s="306"/>
      <c r="BO49" s="7"/>
      <c r="BP49" s="7"/>
      <c r="BQ49" s="7"/>
      <c r="BR49" s="7"/>
      <c r="BS49" s="7"/>
      <c r="BT49" s="7"/>
      <c r="BW49" s="107"/>
    </row>
    <row r="50" spans="1:75" s="1" customFormat="1" ht="13.5" customHeight="1">
      <c r="A50" s="423">
        <v>33</v>
      </c>
      <c r="B50" s="94"/>
      <c r="C50" s="94"/>
      <c r="D50" s="94"/>
      <c r="E50" s="94"/>
      <c r="F50" s="94"/>
      <c r="G50" s="414"/>
      <c r="H50" s="94"/>
      <c r="I50" s="94"/>
      <c r="J50" s="95"/>
      <c r="K50" s="94"/>
      <c r="L50" s="93"/>
      <c r="M50" s="94"/>
      <c r="N50" s="95"/>
      <c r="O50" s="95"/>
      <c r="P50" s="41" t="str">
        <f t="shared" si="0"/>
        <v/>
      </c>
      <c r="Q50" s="41" t="str">
        <f t="shared" si="1"/>
        <v/>
      </c>
      <c r="R50" s="42" t="str">
        <f t="shared" si="2"/>
        <v/>
      </c>
      <c r="S50" s="424" t="str">
        <f t="shared" si="39"/>
        <v/>
      </c>
      <c r="T50" s="43" t="str">
        <f t="shared" si="4"/>
        <v/>
      </c>
      <c r="U50" s="43" t="str">
        <f t="shared" si="5"/>
        <v/>
      </c>
      <c r="V50" s="43" t="str">
        <f t="shared" si="6"/>
        <v/>
      </c>
      <c r="W50" s="332"/>
      <c r="X50" s="376"/>
      <c r="Y50" s="425"/>
      <c r="Z50" s="411"/>
      <c r="AA50" s="17" t="str">
        <f t="shared" si="7"/>
        <v/>
      </c>
      <c r="AB50" s="4" t="e">
        <f t="shared" si="8"/>
        <v>#N/A</v>
      </c>
      <c r="AC50" s="4" t="e">
        <f t="shared" si="9"/>
        <v>#N/A</v>
      </c>
      <c r="AD50" s="4" t="e">
        <f t="shared" si="10"/>
        <v>#N/A</v>
      </c>
      <c r="AE50" s="4" t="str">
        <f t="shared" si="11"/>
        <v/>
      </c>
      <c r="AF50" s="4">
        <f t="shared" si="12"/>
        <v>1</v>
      </c>
      <c r="AG50" s="4" t="e">
        <f t="shared" si="28"/>
        <v>#N/A</v>
      </c>
      <c r="AH50" s="4" t="e">
        <f t="shared" si="29"/>
        <v>#N/A</v>
      </c>
      <c r="AI50" s="4" t="e">
        <f t="shared" si="13"/>
        <v>#N/A</v>
      </c>
      <c r="AJ50" s="4" t="e">
        <f t="shared" si="38"/>
        <v>#N/A</v>
      </c>
      <c r="AK50" s="4" t="e">
        <f t="shared" si="30"/>
        <v>#N/A</v>
      </c>
      <c r="AL50" s="4"/>
      <c r="AM50" s="5" t="str">
        <f t="shared" si="14"/>
        <v xml:space="preserve"> </v>
      </c>
      <c r="AN50" s="5" t="str">
        <f t="shared" si="31"/>
        <v xml:space="preserve"> </v>
      </c>
      <c r="AO50" s="4" t="e">
        <f t="shared" si="15"/>
        <v>#N/A</v>
      </c>
      <c r="AP50" s="4" t="e">
        <f t="shared" si="16"/>
        <v>#N/A</v>
      </c>
      <c r="AQ50" s="4" t="e">
        <f t="shared" si="32"/>
        <v>#N/A</v>
      </c>
      <c r="AR50" s="4" t="e">
        <f t="shared" si="17"/>
        <v>#N/A</v>
      </c>
      <c r="AS50" s="4" t="e">
        <f t="shared" si="18"/>
        <v>#N/A</v>
      </c>
      <c r="AT50" s="4" t="e">
        <f t="shared" si="33"/>
        <v>#N/A</v>
      </c>
      <c r="AU50" s="4" t="e">
        <f t="shared" si="19"/>
        <v>#N/A</v>
      </c>
      <c r="AV50" s="4" t="e">
        <f t="shared" si="20"/>
        <v>#N/A</v>
      </c>
      <c r="AW50" s="4" t="e">
        <f t="shared" si="21"/>
        <v>#N/A</v>
      </c>
      <c r="AX50" s="4">
        <f t="shared" si="22"/>
        <v>0</v>
      </c>
      <c r="AY50" s="4" t="e">
        <f t="shared" si="23"/>
        <v>#N/A</v>
      </c>
      <c r="AZ50" s="4" t="str">
        <f t="shared" si="24"/>
        <v/>
      </c>
      <c r="BA50" s="4" t="str">
        <f t="shared" si="25"/>
        <v/>
      </c>
      <c r="BB50" s="4" t="str">
        <f t="shared" si="26"/>
        <v/>
      </c>
      <c r="BC50" s="4" t="str">
        <f t="shared" si="34"/>
        <v/>
      </c>
      <c r="BD50" s="4" t="str">
        <f t="shared" si="35"/>
        <v/>
      </c>
      <c r="BE50" s="4" t="str">
        <f t="shared" si="36"/>
        <v/>
      </c>
      <c r="BF50" s="4" t="str">
        <f t="shared" si="27"/>
        <v>なし</v>
      </c>
      <c r="BG50" s="4">
        <f t="shared" si="37"/>
        <v>0</v>
      </c>
      <c r="BM50" s="306"/>
      <c r="BO50" s="7"/>
      <c r="BP50" s="7"/>
      <c r="BQ50" s="7"/>
      <c r="BR50" s="7"/>
      <c r="BS50" s="7"/>
      <c r="BT50" s="7"/>
      <c r="BW50" s="107"/>
    </row>
    <row r="51" spans="1:75" s="1" customFormat="1" ht="13.5" customHeight="1">
      <c r="A51" s="423">
        <v>34</v>
      </c>
      <c r="B51" s="94"/>
      <c r="C51" s="94"/>
      <c r="D51" s="94"/>
      <c r="E51" s="94"/>
      <c r="F51" s="94"/>
      <c r="G51" s="414"/>
      <c r="H51" s="94"/>
      <c r="I51" s="94"/>
      <c r="J51" s="95"/>
      <c r="K51" s="94"/>
      <c r="L51" s="93"/>
      <c r="M51" s="94"/>
      <c r="N51" s="95"/>
      <c r="O51" s="95"/>
      <c r="P51" s="41" t="str">
        <f t="shared" si="0"/>
        <v/>
      </c>
      <c r="Q51" s="41" t="str">
        <f t="shared" si="1"/>
        <v/>
      </c>
      <c r="R51" s="42" t="str">
        <f t="shared" si="2"/>
        <v/>
      </c>
      <c r="S51" s="424" t="str">
        <f t="shared" si="39"/>
        <v/>
      </c>
      <c r="T51" s="43" t="str">
        <f t="shared" si="4"/>
        <v/>
      </c>
      <c r="U51" s="43" t="str">
        <f t="shared" si="5"/>
        <v/>
      </c>
      <c r="V51" s="43" t="str">
        <f t="shared" si="6"/>
        <v/>
      </c>
      <c r="W51" s="332"/>
      <c r="X51" s="376"/>
      <c r="Y51" s="425"/>
      <c r="Z51" s="411"/>
      <c r="AA51" s="17" t="str">
        <f t="shared" si="7"/>
        <v/>
      </c>
      <c r="AB51" s="4" t="e">
        <f t="shared" si="8"/>
        <v>#N/A</v>
      </c>
      <c r="AC51" s="4" t="e">
        <f t="shared" si="9"/>
        <v>#N/A</v>
      </c>
      <c r="AD51" s="4" t="e">
        <f t="shared" si="10"/>
        <v>#N/A</v>
      </c>
      <c r="AE51" s="4" t="str">
        <f t="shared" si="11"/>
        <v/>
      </c>
      <c r="AF51" s="4">
        <f t="shared" si="12"/>
        <v>1</v>
      </c>
      <c r="AG51" s="4" t="e">
        <f t="shared" si="28"/>
        <v>#N/A</v>
      </c>
      <c r="AH51" s="4" t="e">
        <f t="shared" si="29"/>
        <v>#N/A</v>
      </c>
      <c r="AI51" s="4" t="e">
        <f t="shared" si="13"/>
        <v>#N/A</v>
      </c>
      <c r="AJ51" s="4" t="e">
        <f t="shared" si="38"/>
        <v>#N/A</v>
      </c>
      <c r="AK51" s="4" t="e">
        <f t="shared" si="30"/>
        <v>#N/A</v>
      </c>
      <c r="AL51" s="4"/>
      <c r="AM51" s="5" t="str">
        <f t="shared" si="14"/>
        <v xml:space="preserve"> </v>
      </c>
      <c r="AN51" s="5" t="str">
        <f t="shared" si="31"/>
        <v xml:space="preserve"> </v>
      </c>
      <c r="AO51" s="4" t="e">
        <f t="shared" si="15"/>
        <v>#N/A</v>
      </c>
      <c r="AP51" s="4" t="e">
        <f t="shared" si="16"/>
        <v>#N/A</v>
      </c>
      <c r="AQ51" s="4" t="e">
        <f t="shared" si="32"/>
        <v>#N/A</v>
      </c>
      <c r="AR51" s="4" t="e">
        <f t="shared" si="17"/>
        <v>#N/A</v>
      </c>
      <c r="AS51" s="4" t="e">
        <f t="shared" si="18"/>
        <v>#N/A</v>
      </c>
      <c r="AT51" s="4" t="e">
        <f t="shared" si="33"/>
        <v>#N/A</v>
      </c>
      <c r="AU51" s="4" t="e">
        <f t="shared" si="19"/>
        <v>#N/A</v>
      </c>
      <c r="AV51" s="4" t="e">
        <f t="shared" si="20"/>
        <v>#N/A</v>
      </c>
      <c r="AW51" s="4" t="e">
        <f t="shared" si="21"/>
        <v>#N/A</v>
      </c>
      <c r="AX51" s="4">
        <f t="shared" si="22"/>
        <v>0</v>
      </c>
      <c r="AY51" s="4" t="e">
        <f t="shared" si="23"/>
        <v>#N/A</v>
      </c>
      <c r="AZ51" s="4" t="str">
        <f t="shared" si="24"/>
        <v/>
      </c>
      <c r="BA51" s="4" t="str">
        <f t="shared" si="25"/>
        <v/>
      </c>
      <c r="BB51" s="4" t="str">
        <f t="shared" si="26"/>
        <v/>
      </c>
      <c r="BC51" s="4" t="str">
        <f t="shared" si="34"/>
        <v/>
      </c>
      <c r="BD51" s="4" t="str">
        <f t="shared" si="35"/>
        <v/>
      </c>
      <c r="BE51" s="4" t="str">
        <f t="shared" si="36"/>
        <v/>
      </c>
      <c r="BF51" s="4" t="str">
        <f t="shared" si="27"/>
        <v>なし</v>
      </c>
      <c r="BG51" s="4">
        <f t="shared" si="37"/>
        <v>0</v>
      </c>
      <c r="BM51" s="306"/>
      <c r="BW51" s="107"/>
    </row>
    <row r="52" spans="1:75" s="1" customFormat="1" ht="13.5" customHeight="1">
      <c r="A52" s="423">
        <v>35</v>
      </c>
      <c r="B52" s="94"/>
      <c r="C52" s="94"/>
      <c r="D52" s="94"/>
      <c r="E52" s="94"/>
      <c r="F52" s="94"/>
      <c r="G52" s="414"/>
      <c r="H52" s="94"/>
      <c r="I52" s="94"/>
      <c r="J52" s="95"/>
      <c r="K52" s="94"/>
      <c r="L52" s="93"/>
      <c r="M52" s="94"/>
      <c r="N52" s="95"/>
      <c r="O52" s="95"/>
      <c r="P52" s="41" t="str">
        <f t="shared" si="0"/>
        <v/>
      </c>
      <c r="Q52" s="41" t="str">
        <f t="shared" si="1"/>
        <v/>
      </c>
      <c r="R52" s="42" t="str">
        <f t="shared" si="2"/>
        <v/>
      </c>
      <c r="S52" s="424" t="str">
        <f t="shared" si="39"/>
        <v/>
      </c>
      <c r="T52" s="43" t="str">
        <f t="shared" si="4"/>
        <v/>
      </c>
      <c r="U52" s="43" t="str">
        <f t="shared" si="5"/>
        <v/>
      </c>
      <c r="V52" s="43" t="str">
        <f t="shared" si="6"/>
        <v/>
      </c>
      <c r="W52" s="332"/>
      <c r="X52" s="376"/>
      <c r="Y52" s="425"/>
      <c r="Z52" s="411"/>
      <c r="AA52" s="17" t="str">
        <f t="shared" si="7"/>
        <v/>
      </c>
      <c r="AB52" s="4" t="e">
        <f t="shared" si="8"/>
        <v>#N/A</v>
      </c>
      <c r="AC52" s="4" t="e">
        <f t="shared" si="9"/>
        <v>#N/A</v>
      </c>
      <c r="AD52" s="4" t="e">
        <f t="shared" si="10"/>
        <v>#N/A</v>
      </c>
      <c r="AE52" s="4" t="str">
        <f t="shared" si="11"/>
        <v/>
      </c>
      <c r="AF52" s="4">
        <f t="shared" si="12"/>
        <v>1</v>
      </c>
      <c r="AG52" s="4" t="e">
        <f t="shared" si="28"/>
        <v>#N/A</v>
      </c>
      <c r="AH52" s="4" t="e">
        <f t="shared" si="29"/>
        <v>#N/A</v>
      </c>
      <c r="AI52" s="4" t="e">
        <f t="shared" si="13"/>
        <v>#N/A</v>
      </c>
      <c r="AJ52" s="4" t="e">
        <f t="shared" si="38"/>
        <v>#N/A</v>
      </c>
      <c r="AK52" s="4" t="e">
        <f t="shared" si="30"/>
        <v>#N/A</v>
      </c>
      <c r="AL52" s="4"/>
      <c r="AM52" s="5" t="str">
        <f t="shared" si="14"/>
        <v xml:space="preserve"> </v>
      </c>
      <c r="AN52" s="5" t="str">
        <f t="shared" si="31"/>
        <v xml:space="preserve"> </v>
      </c>
      <c r="AO52" s="4" t="e">
        <f t="shared" si="15"/>
        <v>#N/A</v>
      </c>
      <c r="AP52" s="4" t="e">
        <f t="shared" si="16"/>
        <v>#N/A</v>
      </c>
      <c r="AQ52" s="4" t="e">
        <f t="shared" si="32"/>
        <v>#N/A</v>
      </c>
      <c r="AR52" s="4" t="e">
        <f t="shared" si="17"/>
        <v>#N/A</v>
      </c>
      <c r="AS52" s="4" t="e">
        <f t="shared" si="18"/>
        <v>#N/A</v>
      </c>
      <c r="AT52" s="4" t="e">
        <f t="shared" si="33"/>
        <v>#N/A</v>
      </c>
      <c r="AU52" s="4" t="e">
        <f t="shared" si="19"/>
        <v>#N/A</v>
      </c>
      <c r="AV52" s="4" t="e">
        <f t="shared" si="20"/>
        <v>#N/A</v>
      </c>
      <c r="AW52" s="4" t="e">
        <f t="shared" si="21"/>
        <v>#N/A</v>
      </c>
      <c r="AX52" s="4">
        <f t="shared" si="22"/>
        <v>0</v>
      </c>
      <c r="AY52" s="4" t="e">
        <f t="shared" si="23"/>
        <v>#N/A</v>
      </c>
      <c r="AZ52" s="4" t="str">
        <f t="shared" si="24"/>
        <v/>
      </c>
      <c r="BA52" s="4" t="str">
        <f t="shared" si="25"/>
        <v/>
      </c>
      <c r="BB52" s="4" t="str">
        <f t="shared" si="26"/>
        <v/>
      </c>
      <c r="BC52" s="4" t="str">
        <f t="shared" si="34"/>
        <v/>
      </c>
      <c r="BD52" s="4" t="str">
        <f t="shared" si="35"/>
        <v/>
      </c>
      <c r="BE52" s="4" t="str">
        <f t="shared" si="36"/>
        <v/>
      </c>
      <c r="BF52" s="4" t="str">
        <f t="shared" si="27"/>
        <v>なし</v>
      </c>
      <c r="BG52" s="4">
        <f t="shared" si="37"/>
        <v>0</v>
      </c>
      <c r="BM52" s="306"/>
      <c r="BW52" s="107"/>
    </row>
    <row r="53" spans="1:75" s="1" customFormat="1" ht="13.5" customHeight="1">
      <c r="A53" s="423">
        <v>36</v>
      </c>
      <c r="B53" s="94"/>
      <c r="C53" s="94"/>
      <c r="D53" s="94"/>
      <c r="E53" s="94"/>
      <c r="F53" s="94"/>
      <c r="G53" s="414"/>
      <c r="H53" s="94"/>
      <c r="I53" s="94"/>
      <c r="J53" s="95"/>
      <c r="K53" s="94"/>
      <c r="L53" s="93"/>
      <c r="M53" s="94"/>
      <c r="N53" s="95"/>
      <c r="O53" s="95"/>
      <c r="P53" s="41" t="str">
        <f t="shared" si="0"/>
        <v/>
      </c>
      <c r="Q53" s="41" t="str">
        <f t="shared" si="1"/>
        <v/>
      </c>
      <c r="R53" s="42" t="str">
        <f t="shared" si="2"/>
        <v/>
      </c>
      <c r="S53" s="424" t="str">
        <f t="shared" si="39"/>
        <v/>
      </c>
      <c r="T53" s="43" t="str">
        <f t="shared" si="4"/>
        <v/>
      </c>
      <c r="U53" s="43" t="str">
        <f t="shared" si="5"/>
        <v/>
      </c>
      <c r="V53" s="43" t="str">
        <f t="shared" si="6"/>
        <v/>
      </c>
      <c r="W53" s="332"/>
      <c r="X53" s="376"/>
      <c r="Y53" s="425"/>
      <c r="Z53" s="411"/>
      <c r="AA53" s="17" t="str">
        <f t="shared" si="7"/>
        <v/>
      </c>
      <c r="AB53" s="4" t="e">
        <f t="shared" si="8"/>
        <v>#N/A</v>
      </c>
      <c r="AC53" s="4" t="e">
        <f t="shared" si="9"/>
        <v>#N/A</v>
      </c>
      <c r="AD53" s="4" t="e">
        <f t="shared" si="10"/>
        <v>#N/A</v>
      </c>
      <c r="AE53" s="4" t="str">
        <f t="shared" si="11"/>
        <v/>
      </c>
      <c r="AF53" s="4">
        <f t="shared" si="12"/>
        <v>1</v>
      </c>
      <c r="AG53" s="4" t="e">
        <f t="shared" si="28"/>
        <v>#N/A</v>
      </c>
      <c r="AH53" s="4" t="e">
        <f t="shared" si="29"/>
        <v>#N/A</v>
      </c>
      <c r="AI53" s="4" t="e">
        <f t="shared" si="13"/>
        <v>#N/A</v>
      </c>
      <c r="AJ53" s="4" t="e">
        <f t="shared" si="38"/>
        <v>#N/A</v>
      </c>
      <c r="AK53" s="4" t="e">
        <f t="shared" si="30"/>
        <v>#N/A</v>
      </c>
      <c r="AL53" s="4"/>
      <c r="AM53" s="5" t="str">
        <f t="shared" si="14"/>
        <v xml:space="preserve"> </v>
      </c>
      <c r="AN53" s="5" t="str">
        <f t="shared" si="31"/>
        <v xml:space="preserve"> </v>
      </c>
      <c r="AO53" s="4" t="e">
        <f t="shared" si="15"/>
        <v>#N/A</v>
      </c>
      <c r="AP53" s="4" t="e">
        <f t="shared" si="16"/>
        <v>#N/A</v>
      </c>
      <c r="AQ53" s="4" t="e">
        <f t="shared" si="32"/>
        <v>#N/A</v>
      </c>
      <c r="AR53" s="4" t="e">
        <f t="shared" si="17"/>
        <v>#N/A</v>
      </c>
      <c r="AS53" s="4" t="e">
        <f t="shared" si="18"/>
        <v>#N/A</v>
      </c>
      <c r="AT53" s="4" t="e">
        <f t="shared" si="33"/>
        <v>#N/A</v>
      </c>
      <c r="AU53" s="4" t="e">
        <f t="shared" si="19"/>
        <v>#N/A</v>
      </c>
      <c r="AV53" s="4" t="e">
        <f t="shared" si="20"/>
        <v>#N/A</v>
      </c>
      <c r="AW53" s="4" t="e">
        <f t="shared" si="21"/>
        <v>#N/A</v>
      </c>
      <c r="AX53" s="4">
        <f t="shared" si="22"/>
        <v>0</v>
      </c>
      <c r="AY53" s="4" t="e">
        <f t="shared" si="23"/>
        <v>#N/A</v>
      </c>
      <c r="AZ53" s="4" t="str">
        <f t="shared" si="24"/>
        <v/>
      </c>
      <c r="BA53" s="4" t="str">
        <f t="shared" si="25"/>
        <v/>
      </c>
      <c r="BB53" s="4" t="str">
        <f t="shared" si="26"/>
        <v/>
      </c>
      <c r="BC53" s="4" t="str">
        <f t="shared" si="34"/>
        <v/>
      </c>
      <c r="BD53" s="4" t="str">
        <f t="shared" si="35"/>
        <v/>
      </c>
      <c r="BE53" s="4" t="str">
        <f t="shared" si="36"/>
        <v/>
      </c>
      <c r="BF53" s="4" t="str">
        <f t="shared" si="27"/>
        <v>なし</v>
      </c>
      <c r="BG53" s="4">
        <f t="shared" si="37"/>
        <v>0</v>
      </c>
      <c r="BM53" s="306"/>
      <c r="BW53" s="107"/>
    </row>
    <row r="54" spans="1:75" s="1" customFormat="1" ht="13.5" customHeight="1">
      <c r="A54" s="423">
        <v>37</v>
      </c>
      <c r="B54" s="94"/>
      <c r="C54" s="94"/>
      <c r="D54" s="94"/>
      <c r="E54" s="94"/>
      <c r="F54" s="94"/>
      <c r="G54" s="414"/>
      <c r="H54" s="94"/>
      <c r="I54" s="94"/>
      <c r="J54" s="95"/>
      <c r="K54" s="94"/>
      <c r="L54" s="93"/>
      <c r="M54" s="94"/>
      <c r="N54" s="95"/>
      <c r="O54" s="95"/>
      <c r="P54" s="41" t="str">
        <f t="shared" si="0"/>
        <v/>
      </c>
      <c r="Q54" s="41" t="str">
        <f t="shared" si="1"/>
        <v/>
      </c>
      <c r="R54" s="42" t="str">
        <f t="shared" si="2"/>
        <v/>
      </c>
      <c r="S54" s="424" t="str">
        <f t="shared" si="39"/>
        <v/>
      </c>
      <c r="T54" s="43" t="str">
        <f t="shared" si="4"/>
        <v/>
      </c>
      <c r="U54" s="43" t="str">
        <f t="shared" si="5"/>
        <v/>
      </c>
      <c r="V54" s="43" t="str">
        <f t="shared" si="6"/>
        <v/>
      </c>
      <c r="W54" s="332"/>
      <c r="X54" s="376"/>
      <c r="Y54" s="425"/>
      <c r="Z54" s="411"/>
      <c r="AA54" s="17" t="str">
        <f t="shared" si="7"/>
        <v/>
      </c>
      <c r="AB54" s="4" t="e">
        <f t="shared" si="8"/>
        <v>#N/A</v>
      </c>
      <c r="AC54" s="4" t="e">
        <f t="shared" si="9"/>
        <v>#N/A</v>
      </c>
      <c r="AD54" s="4" t="e">
        <f t="shared" si="10"/>
        <v>#N/A</v>
      </c>
      <c r="AE54" s="4" t="str">
        <f t="shared" si="11"/>
        <v/>
      </c>
      <c r="AF54" s="4">
        <f t="shared" si="12"/>
        <v>1</v>
      </c>
      <c r="AG54" s="4" t="e">
        <f t="shared" si="28"/>
        <v>#N/A</v>
      </c>
      <c r="AH54" s="4" t="e">
        <f t="shared" si="29"/>
        <v>#N/A</v>
      </c>
      <c r="AI54" s="4" t="e">
        <f t="shared" si="13"/>
        <v>#N/A</v>
      </c>
      <c r="AJ54" s="4" t="e">
        <f t="shared" si="38"/>
        <v>#N/A</v>
      </c>
      <c r="AK54" s="4" t="e">
        <f t="shared" si="30"/>
        <v>#N/A</v>
      </c>
      <c r="AL54" s="4"/>
      <c r="AM54" s="5" t="str">
        <f t="shared" si="14"/>
        <v xml:space="preserve"> </v>
      </c>
      <c r="AN54" s="5" t="str">
        <f t="shared" si="31"/>
        <v xml:space="preserve"> </v>
      </c>
      <c r="AO54" s="4" t="e">
        <f t="shared" si="15"/>
        <v>#N/A</v>
      </c>
      <c r="AP54" s="4" t="e">
        <f t="shared" si="16"/>
        <v>#N/A</v>
      </c>
      <c r="AQ54" s="4" t="e">
        <f t="shared" si="32"/>
        <v>#N/A</v>
      </c>
      <c r="AR54" s="4" t="e">
        <f t="shared" si="17"/>
        <v>#N/A</v>
      </c>
      <c r="AS54" s="4" t="e">
        <f t="shared" si="18"/>
        <v>#N/A</v>
      </c>
      <c r="AT54" s="4" t="e">
        <f t="shared" si="33"/>
        <v>#N/A</v>
      </c>
      <c r="AU54" s="4" t="e">
        <f t="shared" si="19"/>
        <v>#N/A</v>
      </c>
      <c r="AV54" s="4" t="e">
        <f t="shared" si="20"/>
        <v>#N/A</v>
      </c>
      <c r="AW54" s="4" t="e">
        <f t="shared" si="21"/>
        <v>#N/A</v>
      </c>
      <c r="AX54" s="4">
        <f t="shared" si="22"/>
        <v>0</v>
      </c>
      <c r="AY54" s="4" t="e">
        <f t="shared" si="23"/>
        <v>#N/A</v>
      </c>
      <c r="AZ54" s="4" t="str">
        <f t="shared" si="24"/>
        <v/>
      </c>
      <c r="BA54" s="4" t="str">
        <f t="shared" si="25"/>
        <v/>
      </c>
      <c r="BB54" s="4" t="str">
        <f t="shared" si="26"/>
        <v/>
      </c>
      <c r="BC54" s="4" t="str">
        <f t="shared" si="34"/>
        <v/>
      </c>
      <c r="BD54" s="4" t="str">
        <f t="shared" si="35"/>
        <v/>
      </c>
      <c r="BE54" s="4" t="str">
        <f t="shared" si="36"/>
        <v/>
      </c>
      <c r="BF54" s="4" t="str">
        <f t="shared" si="27"/>
        <v>なし</v>
      </c>
      <c r="BG54" s="4">
        <f t="shared" si="37"/>
        <v>0</v>
      </c>
      <c r="BM54" s="306"/>
      <c r="BW54" s="107"/>
    </row>
    <row r="55" spans="1:75" s="1" customFormat="1" ht="13.5" customHeight="1">
      <c r="A55" s="423">
        <v>38</v>
      </c>
      <c r="B55" s="94"/>
      <c r="C55" s="94"/>
      <c r="D55" s="94"/>
      <c r="E55" s="94"/>
      <c r="F55" s="94"/>
      <c r="G55" s="414"/>
      <c r="H55" s="94"/>
      <c r="I55" s="94"/>
      <c r="J55" s="95"/>
      <c r="K55" s="94"/>
      <c r="L55" s="93"/>
      <c r="M55" s="94"/>
      <c r="N55" s="95"/>
      <c r="O55" s="95"/>
      <c r="P55" s="41" t="str">
        <f t="shared" si="0"/>
        <v/>
      </c>
      <c r="Q55" s="41" t="str">
        <f t="shared" si="1"/>
        <v/>
      </c>
      <c r="R55" s="42" t="str">
        <f t="shared" si="2"/>
        <v/>
      </c>
      <c r="S55" s="424" t="str">
        <f t="shared" si="39"/>
        <v/>
      </c>
      <c r="T55" s="43" t="str">
        <f t="shared" si="4"/>
        <v/>
      </c>
      <c r="U55" s="43" t="str">
        <f t="shared" si="5"/>
        <v/>
      </c>
      <c r="V55" s="43" t="str">
        <f t="shared" si="6"/>
        <v/>
      </c>
      <c r="W55" s="332"/>
      <c r="X55" s="376"/>
      <c r="Y55" s="425"/>
      <c r="Z55" s="411"/>
      <c r="AA55" s="17" t="str">
        <f t="shared" si="7"/>
        <v/>
      </c>
      <c r="AB55" s="4" t="e">
        <f t="shared" si="8"/>
        <v>#N/A</v>
      </c>
      <c r="AC55" s="4" t="e">
        <f t="shared" si="9"/>
        <v>#N/A</v>
      </c>
      <c r="AD55" s="4" t="e">
        <f t="shared" si="10"/>
        <v>#N/A</v>
      </c>
      <c r="AE55" s="4" t="str">
        <f t="shared" si="11"/>
        <v/>
      </c>
      <c r="AF55" s="4">
        <f t="shared" si="12"/>
        <v>1</v>
      </c>
      <c r="AG55" s="4" t="e">
        <f t="shared" si="28"/>
        <v>#N/A</v>
      </c>
      <c r="AH55" s="4" t="e">
        <f t="shared" si="29"/>
        <v>#N/A</v>
      </c>
      <c r="AI55" s="4" t="e">
        <f t="shared" si="13"/>
        <v>#N/A</v>
      </c>
      <c r="AJ55" s="4" t="e">
        <f t="shared" si="38"/>
        <v>#N/A</v>
      </c>
      <c r="AK55" s="4" t="e">
        <f t="shared" si="30"/>
        <v>#N/A</v>
      </c>
      <c r="AL55" s="4"/>
      <c r="AM55" s="5" t="str">
        <f t="shared" si="14"/>
        <v xml:space="preserve"> </v>
      </c>
      <c r="AN55" s="5" t="str">
        <f t="shared" si="31"/>
        <v xml:space="preserve"> </v>
      </c>
      <c r="AO55" s="4" t="e">
        <f t="shared" si="15"/>
        <v>#N/A</v>
      </c>
      <c r="AP55" s="4" t="e">
        <f t="shared" si="16"/>
        <v>#N/A</v>
      </c>
      <c r="AQ55" s="4" t="e">
        <f t="shared" si="32"/>
        <v>#N/A</v>
      </c>
      <c r="AR55" s="4" t="e">
        <f t="shared" si="17"/>
        <v>#N/A</v>
      </c>
      <c r="AS55" s="4" t="e">
        <f t="shared" si="18"/>
        <v>#N/A</v>
      </c>
      <c r="AT55" s="4" t="e">
        <f t="shared" si="33"/>
        <v>#N/A</v>
      </c>
      <c r="AU55" s="4" t="e">
        <f t="shared" si="19"/>
        <v>#N/A</v>
      </c>
      <c r="AV55" s="4" t="e">
        <f t="shared" si="20"/>
        <v>#N/A</v>
      </c>
      <c r="AW55" s="4" t="e">
        <f t="shared" si="21"/>
        <v>#N/A</v>
      </c>
      <c r="AX55" s="4">
        <f t="shared" si="22"/>
        <v>0</v>
      </c>
      <c r="AY55" s="4" t="e">
        <f t="shared" si="23"/>
        <v>#N/A</v>
      </c>
      <c r="AZ55" s="4" t="str">
        <f t="shared" si="24"/>
        <v/>
      </c>
      <c r="BA55" s="4" t="str">
        <f t="shared" si="25"/>
        <v/>
      </c>
      <c r="BB55" s="4" t="str">
        <f t="shared" si="26"/>
        <v/>
      </c>
      <c r="BC55" s="4" t="str">
        <f t="shared" si="34"/>
        <v/>
      </c>
      <c r="BD55" s="4" t="str">
        <f t="shared" si="35"/>
        <v/>
      </c>
      <c r="BE55" s="4" t="str">
        <f t="shared" si="36"/>
        <v/>
      </c>
      <c r="BF55" s="4" t="str">
        <f t="shared" si="27"/>
        <v>なし</v>
      </c>
      <c r="BG55" s="4">
        <f t="shared" si="37"/>
        <v>0</v>
      </c>
      <c r="BM55" s="306"/>
      <c r="BW55" s="107"/>
    </row>
    <row r="56" spans="1:75" s="1" customFormat="1" ht="13.5" customHeight="1">
      <c r="A56" s="423">
        <v>39</v>
      </c>
      <c r="B56" s="94"/>
      <c r="C56" s="94"/>
      <c r="D56" s="94"/>
      <c r="E56" s="94"/>
      <c r="F56" s="94"/>
      <c r="G56" s="414"/>
      <c r="H56" s="94"/>
      <c r="I56" s="94"/>
      <c r="J56" s="95"/>
      <c r="K56" s="94"/>
      <c r="L56" s="93"/>
      <c r="M56" s="94"/>
      <c r="N56" s="95"/>
      <c r="O56" s="95"/>
      <c r="P56" s="41" t="str">
        <f t="shared" si="0"/>
        <v/>
      </c>
      <c r="Q56" s="41" t="str">
        <f t="shared" si="1"/>
        <v/>
      </c>
      <c r="R56" s="42" t="str">
        <f t="shared" si="2"/>
        <v/>
      </c>
      <c r="S56" s="424" t="str">
        <f t="shared" si="39"/>
        <v/>
      </c>
      <c r="T56" s="43" t="str">
        <f t="shared" si="4"/>
        <v/>
      </c>
      <c r="U56" s="43" t="str">
        <f t="shared" si="5"/>
        <v/>
      </c>
      <c r="V56" s="43" t="str">
        <f t="shared" si="6"/>
        <v/>
      </c>
      <c r="W56" s="332"/>
      <c r="X56" s="376"/>
      <c r="Y56" s="425"/>
      <c r="Z56" s="411"/>
      <c r="AA56" s="17" t="str">
        <f t="shared" si="7"/>
        <v/>
      </c>
      <c r="AB56" s="4" t="e">
        <f t="shared" si="8"/>
        <v>#N/A</v>
      </c>
      <c r="AC56" s="4" t="e">
        <f t="shared" si="9"/>
        <v>#N/A</v>
      </c>
      <c r="AD56" s="4" t="e">
        <f t="shared" si="10"/>
        <v>#N/A</v>
      </c>
      <c r="AE56" s="4" t="str">
        <f t="shared" si="11"/>
        <v/>
      </c>
      <c r="AF56" s="4">
        <f t="shared" si="12"/>
        <v>1</v>
      </c>
      <c r="AG56" s="4" t="e">
        <f t="shared" si="28"/>
        <v>#N/A</v>
      </c>
      <c r="AH56" s="4" t="e">
        <f t="shared" si="29"/>
        <v>#N/A</v>
      </c>
      <c r="AI56" s="4" t="e">
        <f t="shared" si="13"/>
        <v>#N/A</v>
      </c>
      <c r="AJ56" s="4" t="e">
        <f t="shared" si="38"/>
        <v>#N/A</v>
      </c>
      <c r="AK56" s="4" t="e">
        <f t="shared" si="30"/>
        <v>#N/A</v>
      </c>
      <c r="AL56" s="4"/>
      <c r="AM56" s="5" t="str">
        <f t="shared" si="14"/>
        <v xml:space="preserve"> </v>
      </c>
      <c r="AN56" s="5" t="str">
        <f t="shared" si="31"/>
        <v xml:space="preserve"> </v>
      </c>
      <c r="AO56" s="4" t="e">
        <f t="shared" si="15"/>
        <v>#N/A</v>
      </c>
      <c r="AP56" s="4" t="e">
        <f t="shared" si="16"/>
        <v>#N/A</v>
      </c>
      <c r="AQ56" s="4" t="e">
        <f t="shared" si="32"/>
        <v>#N/A</v>
      </c>
      <c r="AR56" s="4" t="e">
        <f t="shared" si="17"/>
        <v>#N/A</v>
      </c>
      <c r="AS56" s="4" t="e">
        <f t="shared" si="18"/>
        <v>#N/A</v>
      </c>
      <c r="AT56" s="4" t="e">
        <f t="shared" si="33"/>
        <v>#N/A</v>
      </c>
      <c r="AU56" s="4" t="e">
        <f t="shared" si="19"/>
        <v>#N/A</v>
      </c>
      <c r="AV56" s="4" t="e">
        <f t="shared" si="20"/>
        <v>#N/A</v>
      </c>
      <c r="AW56" s="4" t="e">
        <f t="shared" si="21"/>
        <v>#N/A</v>
      </c>
      <c r="AX56" s="4">
        <f t="shared" si="22"/>
        <v>0</v>
      </c>
      <c r="AY56" s="4" t="e">
        <f t="shared" si="23"/>
        <v>#N/A</v>
      </c>
      <c r="AZ56" s="4" t="str">
        <f t="shared" si="24"/>
        <v/>
      </c>
      <c r="BA56" s="4" t="str">
        <f t="shared" si="25"/>
        <v/>
      </c>
      <c r="BB56" s="4" t="str">
        <f t="shared" si="26"/>
        <v/>
      </c>
      <c r="BC56" s="4" t="str">
        <f t="shared" si="34"/>
        <v/>
      </c>
      <c r="BD56" s="4" t="str">
        <f t="shared" si="35"/>
        <v/>
      </c>
      <c r="BE56" s="4" t="str">
        <f t="shared" si="36"/>
        <v/>
      </c>
      <c r="BF56" s="4" t="str">
        <f t="shared" si="27"/>
        <v>なし</v>
      </c>
      <c r="BG56" s="4">
        <f t="shared" si="37"/>
        <v>0</v>
      </c>
      <c r="BM56" s="306"/>
      <c r="BW56" s="107"/>
    </row>
    <row r="57" spans="1:75" s="1" customFormat="1" ht="13.5" customHeight="1">
      <c r="A57" s="423">
        <v>40</v>
      </c>
      <c r="B57" s="94"/>
      <c r="C57" s="94"/>
      <c r="D57" s="94"/>
      <c r="E57" s="94"/>
      <c r="F57" s="94"/>
      <c r="G57" s="414"/>
      <c r="H57" s="94"/>
      <c r="I57" s="94"/>
      <c r="J57" s="95"/>
      <c r="K57" s="94"/>
      <c r="L57" s="93"/>
      <c r="M57" s="94"/>
      <c r="N57" s="95"/>
      <c r="O57" s="95"/>
      <c r="P57" s="41" t="str">
        <f t="shared" si="0"/>
        <v/>
      </c>
      <c r="Q57" s="41" t="str">
        <f t="shared" si="1"/>
        <v/>
      </c>
      <c r="R57" s="42" t="str">
        <f t="shared" si="2"/>
        <v/>
      </c>
      <c r="S57" s="424" t="str">
        <f t="shared" si="39"/>
        <v/>
      </c>
      <c r="T57" s="43" t="str">
        <f t="shared" si="4"/>
        <v/>
      </c>
      <c r="U57" s="43" t="str">
        <f t="shared" si="5"/>
        <v/>
      </c>
      <c r="V57" s="43" t="str">
        <f t="shared" si="6"/>
        <v/>
      </c>
      <c r="W57" s="332"/>
      <c r="X57" s="376"/>
      <c r="Y57" s="425"/>
      <c r="Z57" s="411"/>
      <c r="AA57" s="17" t="str">
        <f t="shared" si="7"/>
        <v/>
      </c>
      <c r="AB57" s="4" t="e">
        <f t="shared" si="8"/>
        <v>#N/A</v>
      </c>
      <c r="AC57" s="4" t="e">
        <f t="shared" si="9"/>
        <v>#N/A</v>
      </c>
      <c r="AD57" s="4" t="e">
        <f t="shared" si="10"/>
        <v>#N/A</v>
      </c>
      <c r="AE57" s="4" t="str">
        <f t="shared" si="11"/>
        <v/>
      </c>
      <c r="AF57" s="4">
        <f t="shared" si="12"/>
        <v>1</v>
      </c>
      <c r="AG57" s="4" t="e">
        <f t="shared" si="28"/>
        <v>#N/A</v>
      </c>
      <c r="AH57" s="4" t="e">
        <f t="shared" si="29"/>
        <v>#N/A</v>
      </c>
      <c r="AI57" s="4" t="e">
        <f t="shared" si="13"/>
        <v>#N/A</v>
      </c>
      <c r="AJ57" s="4" t="e">
        <f t="shared" si="38"/>
        <v>#N/A</v>
      </c>
      <c r="AK57" s="4" t="e">
        <f t="shared" si="30"/>
        <v>#N/A</v>
      </c>
      <c r="AL57" s="4"/>
      <c r="AM57" s="5" t="str">
        <f t="shared" si="14"/>
        <v xml:space="preserve"> </v>
      </c>
      <c r="AN57" s="5" t="str">
        <f t="shared" si="31"/>
        <v xml:space="preserve"> </v>
      </c>
      <c r="AO57" s="4" t="e">
        <f t="shared" si="15"/>
        <v>#N/A</v>
      </c>
      <c r="AP57" s="4" t="e">
        <f t="shared" si="16"/>
        <v>#N/A</v>
      </c>
      <c r="AQ57" s="4" t="e">
        <f t="shared" si="32"/>
        <v>#N/A</v>
      </c>
      <c r="AR57" s="4" t="e">
        <f t="shared" si="17"/>
        <v>#N/A</v>
      </c>
      <c r="AS57" s="4" t="e">
        <f t="shared" si="18"/>
        <v>#N/A</v>
      </c>
      <c r="AT57" s="4" t="e">
        <f t="shared" si="33"/>
        <v>#N/A</v>
      </c>
      <c r="AU57" s="4" t="e">
        <f t="shared" si="19"/>
        <v>#N/A</v>
      </c>
      <c r="AV57" s="4" t="e">
        <f t="shared" si="20"/>
        <v>#N/A</v>
      </c>
      <c r="AW57" s="4" t="e">
        <f t="shared" si="21"/>
        <v>#N/A</v>
      </c>
      <c r="AX57" s="4">
        <f t="shared" si="22"/>
        <v>0</v>
      </c>
      <c r="AY57" s="4" t="e">
        <f t="shared" si="23"/>
        <v>#N/A</v>
      </c>
      <c r="AZ57" s="4" t="str">
        <f t="shared" si="24"/>
        <v/>
      </c>
      <c r="BA57" s="4" t="str">
        <f t="shared" si="25"/>
        <v/>
      </c>
      <c r="BB57" s="4" t="str">
        <f t="shared" si="26"/>
        <v/>
      </c>
      <c r="BC57" s="4" t="str">
        <f t="shared" si="34"/>
        <v/>
      </c>
      <c r="BD57" s="4" t="str">
        <f t="shared" si="35"/>
        <v/>
      </c>
      <c r="BE57" s="4" t="str">
        <f t="shared" si="36"/>
        <v/>
      </c>
      <c r="BF57" s="4" t="str">
        <f t="shared" si="27"/>
        <v>なし</v>
      </c>
      <c r="BG57" s="4">
        <f t="shared" si="37"/>
        <v>0</v>
      </c>
      <c r="BM57" s="306"/>
      <c r="BW57" s="107"/>
    </row>
    <row r="58" spans="1:75" s="1" customFormat="1" ht="13.5" customHeight="1">
      <c r="A58" s="423">
        <v>41</v>
      </c>
      <c r="B58" s="94"/>
      <c r="C58" s="94"/>
      <c r="D58" s="94"/>
      <c r="E58" s="94"/>
      <c r="F58" s="94"/>
      <c r="G58" s="414"/>
      <c r="H58" s="94"/>
      <c r="I58" s="94"/>
      <c r="J58" s="95"/>
      <c r="K58" s="94"/>
      <c r="L58" s="93"/>
      <c r="M58" s="94"/>
      <c r="N58" s="95"/>
      <c r="O58" s="95"/>
      <c r="P58" s="41" t="str">
        <f t="shared" si="0"/>
        <v/>
      </c>
      <c r="Q58" s="41" t="str">
        <f t="shared" si="1"/>
        <v/>
      </c>
      <c r="R58" s="42" t="str">
        <f t="shared" si="2"/>
        <v/>
      </c>
      <c r="S58" s="424" t="str">
        <f t="shared" si="39"/>
        <v/>
      </c>
      <c r="T58" s="43" t="str">
        <f t="shared" si="4"/>
        <v/>
      </c>
      <c r="U58" s="43" t="str">
        <f t="shared" si="5"/>
        <v/>
      </c>
      <c r="V58" s="43" t="str">
        <f t="shared" si="6"/>
        <v/>
      </c>
      <c r="W58" s="332"/>
      <c r="X58" s="376"/>
      <c r="Y58" s="425"/>
      <c r="Z58" s="411"/>
      <c r="AA58" s="17" t="str">
        <f t="shared" si="7"/>
        <v/>
      </c>
      <c r="AB58" s="4" t="e">
        <f t="shared" si="8"/>
        <v>#N/A</v>
      </c>
      <c r="AC58" s="4" t="e">
        <f t="shared" si="9"/>
        <v>#N/A</v>
      </c>
      <c r="AD58" s="4" t="e">
        <f t="shared" si="10"/>
        <v>#N/A</v>
      </c>
      <c r="AE58" s="4" t="str">
        <f t="shared" si="11"/>
        <v/>
      </c>
      <c r="AF58" s="4">
        <f t="shared" si="12"/>
        <v>1</v>
      </c>
      <c r="AG58" s="4" t="e">
        <f t="shared" si="28"/>
        <v>#N/A</v>
      </c>
      <c r="AH58" s="4" t="e">
        <f t="shared" si="29"/>
        <v>#N/A</v>
      </c>
      <c r="AI58" s="4" t="e">
        <f t="shared" si="13"/>
        <v>#N/A</v>
      </c>
      <c r="AJ58" s="4" t="e">
        <f t="shared" si="38"/>
        <v>#N/A</v>
      </c>
      <c r="AK58" s="4" t="e">
        <f t="shared" si="30"/>
        <v>#N/A</v>
      </c>
      <c r="AL58" s="4"/>
      <c r="AM58" s="5" t="str">
        <f t="shared" si="14"/>
        <v xml:space="preserve"> </v>
      </c>
      <c r="AN58" s="5" t="str">
        <f t="shared" si="31"/>
        <v xml:space="preserve"> </v>
      </c>
      <c r="AO58" s="4" t="e">
        <f t="shared" si="15"/>
        <v>#N/A</v>
      </c>
      <c r="AP58" s="4" t="e">
        <f t="shared" si="16"/>
        <v>#N/A</v>
      </c>
      <c r="AQ58" s="4" t="e">
        <f t="shared" si="32"/>
        <v>#N/A</v>
      </c>
      <c r="AR58" s="4" t="e">
        <f t="shared" si="17"/>
        <v>#N/A</v>
      </c>
      <c r="AS58" s="4" t="e">
        <f t="shared" si="18"/>
        <v>#N/A</v>
      </c>
      <c r="AT58" s="4" t="e">
        <f t="shared" si="33"/>
        <v>#N/A</v>
      </c>
      <c r="AU58" s="4" t="e">
        <f t="shared" si="19"/>
        <v>#N/A</v>
      </c>
      <c r="AV58" s="4" t="e">
        <f t="shared" si="20"/>
        <v>#N/A</v>
      </c>
      <c r="AW58" s="4" t="e">
        <f t="shared" si="21"/>
        <v>#N/A</v>
      </c>
      <c r="AX58" s="4">
        <f t="shared" si="22"/>
        <v>0</v>
      </c>
      <c r="AY58" s="4" t="e">
        <f t="shared" si="23"/>
        <v>#N/A</v>
      </c>
      <c r="AZ58" s="4" t="str">
        <f t="shared" si="24"/>
        <v/>
      </c>
      <c r="BA58" s="4" t="str">
        <f t="shared" si="25"/>
        <v/>
      </c>
      <c r="BB58" s="4" t="str">
        <f t="shared" si="26"/>
        <v/>
      </c>
      <c r="BC58" s="4" t="str">
        <f t="shared" si="34"/>
        <v/>
      </c>
      <c r="BD58" s="4" t="str">
        <f t="shared" si="35"/>
        <v/>
      </c>
      <c r="BE58" s="4" t="str">
        <f t="shared" si="36"/>
        <v/>
      </c>
      <c r="BF58" s="4" t="str">
        <f t="shared" si="27"/>
        <v>なし</v>
      </c>
      <c r="BG58" s="4">
        <f t="shared" si="37"/>
        <v>0</v>
      </c>
      <c r="BM58" s="306"/>
      <c r="BW58" s="107"/>
    </row>
    <row r="59" spans="1:75" s="1" customFormat="1" ht="13.5" customHeight="1">
      <c r="A59" s="423">
        <v>42</v>
      </c>
      <c r="B59" s="94"/>
      <c r="C59" s="94"/>
      <c r="D59" s="94"/>
      <c r="E59" s="94"/>
      <c r="F59" s="94"/>
      <c r="G59" s="414"/>
      <c r="H59" s="94"/>
      <c r="I59" s="94"/>
      <c r="J59" s="95"/>
      <c r="K59" s="94"/>
      <c r="L59" s="93"/>
      <c r="M59" s="94"/>
      <c r="N59" s="95"/>
      <c r="O59" s="95"/>
      <c r="P59" s="41" t="str">
        <f t="shared" si="0"/>
        <v/>
      </c>
      <c r="Q59" s="41" t="str">
        <f t="shared" si="1"/>
        <v/>
      </c>
      <c r="R59" s="42" t="str">
        <f t="shared" si="2"/>
        <v/>
      </c>
      <c r="S59" s="424" t="str">
        <f t="shared" si="39"/>
        <v/>
      </c>
      <c r="T59" s="43" t="str">
        <f t="shared" si="4"/>
        <v/>
      </c>
      <c r="U59" s="43" t="str">
        <f t="shared" si="5"/>
        <v/>
      </c>
      <c r="V59" s="43" t="str">
        <f t="shared" si="6"/>
        <v/>
      </c>
      <c r="W59" s="332"/>
      <c r="X59" s="376"/>
      <c r="Y59" s="425"/>
      <c r="Z59" s="411"/>
      <c r="AA59" s="17" t="str">
        <f t="shared" si="7"/>
        <v/>
      </c>
      <c r="AB59" s="4" t="e">
        <f t="shared" si="8"/>
        <v>#N/A</v>
      </c>
      <c r="AC59" s="4" t="e">
        <f t="shared" si="9"/>
        <v>#N/A</v>
      </c>
      <c r="AD59" s="4" t="e">
        <f t="shared" si="10"/>
        <v>#N/A</v>
      </c>
      <c r="AE59" s="4" t="str">
        <f t="shared" si="11"/>
        <v/>
      </c>
      <c r="AF59" s="4">
        <f t="shared" si="12"/>
        <v>1</v>
      </c>
      <c r="AG59" s="4" t="e">
        <f t="shared" si="28"/>
        <v>#N/A</v>
      </c>
      <c r="AH59" s="4" t="e">
        <f t="shared" si="29"/>
        <v>#N/A</v>
      </c>
      <c r="AI59" s="4" t="e">
        <f t="shared" si="13"/>
        <v>#N/A</v>
      </c>
      <c r="AJ59" s="4" t="e">
        <f t="shared" si="38"/>
        <v>#N/A</v>
      </c>
      <c r="AK59" s="4" t="e">
        <f t="shared" si="30"/>
        <v>#N/A</v>
      </c>
      <c r="AL59" s="4"/>
      <c r="AM59" s="5" t="str">
        <f t="shared" si="14"/>
        <v xml:space="preserve"> </v>
      </c>
      <c r="AN59" s="5" t="str">
        <f t="shared" si="31"/>
        <v xml:space="preserve"> </v>
      </c>
      <c r="AO59" s="4" t="e">
        <f t="shared" si="15"/>
        <v>#N/A</v>
      </c>
      <c r="AP59" s="4" t="e">
        <f t="shared" si="16"/>
        <v>#N/A</v>
      </c>
      <c r="AQ59" s="4" t="e">
        <f t="shared" si="32"/>
        <v>#N/A</v>
      </c>
      <c r="AR59" s="4" t="e">
        <f t="shared" si="17"/>
        <v>#N/A</v>
      </c>
      <c r="AS59" s="4" t="e">
        <f t="shared" si="18"/>
        <v>#N/A</v>
      </c>
      <c r="AT59" s="4" t="e">
        <f t="shared" si="33"/>
        <v>#N/A</v>
      </c>
      <c r="AU59" s="4" t="e">
        <f t="shared" si="19"/>
        <v>#N/A</v>
      </c>
      <c r="AV59" s="4" t="e">
        <f t="shared" si="20"/>
        <v>#N/A</v>
      </c>
      <c r="AW59" s="4" t="e">
        <f t="shared" si="21"/>
        <v>#N/A</v>
      </c>
      <c r="AX59" s="4">
        <f t="shared" si="22"/>
        <v>0</v>
      </c>
      <c r="AY59" s="4" t="e">
        <f t="shared" si="23"/>
        <v>#N/A</v>
      </c>
      <c r="AZ59" s="4" t="str">
        <f t="shared" si="24"/>
        <v/>
      </c>
      <c r="BA59" s="4" t="str">
        <f t="shared" si="25"/>
        <v/>
      </c>
      <c r="BB59" s="4" t="str">
        <f t="shared" si="26"/>
        <v/>
      </c>
      <c r="BC59" s="4" t="str">
        <f t="shared" si="34"/>
        <v/>
      </c>
      <c r="BD59" s="4" t="str">
        <f t="shared" si="35"/>
        <v/>
      </c>
      <c r="BE59" s="4" t="str">
        <f t="shared" si="36"/>
        <v/>
      </c>
      <c r="BF59" s="4" t="str">
        <f t="shared" si="27"/>
        <v>なし</v>
      </c>
      <c r="BG59" s="4">
        <f t="shared" si="37"/>
        <v>0</v>
      </c>
      <c r="BM59" s="306"/>
      <c r="BW59" s="107"/>
    </row>
    <row r="60" spans="1:75" s="1" customFormat="1" ht="13.5" customHeight="1">
      <c r="A60" s="423">
        <v>43</v>
      </c>
      <c r="B60" s="94"/>
      <c r="C60" s="94"/>
      <c r="D60" s="94"/>
      <c r="E60" s="94"/>
      <c r="F60" s="94"/>
      <c r="G60" s="414"/>
      <c r="H60" s="94"/>
      <c r="I60" s="94"/>
      <c r="J60" s="95"/>
      <c r="K60" s="94"/>
      <c r="L60" s="93"/>
      <c r="M60" s="94"/>
      <c r="N60" s="95"/>
      <c r="O60" s="95"/>
      <c r="P60" s="41" t="str">
        <f t="shared" si="0"/>
        <v/>
      </c>
      <c r="Q60" s="41" t="str">
        <f t="shared" si="1"/>
        <v/>
      </c>
      <c r="R60" s="42" t="str">
        <f t="shared" si="2"/>
        <v/>
      </c>
      <c r="S60" s="424" t="str">
        <f t="shared" si="39"/>
        <v/>
      </c>
      <c r="T60" s="43" t="str">
        <f t="shared" si="4"/>
        <v/>
      </c>
      <c r="U60" s="43" t="str">
        <f t="shared" si="5"/>
        <v/>
      </c>
      <c r="V60" s="43" t="str">
        <f t="shared" si="6"/>
        <v/>
      </c>
      <c r="W60" s="332"/>
      <c r="X60" s="376"/>
      <c r="Y60" s="425"/>
      <c r="Z60" s="411"/>
      <c r="AA60" s="17" t="str">
        <f t="shared" si="7"/>
        <v/>
      </c>
      <c r="AB60" s="4" t="e">
        <f t="shared" si="8"/>
        <v>#N/A</v>
      </c>
      <c r="AC60" s="4" t="e">
        <f t="shared" si="9"/>
        <v>#N/A</v>
      </c>
      <c r="AD60" s="4" t="e">
        <f t="shared" si="10"/>
        <v>#N/A</v>
      </c>
      <c r="AE60" s="4" t="str">
        <f t="shared" si="11"/>
        <v/>
      </c>
      <c r="AF60" s="4">
        <f t="shared" si="12"/>
        <v>1</v>
      </c>
      <c r="AG60" s="4" t="e">
        <f t="shared" si="28"/>
        <v>#N/A</v>
      </c>
      <c r="AH60" s="4" t="e">
        <f t="shared" si="29"/>
        <v>#N/A</v>
      </c>
      <c r="AI60" s="4" t="e">
        <f t="shared" si="13"/>
        <v>#N/A</v>
      </c>
      <c r="AJ60" s="4" t="e">
        <f t="shared" si="38"/>
        <v>#N/A</v>
      </c>
      <c r="AK60" s="4" t="e">
        <f t="shared" si="30"/>
        <v>#N/A</v>
      </c>
      <c r="AL60" s="4"/>
      <c r="AM60" s="5" t="str">
        <f t="shared" si="14"/>
        <v xml:space="preserve"> </v>
      </c>
      <c r="AN60" s="5" t="str">
        <f t="shared" si="31"/>
        <v xml:space="preserve"> </v>
      </c>
      <c r="AO60" s="4" t="e">
        <f t="shared" si="15"/>
        <v>#N/A</v>
      </c>
      <c r="AP60" s="4" t="e">
        <f t="shared" si="16"/>
        <v>#N/A</v>
      </c>
      <c r="AQ60" s="4" t="e">
        <f t="shared" si="32"/>
        <v>#N/A</v>
      </c>
      <c r="AR60" s="4" t="e">
        <f t="shared" si="17"/>
        <v>#N/A</v>
      </c>
      <c r="AS60" s="4" t="e">
        <f t="shared" si="18"/>
        <v>#N/A</v>
      </c>
      <c r="AT60" s="4" t="e">
        <f t="shared" si="33"/>
        <v>#N/A</v>
      </c>
      <c r="AU60" s="4" t="e">
        <f t="shared" si="19"/>
        <v>#N/A</v>
      </c>
      <c r="AV60" s="4" t="e">
        <f t="shared" si="20"/>
        <v>#N/A</v>
      </c>
      <c r="AW60" s="4" t="e">
        <f t="shared" si="21"/>
        <v>#N/A</v>
      </c>
      <c r="AX60" s="4">
        <f t="shared" si="22"/>
        <v>0</v>
      </c>
      <c r="AY60" s="4" t="e">
        <f t="shared" si="23"/>
        <v>#N/A</v>
      </c>
      <c r="AZ60" s="4" t="str">
        <f t="shared" si="24"/>
        <v/>
      </c>
      <c r="BA60" s="4" t="str">
        <f t="shared" si="25"/>
        <v/>
      </c>
      <c r="BB60" s="4" t="str">
        <f t="shared" si="26"/>
        <v/>
      </c>
      <c r="BC60" s="4" t="str">
        <f t="shared" si="34"/>
        <v/>
      </c>
      <c r="BD60" s="4" t="str">
        <f t="shared" si="35"/>
        <v/>
      </c>
      <c r="BE60" s="4" t="str">
        <f t="shared" si="36"/>
        <v/>
      </c>
      <c r="BF60" s="4" t="str">
        <f t="shared" si="27"/>
        <v>なし</v>
      </c>
      <c r="BG60" s="4">
        <f t="shared" si="37"/>
        <v>0</v>
      </c>
      <c r="BM60" s="306"/>
      <c r="BW60" s="107"/>
    </row>
    <row r="61" spans="1:75" s="1" customFormat="1" ht="13.5" customHeight="1">
      <c r="A61" s="423">
        <v>44</v>
      </c>
      <c r="B61" s="94"/>
      <c r="C61" s="94"/>
      <c r="D61" s="94"/>
      <c r="E61" s="94"/>
      <c r="F61" s="94"/>
      <c r="G61" s="414"/>
      <c r="H61" s="94"/>
      <c r="I61" s="94"/>
      <c r="J61" s="95"/>
      <c r="K61" s="94"/>
      <c r="L61" s="93"/>
      <c r="M61" s="94"/>
      <c r="N61" s="95"/>
      <c r="O61" s="95"/>
      <c r="P61" s="41" t="str">
        <f t="shared" si="0"/>
        <v/>
      </c>
      <c r="Q61" s="41" t="str">
        <f t="shared" si="1"/>
        <v/>
      </c>
      <c r="R61" s="42" t="str">
        <f t="shared" si="2"/>
        <v/>
      </c>
      <c r="S61" s="424" t="str">
        <f t="shared" si="39"/>
        <v/>
      </c>
      <c r="T61" s="43" t="str">
        <f t="shared" si="4"/>
        <v/>
      </c>
      <c r="U61" s="43" t="str">
        <f t="shared" si="5"/>
        <v/>
      </c>
      <c r="V61" s="43" t="str">
        <f t="shared" si="6"/>
        <v/>
      </c>
      <c r="W61" s="332"/>
      <c r="X61" s="376"/>
      <c r="Y61" s="425"/>
      <c r="Z61" s="411"/>
      <c r="AA61" s="17" t="str">
        <f t="shared" si="7"/>
        <v/>
      </c>
      <c r="AB61" s="4" t="e">
        <f t="shared" si="8"/>
        <v>#N/A</v>
      </c>
      <c r="AC61" s="4" t="e">
        <f t="shared" si="9"/>
        <v>#N/A</v>
      </c>
      <c r="AD61" s="4" t="e">
        <f t="shared" si="10"/>
        <v>#N/A</v>
      </c>
      <c r="AE61" s="4" t="str">
        <f t="shared" si="11"/>
        <v/>
      </c>
      <c r="AF61" s="4">
        <f t="shared" si="12"/>
        <v>1</v>
      </c>
      <c r="AG61" s="4" t="e">
        <f t="shared" si="28"/>
        <v>#N/A</v>
      </c>
      <c r="AH61" s="4" t="e">
        <f t="shared" si="29"/>
        <v>#N/A</v>
      </c>
      <c r="AI61" s="4" t="e">
        <f t="shared" si="13"/>
        <v>#N/A</v>
      </c>
      <c r="AJ61" s="4" t="e">
        <f t="shared" si="38"/>
        <v>#N/A</v>
      </c>
      <c r="AK61" s="4" t="e">
        <f t="shared" si="30"/>
        <v>#N/A</v>
      </c>
      <c r="AL61" s="4"/>
      <c r="AM61" s="5" t="str">
        <f t="shared" si="14"/>
        <v xml:space="preserve"> </v>
      </c>
      <c r="AN61" s="5" t="str">
        <f t="shared" si="31"/>
        <v xml:space="preserve"> </v>
      </c>
      <c r="AO61" s="4" t="e">
        <f t="shared" si="15"/>
        <v>#N/A</v>
      </c>
      <c r="AP61" s="4" t="e">
        <f t="shared" si="16"/>
        <v>#N/A</v>
      </c>
      <c r="AQ61" s="4" t="e">
        <f t="shared" si="32"/>
        <v>#N/A</v>
      </c>
      <c r="AR61" s="4" t="e">
        <f t="shared" si="17"/>
        <v>#N/A</v>
      </c>
      <c r="AS61" s="4" t="e">
        <f t="shared" si="18"/>
        <v>#N/A</v>
      </c>
      <c r="AT61" s="4" t="e">
        <f t="shared" si="33"/>
        <v>#N/A</v>
      </c>
      <c r="AU61" s="4" t="e">
        <f t="shared" si="19"/>
        <v>#N/A</v>
      </c>
      <c r="AV61" s="4" t="e">
        <f t="shared" si="20"/>
        <v>#N/A</v>
      </c>
      <c r="AW61" s="4" t="e">
        <f t="shared" si="21"/>
        <v>#N/A</v>
      </c>
      <c r="AX61" s="4">
        <f t="shared" si="22"/>
        <v>0</v>
      </c>
      <c r="AY61" s="4" t="e">
        <f t="shared" si="23"/>
        <v>#N/A</v>
      </c>
      <c r="AZ61" s="4" t="str">
        <f t="shared" si="24"/>
        <v/>
      </c>
      <c r="BA61" s="4" t="str">
        <f t="shared" si="25"/>
        <v/>
      </c>
      <c r="BB61" s="4" t="str">
        <f t="shared" si="26"/>
        <v/>
      </c>
      <c r="BC61" s="4" t="str">
        <f t="shared" si="34"/>
        <v/>
      </c>
      <c r="BD61" s="4" t="str">
        <f t="shared" si="35"/>
        <v/>
      </c>
      <c r="BE61" s="4" t="str">
        <f t="shared" si="36"/>
        <v/>
      </c>
      <c r="BF61" s="4" t="str">
        <f t="shared" si="27"/>
        <v>なし</v>
      </c>
      <c r="BG61" s="4">
        <f t="shared" si="37"/>
        <v>0</v>
      </c>
      <c r="BM61" s="306"/>
      <c r="BW61" s="107"/>
    </row>
    <row r="62" spans="1:75" s="1" customFormat="1" ht="13.5" customHeight="1">
      <c r="A62" s="423">
        <v>45</v>
      </c>
      <c r="B62" s="94"/>
      <c r="C62" s="94"/>
      <c r="D62" s="94"/>
      <c r="E62" s="94"/>
      <c r="F62" s="94"/>
      <c r="G62" s="414"/>
      <c r="H62" s="94"/>
      <c r="I62" s="94"/>
      <c r="J62" s="95"/>
      <c r="K62" s="94"/>
      <c r="L62" s="93"/>
      <c r="M62" s="94"/>
      <c r="N62" s="95"/>
      <c r="O62" s="95"/>
      <c r="P62" s="41" t="str">
        <f t="shared" si="0"/>
        <v/>
      </c>
      <c r="Q62" s="41" t="str">
        <f t="shared" si="1"/>
        <v/>
      </c>
      <c r="R62" s="42" t="str">
        <f t="shared" si="2"/>
        <v/>
      </c>
      <c r="S62" s="424" t="str">
        <f t="shared" si="39"/>
        <v/>
      </c>
      <c r="T62" s="43" t="str">
        <f t="shared" si="4"/>
        <v/>
      </c>
      <c r="U62" s="43" t="str">
        <f t="shared" si="5"/>
        <v/>
      </c>
      <c r="V62" s="43" t="str">
        <f t="shared" si="6"/>
        <v/>
      </c>
      <c r="W62" s="332"/>
      <c r="X62" s="376"/>
      <c r="Y62" s="425"/>
      <c r="Z62" s="411"/>
      <c r="AA62" s="17" t="str">
        <f t="shared" si="7"/>
        <v/>
      </c>
      <c r="AB62" s="4" t="e">
        <f t="shared" si="8"/>
        <v>#N/A</v>
      </c>
      <c r="AC62" s="4" t="e">
        <f t="shared" si="9"/>
        <v>#N/A</v>
      </c>
      <c r="AD62" s="4" t="e">
        <f t="shared" si="10"/>
        <v>#N/A</v>
      </c>
      <c r="AE62" s="4" t="str">
        <f t="shared" si="11"/>
        <v/>
      </c>
      <c r="AF62" s="4">
        <f t="shared" si="12"/>
        <v>1</v>
      </c>
      <c r="AG62" s="4" t="e">
        <f t="shared" si="28"/>
        <v>#N/A</v>
      </c>
      <c r="AH62" s="4" t="e">
        <f t="shared" si="29"/>
        <v>#N/A</v>
      </c>
      <c r="AI62" s="4" t="e">
        <f t="shared" si="13"/>
        <v>#N/A</v>
      </c>
      <c r="AJ62" s="4" t="e">
        <f t="shared" si="38"/>
        <v>#N/A</v>
      </c>
      <c r="AK62" s="4" t="e">
        <f t="shared" si="30"/>
        <v>#N/A</v>
      </c>
      <c r="AL62" s="4"/>
      <c r="AM62" s="5" t="str">
        <f t="shared" si="14"/>
        <v xml:space="preserve"> </v>
      </c>
      <c r="AN62" s="5" t="str">
        <f t="shared" si="31"/>
        <v xml:space="preserve"> </v>
      </c>
      <c r="AO62" s="4" t="e">
        <f t="shared" si="15"/>
        <v>#N/A</v>
      </c>
      <c r="AP62" s="4" t="e">
        <f t="shared" si="16"/>
        <v>#N/A</v>
      </c>
      <c r="AQ62" s="4" t="e">
        <f t="shared" si="32"/>
        <v>#N/A</v>
      </c>
      <c r="AR62" s="4" t="e">
        <f t="shared" si="17"/>
        <v>#N/A</v>
      </c>
      <c r="AS62" s="4" t="e">
        <f t="shared" si="18"/>
        <v>#N/A</v>
      </c>
      <c r="AT62" s="4" t="e">
        <f t="shared" si="33"/>
        <v>#N/A</v>
      </c>
      <c r="AU62" s="4" t="e">
        <f t="shared" si="19"/>
        <v>#N/A</v>
      </c>
      <c r="AV62" s="4" t="e">
        <f t="shared" si="20"/>
        <v>#N/A</v>
      </c>
      <c r="AW62" s="4" t="e">
        <f t="shared" si="21"/>
        <v>#N/A</v>
      </c>
      <c r="AX62" s="4">
        <f t="shared" si="22"/>
        <v>0</v>
      </c>
      <c r="AY62" s="4" t="e">
        <f t="shared" si="23"/>
        <v>#N/A</v>
      </c>
      <c r="AZ62" s="4" t="str">
        <f t="shared" si="24"/>
        <v/>
      </c>
      <c r="BA62" s="4" t="str">
        <f t="shared" si="25"/>
        <v/>
      </c>
      <c r="BB62" s="4" t="str">
        <f t="shared" si="26"/>
        <v/>
      </c>
      <c r="BC62" s="4" t="str">
        <f t="shared" si="34"/>
        <v/>
      </c>
      <c r="BD62" s="4" t="str">
        <f t="shared" si="35"/>
        <v/>
      </c>
      <c r="BE62" s="4" t="str">
        <f t="shared" si="36"/>
        <v/>
      </c>
      <c r="BF62" s="4" t="str">
        <f t="shared" si="27"/>
        <v>なし</v>
      </c>
      <c r="BG62" s="4">
        <f t="shared" si="37"/>
        <v>0</v>
      </c>
      <c r="BM62" s="306"/>
      <c r="BW62" s="107"/>
    </row>
    <row r="63" spans="1:75" s="1" customFormat="1" ht="13.5" customHeight="1">
      <c r="A63" s="423">
        <v>46</v>
      </c>
      <c r="B63" s="94"/>
      <c r="C63" s="94"/>
      <c r="D63" s="94"/>
      <c r="E63" s="94"/>
      <c r="F63" s="94"/>
      <c r="G63" s="414"/>
      <c r="H63" s="94"/>
      <c r="I63" s="94"/>
      <c r="J63" s="95"/>
      <c r="K63" s="94"/>
      <c r="L63" s="93"/>
      <c r="M63" s="94"/>
      <c r="N63" s="95"/>
      <c r="O63" s="95"/>
      <c r="P63" s="41" t="str">
        <f t="shared" si="0"/>
        <v/>
      </c>
      <c r="Q63" s="41" t="str">
        <f t="shared" si="1"/>
        <v/>
      </c>
      <c r="R63" s="42" t="str">
        <f t="shared" si="2"/>
        <v/>
      </c>
      <c r="S63" s="424" t="str">
        <f t="shared" si="39"/>
        <v/>
      </c>
      <c r="T63" s="43" t="str">
        <f t="shared" si="4"/>
        <v/>
      </c>
      <c r="U63" s="43" t="str">
        <f t="shared" si="5"/>
        <v/>
      </c>
      <c r="V63" s="43" t="str">
        <f t="shared" si="6"/>
        <v/>
      </c>
      <c r="W63" s="332"/>
      <c r="X63" s="376"/>
      <c r="Y63" s="425"/>
      <c r="Z63" s="411"/>
      <c r="AA63" s="17" t="str">
        <f t="shared" si="7"/>
        <v/>
      </c>
      <c r="AB63" s="4" t="e">
        <f t="shared" si="8"/>
        <v>#N/A</v>
      </c>
      <c r="AC63" s="4" t="e">
        <f t="shared" si="9"/>
        <v>#N/A</v>
      </c>
      <c r="AD63" s="4" t="e">
        <f t="shared" si="10"/>
        <v>#N/A</v>
      </c>
      <c r="AE63" s="4" t="str">
        <f t="shared" si="11"/>
        <v/>
      </c>
      <c r="AF63" s="4">
        <f t="shared" si="12"/>
        <v>1</v>
      </c>
      <c r="AG63" s="4" t="e">
        <f t="shared" si="28"/>
        <v>#N/A</v>
      </c>
      <c r="AH63" s="4" t="e">
        <f t="shared" si="29"/>
        <v>#N/A</v>
      </c>
      <c r="AI63" s="4" t="e">
        <f t="shared" si="13"/>
        <v>#N/A</v>
      </c>
      <c r="AJ63" s="4" t="e">
        <f t="shared" si="38"/>
        <v>#N/A</v>
      </c>
      <c r="AK63" s="4" t="e">
        <f t="shared" si="30"/>
        <v>#N/A</v>
      </c>
      <c r="AL63" s="4"/>
      <c r="AM63" s="5" t="str">
        <f t="shared" si="14"/>
        <v xml:space="preserve"> </v>
      </c>
      <c r="AN63" s="5" t="str">
        <f t="shared" si="31"/>
        <v xml:space="preserve"> </v>
      </c>
      <c r="AO63" s="4" t="e">
        <f t="shared" si="15"/>
        <v>#N/A</v>
      </c>
      <c r="AP63" s="4" t="e">
        <f t="shared" si="16"/>
        <v>#N/A</v>
      </c>
      <c r="AQ63" s="4" t="e">
        <f t="shared" si="32"/>
        <v>#N/A</v>
      </c>
      <c r="AR63" s="4" t="e">
        <f t="shared" si="17"/>
        <v>#N/A</v>
      </c>
      <c r="AS63" s="4" t="e">
        <f t="shared" si="18"/>
        <v>#N/A</v>
      </c>
      <c r="AT63" s="4" t="e">
        <f t="shared" si="33"/>
        <v>#N/A</v>
      </c>
      <c r="AU63" s="4" t="e">
        <f t="shared" si="19"/>
        <v>#N/A</v>
      </c>
      <c r="AV63" s="4" t="e">
        <f t="shared" si="20"/>
        <v>#N/A</v>
      </c>
      <c r="AW63" s="4" t="e">
        <f t="shared" si="21"/>
        <v>#N/A</v>
      </c>
      <c r="AX63" s="4">
        <f t="shared" si="22"/>
        <v>0</v>
      </c>
      <c r="AY63" s="4" t="e">
        <f t="shared" si="23"/>
        <v>#N/A</v>
      </c>
      <c r="AZ63" s="4" t="str">
        <f t="shared" si="24"/>
        <v/>
      </c>
      <c r="BA63" s="4" t="str">
        <f t="shared" si="25"/>
        <v/>
      </c>
      <c r="BB63" s="4" t="str">
        <f t="shared" si="26"/>
        <v/>
      </c>
      <c r="BC63" s="4" t="str">
        <f t="shared" si="34"/>
        <v/>
      </c>
      <c r="BD63" s="4" t="str">
        <f t="shared" si="35"/>
        <v/>
      </c>
      <c r="BE63" s="4" t="str">
        <f t="shared" si="36"/>
        <v/>
      </c>
      <c r="BF63" s="4" t="str">
        <f t="shared" si="27"/>
        <v>なし</v>
      </c>
      <c r="BG63" s="4">
        <f t="shared" si="37"/>
        <v>0</v>
      </c>
      <c r="BM63" s="306"/>
      <c r="BW63" s="107"/>
    </row>
    <row r="64" spans="1:75" s="1" customFormat="1" ht="13.5" customHeight="1">
      <c r="A64" s="423">
        <v>47</v>
      </c>
      <c r="B64" s="94"/>
      <c r="C64" s="94"/>
      <c r="D64" s="94"/>
      <c r="E64" s="94"/>
      <c r="F64" s="94"/>
      <c r="G64" s="414"/>
      <c r="H64" s="94"/>
      <c r="I64" s="94"/>
      <c r="J64" s="95"/>
      <c r="K64" s="94"/>
      <c r="L64" s="93"/>
      <c r="M64" s="94"/>
      <c r="N64" s="95"/>
      <c r="O64" s="95"/>
      <c r="P64" s="41" t="str">
        <f t="shared" si="0"/>
        <v/>
      </c>
      <c r="Q64" s="41" t="str">
        <f t="shared" si="1"/>
        <v/>
      </c>
      <c r="R64" s="42" t="str">
        <f t="shared" si="2"/>
        <v/>
      </c>
      <c r="S64" s="424" t="str">
        <f t="shared" si="39"/>
        <v/>
      </c>
      <c r="T64" s="43" t="str">
        <f t="shared" si="4"/>
        <v/>
      </c>
      <c r="U64" s="43" t="str">
        <f t="shared" si="5"/>
        <v/>
      </c>
      <c r="V64" s="43" t="str">
        <f t="shared" si="6"/>
        <v/>
      </c>
      <c r="W64" s="332"/>
      <c r="X64" s="376"/>
      <c r="Y64" s="425"/>
      <c r="Z64" s="411"/>
      <c r="AA64" s="17" t="str">
        <f t="shared" si="7"/>
        <v/>
      </c>
      <c r="AB64" s="4" t="e">
        <f t="shared" si="8"/>
        <v>#N/A</v>
      </c>
      <c r="AC64" s="4" t="e">
        <f t="shared" si="9"/>
        <v>#N/A</v>
      </c>
      <c r="AD64" s="4" t="e">
        <f t="shared" si="10"/>
        <v>#N/A</v>
      </c>
      <c r="AE64" s="4" t="str">
        <f t="shared" si="11"/>
        <v/>
      </c>
      <c r="AF64" s="4">
        <f t="shared" si="12"/>
        <v>1</v>
      </c>
      <c r="AG64" s="4" t="e">
        <f t="shared" si="28"/>
        <v>#N/A</v>
      </c>
      <c r="AH64" s="4" t="e">
        <f t="shared" si="29"/>
        <v>#N/A</v>
      </c>
      <c r="AI64" s="4" t="e">
        <f t="shared" si="13"/>
        <v>#N/A</v>
      </c>
      <c r="AJ64" s="4" t="e">
        <f t="shared" si="38"/>
        <v>#N/A</v>
      </c>
      <c r="AK64" s="4" t="e">
        <f t="shared" si="30"/>
        <v>#N/A</v>
      </c>
      <c r="AL64" s="4"/>
      <c r="AM64" s="5" t="str">
        <f t="shared" si="14"/>
        <v xml:space="preserve"> </v>
      </c>
      <c r="AN64" s="5" t="str">
        <f t="shared" si="31"/>
        <v xml:space="preserve"> </v>
      </c>
      <c r="AO64" s="4" t="e">
        <f t="shared" si="15"/>
        <v>#N/A</v>
      </c>
      <c r="AP64" s="4" t="e">
        <f t="shared" si="16"/>
        <v>#N/A</v>
      </c>
      <c r="AQ64" s="4" t="e">
        <f t="shared" si="32"/>
        <v>#N/A</v>
      </c>
      <c r="AR64" s="4" t="e">
        <f t="shared" si="17"/>
        <v>#N/A</v>
      </c>
      <c r="AS64" s="4" t="e">
        <f t="shared" si="18"/>
        <v>#N/A</v>
      </c>
      <c r="AT64" s="4" t="e">
        <f t="shared" si="33"/>
        <v>#N/A</v>
      </c>
      <c r="AU64" s="4" t="e">
        <f t="shared" si="19"/>
        <v>#N/A</v>
      </c>
      <c r="AV64" s="4" t="e">
        <f t="shared" si="20"/>
        <v>#N/A</v>
      </c>
      <c r="AW64" s="4" t="e">
        <f t="shared" si="21"/>
        <v>#N/A</v>
      </c>
      <c r="AX64" s="4">
        <f t="shared" si="22"/>
        <v>0</v>
      </c>
      <c r="AY64" s="4" t="e">
        <f t="shared" si="23"/>
        <v>#N/A</v>
      </c>
      <c r="AZ64" s="4" t="str">
        <f t="shared" si="24"/>
        <v/>
      </c>
      <c r="BA64" s="4" t="str">
        <f t="shared" si="25"/>
        <v/>
      </c>
      <c r="BB64" s="4" t="str">
        <f t="shared" si="26"/>
        <v/>
      </c>
      <c r="BC64" s="4" t="str">
        <f t="shared" si="34"/>
        <v/>
      </c>
      <c r="BD64" s="4" t="str">
        <f t="shared" si="35"/>
        <v/>
      </c>
      <c r="BE64" s="4" t="str">
        <f t="shared" si="36"/>
        <v/>
      </c>
      <c r="BF64" s="4" t="str">
        <f t="shared" si="27"/>
        <v>なし</v>
      </c>
      <c r="BG64" s="4">
        <f t="shared" si="37"/>
        <v>0</v>
      </c>
      <c r="BM64" s="306"/>
      <c r="BW64" s="107"/>
    </row>
    <row r="65" spans="1:75" s="1" customFormat="1" ht="13.5" customHeight="1">
      <c r="A65" s="423">
        <v>48</v>
      </c>
      <c r="B65" s="94"/>
      <c r="C65" s="94"/>
      <c r="D65" s="94"/>
      <c r="E65" s="94"/>
      <c r="F65" s="94"/>
      <c r="G65" s="414"/>
      <c r="H65" s="94"/>
      <c r="I65" s="94"/>
      <c r="J65" s="95"/>
      <c r="K65" s="94"/>
      <c r="L65" s="93"/>
      <c r="M65" s="94"/>
      <c r="N65" s="95"/>
      <c r="O65" s="95"/>
      <c r="P65" s="41" t="str">
        <f t="shared" si="0"/>
        <v/>
      </c>
      <c r="Q65" s="41" t="str">
        <f t="shared" si="1"/>
        <v/>
      </c>
      <c r="R65" s="42" t="str">
        <f t="shared" si="2"/>
        <v/>
      </c>
      <c r="S65" s="424" t="str">
        <f t="shared" si="39"/>
        <v/>
      </c>
      <c r="T65" s="43" t="str">
        <f t="shared" si="4"/>
        <v/>
      </c>
      <c r="U65" s="43" t="str">
        <f t="shared" si="5"/>
        <v/>
      </c>
      <c r="V65" s="43" t="str">
        <f t="shared" si="6"/>
        <v/>
      </c>
      <c r="W65" s="332"/>
      <c r="X65" s="376"/>
      <c r="Y65" s="425"/>
      <c r="Z65" s="411"/>
      <c r="AA65" s="17" t="str">
        <f t="shared" si="7"/>
        <v/>
      </c>
      <c r="AB65" s="4" t="e">
        <f t="shared" si="8"/>
        <v>#N/A</v>
      </c>
      <c r="AC65" s="4" t="e">
        <f t="shared" si="9"/>
        <v>#N/A</v>
      </c>
      <c r="AD65" s="4" t="e">
        <f t="shared" si="10"/>
        <v>#N/A</v>
      </c>
      <c r="AE65" s="4" t="str">
        <f t="shared" si="11"/>
        <v/>
      </c>
      <c r="AF65" s="4">
        <f t="shared" si="12"/>
        <v>1</v>
      </c>
      <c r="AG65" s="4" t="e">
        <f t="shared" si="28"/>
        <v>#N/A</v>
      </c>
      <c r="AH65" s="4" t="e">
        <f t="shared" si="29"/>
        <v>#N/A</v>
      </c>
      <c r="AI65" s="4" t="e">
        <f t="shared" si="13"/>
        <v>#N/A</v>
      </c>
      <c r="AJ65" s="4" t="e">
        <f t="shared" si="38"/>
        <v>#N/A</v>
      </c>
      <c r="AK65" s="4" t="e">
        <f t="shared" si="30"/>
        <v>#N/A</v>
      </c>
      <c r="AL65" s="4"/>
      <c r="AM65" s="5" t="str">
        <f t="shared" si="14"/>
        <v xml:space="preserve"> </v>
      </c>
      <c r="AN65" s="5" t="str">
        <f t="shared" si="31"/>
        <v xml:space="preserve"> </v>
      </c>
      <c r="AO65" s="4" t="e">
        <f t="shared" si="15"/>
        <v>#N/A</v>
      </c>
      <c r="AP65" s="4" t="e">
        <f t="shared" si="16"/>
        <v>#N/A</v>
      </c>
      <c r="AQ65" s="4" t="e">
        <f t="shared" si="32"/>
        <v>#N/A</v>
      </c>
      <c r="AR65" s="4" t="e">
        <f t="shared" si="17"/>
        <v>#N/A</v>
      </c>
      <c r="AS65" s="4" t="e">
        <f t="shared" si="18"/>
        <v>#N/A</v>
      </c>
      <c r="AT65" s="4" t="e">
        <f t="shared" si="33"/>
        <v>#N/A</v>
      </c>
      <c r="AU65" s="4" t="e">
        <f t="shared" si="19"/>
        <v>#N/A</v>
      </c>
      <c r="AV65" s="4" t="e">
        <f t="shared" si="20"/>
        <v>#N/A</v>
      </c>
      <c r="AW65" s="4" t="e">
        <f t="shared" si="21"/>
        <v>#N/A</v>
      </c>
      <c r="AX65" s="4">
        <f t="shared" si="22"/>
        <v>0</v>
      </c>
      <c r="AY65" s="4" t="e">
        <f t="shared" si="23"/>
        <v>#N/A</v>
      </c>
      <c r="AZ65" s="4" t="str">
        <f t="shared" si="24"/>
        <v/>
      </c>
      <c r="BA65" s="4" t="str">
        <f t="shared" si="25"/>
        <v/>
      </c>
      <c r="BB65" s="4" t="str">
        <f t="shared" si="26"/>
        <v/>
      </c>
      <c r="BC65" s="4" t="str">
        <f t="shared" si="34"/>
        <v/>
      </c>
      <c r="BD65" s="4" t="str">
        <f t="shared" si="35"/>
        <v/>
      </c>
      <c r="BE65" s="4" t="str">
        <f t="shared" si="36"/>
        <v/>
      </c>
      <c r="BF65" s="4" t="str">
        <f t="shared" si="27"/>
        <v>なし</v>
      </c>
      <c r="BG65" s="4">
        <f t="shared" si="37"/>
        <v>0</v>
      </c>
      <c r="BM65" s="306"/>
      <c r="BW65" s="107"/>
    </row>
    <row r="66" spans="1:75" s="1" customFormat="1" ht="13.5" customHeight="1">
      <c r="A66" s="423">
        <v>49</v>
      </c>
      <c r="B66" s="94"/>
      <c r="C66" s="94"/>
      <c r="D66" s="94"/>
      <c r="E66" s="94"/>
      <c r="F66" s="94"/>
      <c r="G66" s="414"/>
      <c r="H66" s="94"/>
      <c r="I66" s="94"/>
      <c r="J66" s="95"/>
      <c r="K66" s="94"/>
      <c r="L66" s="93"/>
      <c r="M66" s="94"/>
      <c r="N66" s="95"/>
      <c r="O66" s="95"/>
      <c r="P66" s="41" t="str">
        <f t="shared" si="0"/>
        <v/>
      </c>
      <c r="Q66" s="41" t="str">
        <f t="shared" si="1"/>
        <v/>
      </c>
      <c r="R66" s="42" t="str">
        <f t="shared" si="2"/>
        <v/>
      </c>
      <c r="S66" s="424" t="str">
        <f t="shared" si="39"/>
        <v/>
      </c>
      <c r="T66" s="43" t="str">
        <f t="shared" si="4"/>
        <v/>
      </c>
      <c r="U66" s="43" t="str">
        <f t="shared" si="5"/>
        <v/>
      </c>
      <c r="V66" s="43" t="str">
        <f t="shared" si="6"/>
        <v/>
      </c>
      <c r="W66" s="332"/>
      <c r="X66" s="376"/>
      <c r="Y66" s="425"/>
      <c r="Z66" s="411"/>
      <c r="AA66" s="17" t="str">
        <f t="shared" si="7"/>
        <v/>
      </c>
      <c r="AB66" s="4" t="e">
        <f t="shared" si="8"/>
        <v>#N/A</v>
      </c>
      <c r="AC66" s="4" t="e">
        <f t="shared" si="9"/>
        <v>#N/A</v>
      </c>
      <c r="AD66" s="4" t="e">
        <f t="shared" si="10"/>
        <v>#N/A</v>
      </c>
      <c r="AE66" s="4" t="str">
        <f t="shared" si="11"/>
        <v/>
      </c>
      <c r="AF66" s="4">
        <f t="shared" si="12"/>
        <v>1</v>
      </c>
      <c r="AG66" s="4" t="e">
        <f t="shared" si="28"/>
        <v>#N/A</v>
      </c>
      <c r="AH66" s="4" t="e">
        <f t="shared" si="29"/>
        <v>#N/A</v>
      </c>
      <c r="AI66" s="4" t="e">
        <f t="shared" si="13"/>
        <v>#N/A</v>
      </c>
      <c r="AJ66" s="4" t="e">
        <f t="shared" si="38"/>
        <v>#N/A</v>
      </c>
      <c r="AK66" s="4" t="e">
        <f t="shared" si="30"/>
        <v>#N/A</v>
      </c>
      <c r="AL66" s="4"/>
      <c r="AM66" s="5" t="str">
        <f t="shared" si="14"/>
        <v xml:space="preserve"> </v>
      </c>
      <c r="AN66" s="5" t="str">
        <f t="shared" si="31"/>
        <v xml:space="preserve"> </v>
      </c>
      <c r="AO66" s="4" t="e">
        <f t="shared" si="15"/>
        <v>#N/A</v>
      </c>
      <c r="AP66" s="4" t="e">
        <f t="shared" si="16"/>
        <v>#N/A</v>
      </c>
      <c r="AQ66" s="4" t="e">
        <f t="shared" si="32"/>
        <v>#N/A</v>
      </c>
      <c r="AR66" s="4" t="e">
        <f t="shared" si="17"/>
        <v>#N/A</v>
      </c>
      <c r="AS66" s="4" t="e">
        <f t="shared" si="18"/>
        <v>#N/A</v>
      </c>
      <c r="AT66" s="4" t="e">
        <f t="shared" si="33"/>
        <v>#N/A</v>
      </c>
      <c r="AU66" s="4" t="e">
        <f t="shared" si="19"/>
        <v>#N/A</v>
      </c>
      <c r="AV66" s="4" t="e">
        <f t="shared" si="20"/>
        <v>#N/A</v>
      </c>
      <c r="AW66" s="4" t="e">
        <f t="shared" si="21"/>
        <v>#N/A</v>
      </c>
      <c r="AX66" s="4">
        <f t="shared" si="22"/>
        <v>0</v>
      </c>
      <c r="AY66" s="4" t="e">
        <f t="shared" si="23"/>
        <v>#N/A</v>
      </c>
      <c r="AZ66" s="4" t="str">
        <f t="shared" si="24"/>
        <v/>
      </c>
      <c r="BA66" s="4" t="str">
        <f t="shared" si="25"/>
        <v/>
      </c>
      <c r="BB66" s="4" t="str">
        <f t="shared" si="26"/>
        <v/>
      </c>
      <c r="BC66" s="4" t="str">
        <f t="shared" si="34"/>
        <v/>
      </c>
      <c r="BD66" s="4" t="str">
        <f t="shared" si="35"/>
        <v/>
      </c>
      <c r="BE66" s="4" t="str">
        <f t="shared" si="36"/>
        <v/>
      </c>
      <c r="BF66" s="4" t="str">
        <f t="shared" si="27"/>
        <v>なし</v>
      </c>
      <c r="BG66" s="4">
        <f t="shared" si="37"/>
        <v>0</v>
      </c>
      <c r="BM66" s="306"/>
      <c r="BW66" s="107"/>
    </row>
    <row r="67" spans="1:75" s="1" customFormat="1" ht="13.5" customHeight="1">
      <c r="A67" s="423">
        <v>50</v>
      </c>
      <c r="B67" s="94"/>
      <c r="C67" s="94"/>
      <c r="D67" s="94"/>
      <c r="E67" s="94"/>
      <c r="F67" s="94"/>
      <c r="G67" s="414"/>
      <c r="H67" s="94"/>
      <c r="I67" s="94"/>
      <c r="J67" s="95"/>
      <c r="K67" s="94"/>
      <c r="L67" s="93"/>
      <c r="M67" s="94"/>
      <c r="N67" s="95"/>
      <c r="O67" s="95"/>
      <c r="P67" s="41" t="str">
        <f t="shared" si="0"/>
        <v/>
      </c>
      <c r="Q67" s="41" t="str">
        <f t="shared" si="1"/>
        <v/>
      </c>
      <c r="R67" s="42" t="str">
        <f t="shared" si="2"/>
        <v/>
      </c>
      <c r="S67" s="424" t="str">
        <f t="shared" si="39"/>
        <v/>
      </c>
      <c r="T67" s="43" t="str">
        <f t="shared" si="4"/>
        <v/>
      </c>
      <c r="U67" s="43" t="str">
        <f t="shared" si="5"/>
        <v/>
      </c>
      <c r="V67" s="43" t="str">
        <f t="shared" si="6"/>
        <v/>
      </c>
      <c r="W67" s="332"/>
      <c r="X67" s="376"/>
      <c r="Y67" s="425"/>
      <c r="Z67" s="411"/>
      <c r="AA67" s="17" t="str">
        <f t="shared" si="7"/>
        <v/>
      </c>
      <c r="AB67" s="4" t="e">
        <f t="shared" si="8"/>
        <v>#N/A</v>
      </c>
      <c r="AC67" s="4" t="e">
        <f t="shared" si="9"/>
        <v>#N/A</v>
      </c>
      <c r="AD67" s="4" t="e">
        <f t="shared" si="10"/>
        <v>#N/A</v>
      </c>
      <c r="AE67" s="4" t="str">
        <f t="shared" si="11"/>
        <v/>
      </c>
      <c r="AF67" s="4">
        <f t="shared" si="12"/>
        <v>1</v>
      </c>
      <c r="AG67" s="4" t="e">
        <f t="shared" si="28"/>
        <v>#N/A</v>
      </c>
      <c r="AH67" s="4" t="e">
        <f t="shared" si="29"/>
        <v>#N/A</v>
      </c>
      <c r="AI67" s="4" t="e">
        <f t="shared" si="13"/>
        <v>#N/A</v>
      </c>
      <c r="AJ67" s="4" t="e">
        <f t="shared" si="38"/>
        <v>#N/A</v>
      </c>
      <c r="AK67" s="4" t="e">
        <f t="shared" si="30"/>
        <v>#N/A</v>
      </c>
      <c r="AL67" s="4"/>
      <c r="AM67" s="5" t="str">
        <f t="shared" si="14"/>
        <v xml:space="preserve"> </v>
      </c>
      <c r="AN67" s="5" t="str">
        <f t="shared" si="31"/>
        <v xml:space="preserve"> </v>
      </c>
      <c r="AO67" s="4" t="e">
        <f t="shared" si="15"/>
        <v>#N/A</v>
      </c>
      <c r="AP67" s="4" t="e">
        <f t="shared" si="16"/>
        <v>#N/A</v>
      </c>
      <c r="AQ67" s="4" t="e">
        <f t="shared" si="32"/>
        <v>#N/A</v>
      </c>
      <c r="AR67" s="4" t="e">
        <f t="shared" si="17"/>
        <v>#N/A</v>
      </c>
      <c r="AS67" s="4" t="e">
        <f t="shared" si="18"/>
        <v>#N/A</v>
      </c>
      <c r="AT67" s="4" t="e">
        <f t="shared" si="33"/>
        <v>#N/A</v>
      </c>
      <c r="AU67" s="4" t="e">
        <f t="shared" si="19"/>
        <v>#N/A</v>
      </c>
      <c r="AV67" s="4" t="e">
        <f t="shared" si="20"/>
        <v>#N/A</v>
      </c>
      <c r="AW67" s="4" t="e">
        <f t="shared" si="21"/>
        <v>#N/A</v>
      </c>
      <c r="AX67" s="4">
        <f t="shared" si="22"/>
        <v>0</v>
      </c>
      <c r="AY67" s="4" t="e">
        <f t="shared" si="23"/>
        <v>#N/A</v>
      </c>
      <c r="AZ67" s="4" t="str">
        <f t="shared" si="24"/>
        <v/>
      </c>
      <c r="BA67" s="4" t="str">
        <f t="shared" si="25"/>
        <v/>
      </c>
      <c r="BB67" s="4" t="str">
        <f t="shared" si="26"/>
        <v/>
      </c>
      <c r="BC67" s="4" t="str">
        <f t="shared" si="34"/>
        <v/>
      </c>
      <c r="BD67" s="4" t="str">
        <f t="shared" si="35"/>
        <v/>
      </c>
      <c r="BE67" s="4" t="str">
        <f t="shared" si="36"/>
        <v/>
      </c>
      <c r="BF67" s="4" t="str">
        <f t="shared" si="27"/>
        <v>なし</v>
      </c>
      <c r="BG67" s="4">
        <f t="shared" si="37"/>
        <v>0</v>
      </c>
      <c r="BM67" s="306"/>
      <c r="BW67" s="107"/>
    </row>
    <row r="68" spans="1:75" s="1" customFormat="1" ht="13.5" customHeight="1">
      <c r="A68" s="423">
        <v>51</v>
      </c>
      <c r="B68" s="94"/>
      <c r="C68" s="94"/>
      <c r="D68" s="94"/>
      <c r="E68" s="94"/>
      <c r="F68" s="94"/>
      <c r="G68" s="414"/>
      <c r="H68" s="94"/>
      <c r="I68" s="94"/>
      <c r="J68" s="95"/>
      <c r="K68" s="94"/>
      <c r="L68" s="93"/>
      <c r="M68" s="94"/>
      <c r="N68" s="95"/>
      <c r="O68" s="95"/>
      <c r="P68" s="41" t="str">
        <f t="shared" si="0"/>
        <v/>
      </c>
      <c r="Q68" s="41" t="str">
        <f t="shared" si="1"/>
        <v/>
      </c>
      <c r="R68" s="42" t="str">
        <f t="shared" si="2"/>
        <v/>
      </c>
      <c r="S68" s="424" t="str">
        <f t="shared" si="39"/>
        <v/>
      </c>
      <c r="T68" s="43" t="str">
        <f t="shared" si="4"/>
        <v/>
      </c>
      <c r="U68" s="43" t="str">
        <f t="shared" si="5"/>
        <v/>
      </c>
      <c r="V68" s="43" t="str">
        <f t="shared" si="6"/>
        <v/>
      </c>
      <c r="W68" s="332"/>
      <c r="X68" s="376"/>
      <c r="Y68" s="425"/>
      <c r="Z68" s="411"/>
      <c r="AA68" s="17" t="str">
        <f t="shared" si="7"/>
        <v/>
      </c>
      <c r="AB68" s="4" t="e">
        <f t="shared" si="8"/>
        <v>#N/A</v>
      </c>
      <c r="AC68" s="4" t="e">
        <f t="shared" si="9"/>
        <v>#N/A</v>
      </c>
      <c r="AD68" s="4" t="e">
        <f t="shared" si="10"/>
        <v>#N/A</v>
      </c>
      <c r="AE68" s="4" t="str">
        <f t="shared" si="11"/>
        <v/>
      </c>
      <c r="AF68" s="4">
        <f t="shared" si="12"/>
        <v>1</v>
      </c>
      <c r="AG68" s="4" t="e">
        <f t="shared" si="28"/>
        <v>#N/A</v>
      </c>
      <c r="AH68" s="4" t="e">
        <f t="shared" si="29"/>
        <v>#N/A</v>
      </c>
      <c r="AI68" s="4" t="e">
        <f t="shared" si="13"/>
        <v>#N/A</v>
      </c>
      <c r="AJ68" s="4" t="e">
        <f t="shared" si="38"/>
        <v>#N/A</v>
      </c>
      <c r="AK68" s="4" t="e">
        <f t="shared" si="30"/>
        <v>#N/A</v>
      </c>
      <c r="AL68" s="4"/>
      <c r="AM68" s="5" t="str">
        <f t="shared" si="14"/>
        <v xml:space="preserve"> </v>
      </c>
      <c r="AN68" s="5" t="str">
        <f t="shared" si="31"/>
        <v xml:space="preserve"> </v>
      </c>
      <c r="AO68" s="4" t="e">
        <f t="shared" si="15"/>
        <v>#N/A</v>
      </c>
      <c r="AP68" s="4" t="e">
        <f t="shared" si="16"/>
        <v>#N/A</v>
      </c>
      <c r="AQ68" s="4" t="e">
        <f t="shared" si="32"/>
        <v>#N/A</v>
      </c>
      <c r="AR68" s="4" t="e">
        <f t="shared" si="17"/>
        <v>#N/A</v>
      </c>
      <c r="AS68" s="4" t="e">
        <f t="shared" si="18"/>
        <v>#N/A</v>
      </c>
      <c r="AT68" s="4" t="e">
        <f t="shared" si="33"/>
        <v>#N/A</v>
      </c>
      <c r="AU68" s="4" t="e">
        <f t="shared" si="19"/>
        <v>#N/A</v>
      </c>
      <c r="AV68" s="4" t="e">
        <f t="shared" si="20"/>
        <v>#N/A</v>
      </c>
      <c r="AW68" s="4" t="e">
        <f t="shared" si="21"/>
        <v>#N/A</v>
      </c>
      <c r="AX68" s="4">
        <f t="shared" si="22"/>
        <v>0</v>
      </c>
      <c r="AY68" s="4" t="e">
        <f t="shared" si="23"/>
        <v>#N/A</v>
      </c>
      <c r="AZ68" s="4" t="str">
        <f t="shared" si="24"/>
        <v/>
      </c>
      <c r="BA68" s="4" t="str">
        <f t="shared" si="25"/>
        <v/>
      </c>
      <c r="BB68" s="4" t="str">
        <f t="shared" si="26"/>
        <v/>
      </c>
      <c r="BC68" s="4" t="str">
        <f t="shared" si="34"/>
        <v/>
      </c>
      <c r="BD68" s="4" t="str">
        <f t="shared" si="35"/>
        <v/>
      </c>
      <c r="BE68" s="4" t="str">
        <f t="shared" si="36"/>
        <v/>
      </c>
      <c r="BF68" s="4" t="str">
        <f t="shared" si="27"/>
        <v>なし</v>
      </c>
      <c r="BG68" s="4">
        <f t="shared" si="37"/>
        <v>0</v>
      </c>
      <c r="BM68" s="306"/>
      <c r="BW68" s="107"/>
    </row>
    <row r="69" spans="1:75" s="1" customFormat="1" ht="13.5" customHeight="1">
      <c r="A69" s="423">
        <v>52</v>
      </c>
      <c r="B69" s="94"/>
      <c r="C69" s="94"/>
      <c r="D69" s="94"/>
      <c r="E69" s="94"/>
      <c r="F69" s="94"/>
      <c r="G69" s="414"/>
      <c r="H69" s="94"/>
      <c r="I69" s="94"/>
      <c r="J69" s="95"/>
      <c r="K69" s="94"/>
      <c r="L69" s="93"/>
      <c r="M69" s="94"/>
      <c r="N69" s="95"/>
      <c r="O69" s="95"/>
      <c r="P69" s="41" t="str">
        <f t="shared" si="0"/>
        <v/>
      </c>
      <c r="Q69" s="41" t="str">
        <f t="shared" si="1"/>
        <v/>
      </c>
      <c r="R69" s="42" t="str">
        <f t="shared" si="2"/>
        <v/>
      </c>
      <c r="S69" s="424" t="str">
        <f t="shared" si="39"/>
        <v/>
      </c>
      <c r="T69" s="43" t="str">
        <f t="shared" si="4"/>
        <v/>
      </c>
      <c r="U69" s="43" t="str">
        <f t="shared" si="5"/>
        <v/>
      </c>
      <c r="V69" s="43" t="str">
        <f t="shared" si="6"/>
        <v/>
      </c>
      <c r="W69" s="332"/>
      <c r="X69" s="376"/>
      <c r="Y69" s="425"/>
      <c r="Z69" s="411"/>
      <c r="AA69" s="17" t="str">
        <f t="shared" si="7"/>
        <v/>
      </c>
      <c r="AB69" s="4" t="e">
        <f t="shared" si="8"/>
        <v>#N/A</v>
      </c>
      <c r="AC69" s="4" t="e">
        <f t="shared" si="9"/>
        <v>#N/A</v>
      </c>
      <c r="AD69" s="4" t="e">
        <f t="shared" si="10"/>
        <v>#N/A</v>
      </c>
      <c r="AE69" s="4" t="str">
        <f t="shared" si="11"/>
        <v/>
      </c>
      <c r="AF69" s="4">
        <f t="shared" si="12"/>
        <v>1</v>
      </c>
      <c r="AG69" s="4" t="e">
        <f t="shared" si="28"/>
        <v>#N/A</v>
      </c>
      <c r="AH69" s="4" t="e">
        <f t="shared" si="29"/>
        <v>#N/A</v>
      </c>
      <c r="AI69" s="4" t="e">
        <f t="shared" si="13"/>
        <v>#N/A</v>
      </c>
      <c r="AJ69" s="4" t="e">
        <f t="shared" si="38"/>
        <v>#N/A</v>
      </c>
      <c r="AK69" s="4" t="e">
        <f t="shared" si="30"/>
        <v>#N/A</v>
      </c>
      <c r="AL69" s="4"/>
      <c r="AM69" s="5" t="str">
        <f t="shared" si="14"/>
        <v xml:space="preserve"> </v>
      </c>
      <c r="AN69" s="5" t="str">
        <f t="shared" si="31"/>
        <v xml:space="preserve"> </v>
      </c>
      <c r="AO69" s="4" t="e">
        <f t="shared" si="15"/>
        <v>#N/A</v>
      </c>
      <c r="AP69" s="4" t="e">
        <f t="shared" si="16"/>
        <v>#N/A</v>
      </c>
      <c r="AQ69" s="4" t="e">
        <f t="shared" si="32"/>
        <v>#N/A</v>
      </c>
      <c r="AR69" s="4" t="e">
        <f t="shared" si="17"/>
        <v>#N/A</v>
      </c>
      <c r="AS69" s="4" t="e">
        <f t="shared" si="18"/>
        <v>#N/A</v>
      </c>
      <c r="AT69" s="4" t="e">
        <f t="shared" si="33"/>
        <v>#N/A</v>
      </c>
      <c r="AU69" s="4" t="e">
        <f t="shared" si="19"/>
        <v>#N/A</v>
      </c>
      <c r="AV69" s="4" t="e">
        <f t="shared" si="20"/>
        <v>#N/A</v>
      </c>
      <c r="AW69" s="4" t="e">
        <f t="shared" si="21"/>
        <v>#N/A</v>
      </c>
      <c r="AX69" s="4">
        <f t="shared" si="22"/>
        <v>0</v>
      </c>
      <c r="AY69" s="4" t="e">
        <f t="shared" si="23"/>
        <v>#N/A</v>
      </c>
      <c r="AZ69" s="4" t="str">
        <f t="shared" si="24"/>
        <v/>
      </c>
      <c r="BA69" s="4" t="str">
        <f t="shared" si="25"/>
        <v/>
      </c>
      <c r="BB69" s="4" t="str">
        <f t="shared" si="26"/>
        <v/>
      </c>
      <c r="BC69" s="4" t="str">
        <f t="shared" si="34"/>
        <v/>
      </c>
      <c r="BD69" s="4" t="str">
        <f t="shared" si="35"/>
        <v/>
      </c>
      <c r="BE69" s="4" t="str">
        <f t="shared" si="36"/>
        <v/>
      </c>
      <c r="BF69" s="4" t="str">
        <f t="shared" si="27"/>
        <v>なし</v>
      </c>
      <c r="BG69" s="4">
        <f t="shared" si="37"/>
        <v>0</v>
      </c>
      <c r="BM69" s="306"/>
      <c r="BW69" s="107"/>
    </row>
    <row r="70" spans="1:75" s="1" customFormat="1" ht="13.5" customHeight="1">
      <c r="A70" s="423">
        <v>53</v>
      </c>
      <c r="B70" s="94"/>
      <c r="C70" s="94"/>
      <c r="D70" s="94"/>
      <c r="E70" s="94"/>
      <c r="F70" s="94"/>
      <c r="G70" s="414"/>
      <c r="H70" s="94"/>
      <c r="I70" s="94"/>
      <c r="J70" s="95"/>
      <c r="K70" s="94"/>
      <c r="L70" s="93"/>
      <c r="M70" s="94"/>
      <c r="N70" s="95"/>
      <c r="O70" s="95"/>
      <c r="P70" s="41" t="str">
        <f t="shared" si="0"/>
        <v/>
      </c>
      <c r="Q70" s="41" t="str">
        <f t="shared" si="1"/>
        <v/>
      </c>
      <c r="R70" s="42" t="str">
        <f t="shared" si="2"/>
        <v/>
      </c>
      <c r="S70" s="424" t="str">
        <f t="shared" si="39"/>
        <v/>
      </c>
      <c r="T70" s="43" t="str">
        <f t="shared" si="4"/>
        <v/>
      </c>
      <c r="U70" s="43" t="str">
        <f t="shared" si="5"/>
        <v/>
      </c>
      <c r="V70" s="43" t="str">
        <f t="shared" si="6"/>
        <v/>
      </c>
      <c r="W70" s="332"/>
      <c r="X70" s="376"/>
      <c r="Y70" s="425"/>
      <c r="Z70" s="411"/>
      <c r="AA70" s="17" t="str">
        <f t="shared" si="7"/>
        <v/>
      </c>
      <c r="AB70" s="4" t="e">
        <f t="shared" si="8"/>
        <v>#N/A</v>
      </c>
      <c r="AC70" s="4" t="e">
        <f t="shared" si="9"/>
        <v>#N/A</v>
      </c>
      <c r="AD70" s="4" t="e">
        <f t="shared" si="10"/>
        <v>#N/A</v>
      </c>
      <c r="AE70" s="4" t="str">
        <f t="shared" si="11"/>
        <v/>
      </c>
      <c r="AF70" s="4">
        <f t="shared" si="12"/>
        <v>1</v>
      </c>
      <c r="AG70" s="4" t="e">
        <f t="shared" si="28"/>
        <v>#N/A</v>
      </c>
      <c r="AH70" s="4" t="e">
        <f t="shared" si="29"/>
        <v>#N/A</v>
      </c>
      <c r="AI70" s="4" t="e">
        <f t="shared" si="13"/>
        <v>#N/A</v>
      </c>
      <c r="AJ70" s="4" t="e">
        <f t="shared" si="38"/>
        <v>#N/A</v>
      </c>
      <c r="AK70" s="4" t="e">
        <f t="shared" si="30"/>
        <v>#N/A</v>
      </c>
      <c r="AL70" s="4"/>
      <c r="AM70" s="5" t="str">
        <f t="shared" si="14"/>
        <v xml:space="preserve"> </v>
      </c>
      <c r="AN70" s="5" t="str">
        <f t="shared" si="31"/>
        <v xml:space="preserve"> </v>
      </c>
      <c r="AO70" s="4" t="e">
        <f t="shared" si="15"/>
        <v>#N/A</v>
      </c>
      <c r="AP70" s="4" t="e">
        <f t="shared" si="16"/>
        <v>#N/A</v>
      </c>
      <c r="AQ70" s="4" t="e">
        <f t="shared" si="32"/>
        <v>#N/A</v>
      </c>
      <c r="AR70" s="4" t="e">
        <f t="shared" si="17"/>
        <v>#N/A</v>
      </c>
      <c r="AS70" s="4" t="e">
        <f t="shared" si="18"/>
        <v>#N/A</v>
      </c>
      <c r="AT70" s="4" t="e">
        <f t="shared" si="33"/>
        <v>#N/A</v>
      </c>
      <c r="AU70" s="4" t="e">
        <f t="shared" si="19"/>
        <v>#N/A</v>
      </c>
      <c r="AV70" s="4" t="e">
        <f t="shared" si="20"/>
        <v>#N/A</v>
      </c>
      <c r="AW70" s="4" t="e">
        <f t="shared" si="21"/>
        <v>#N/A</v>
      </c>
      <c r="AX70" s="4">
        <f t="shared" si="22"/>
        <v>0</v>
      </c>
      <c r="AY70" s="4" t="e">
        <f t="shared" si="23"/>
        <v>#N/A</v>
      </c>
      <c r="AZ70" s="4" t="str">
        <f t="shared" si="24"/>
        <v/>
      </c>
      <c r="BA70" s="4" t="str">
        <f t="shared" si="25"/>
        <v/>
      </c>
      <c r="BB70" s="4" t="str">
        <f t="shared" si="26"/>
        <v/>
      </c>
      <c r="BC70" s="4" t="str">
        <f t="shared" si="34"/>
        <v/>
      </c>
      <c r="BD70" s="4" t="str">
        <f t="shared" si="35"/>
        <v/>
      </c>
      <c r="BE70" s="4" t="str">
        <f t="shared" si="36"/>
        <v/>
      </c>
      <c r="BF70" s="4" t="str">
        <f t="shared" si="27"/>
        <v>なし</v>
      </c>
      <c r="BG70" s="4">
        <f t="shared" si="37"/>
        <v>0</v>
      </c>
      <c r="BM70" s="306"/>
      <c r="BW70" s="107"/>
    </row>
    <row r="71" spans="1:75" s="1" customFormat="1" ht="13.5" customHeight="1">
      <c r="A71" s="423">
        <v>54</v>
      </c>
      <c r="B71" s="94"/>
      <c r="C71" s="94"/>
      <c r="D71" s="94"/>
      <c r="E71" s="94"/>
      <c r="F71" s="94"/>
      <c r="G71" s="414"/>
      <c r="H71" s="94"/>
      <c r="I71" s="94"/>
      <c r="J71" s="95"/>
      <c r="K71" s="94"/>
      <c r="L71" s="93"/>
      <c r="M71" s="94"/>
      <c r="N71" s="95"/>
      <c r="O71" s="95"/>
      <c r="P71" s="41" t="str">
        <f t="shared" si="0"/>
        <v/>
      </c>
      <c r="Q71" s="41" t="str">
        <f t="shared" si="1"/>
        <v/>
      </c>
      <c r="R71" s="42" t="str">
        <f t="shared" si="2"/>
        <v/>
      </c>
      <c r="S71" s="424" t="str">
        <f t="shared" si="39"/>
        <v/>
      </c>
      <c r="T71" s="43" t="str">
        <f t="shared" si="4"/>
        <v/>
      </c>
      <c r="U71" s="43" t="str">
        <f t="shared" si="5"/>
        <v/>
      </c>
      <c r="V71" s="43" t="str">
        <f t="shared" si="6"/>
        <v/>
      </c>
      <c r="W71" s="332"/>
      <c r="X71" s="376"/>
      <c r="Y71" s="425"/>
      <c r="Z71" s="411"/>
      <c r="AA71" s="17" t="str">
        <f t="shared" si="7"/>
        <v/>
      </c>
      <c r="AB71" s="4" t="e">
        <f t="shared" si="8"/>
        <v>#N/A</v>
      </c>
      <c r="AC71" s="4" t="e">
        <f t="shared" si="9"/>
        <v>#N/A</v>
      </c>
      <c r="AD71" s="4" t="e">
        <f t="shared" si="10"/>
        <v>#N/A</v>
      </c>
      <c r="AE71" s="4" t="str">
        <f t="shared" si="11"/>
        <v/>
      </c>
      <c r="AF71" s="4">
        <f t="shared" si="12"/>
        <v>1</v>
      </c>
      <c r="AG71" s="4" t="e">
        <f t="shared" si="28"/>
        <v>#N/A</v>
      </c>
      <c r="AH71" s="4" t="e">
        <f t="shared" si="29"/>
        <v>#N/A</v>
      </c>
      <c r="AI71" s="4" t="e">
        <f t="shared" si="13"/>
        <v>#N/A</v>
      </c>
      <c r="AJ71" s="4" t="e">
        <f t="shared" si="38"/>
        <v>#N/A</v>
      </c>
      <c r="AK71" s="4" t="e">
        <f t="shared" si="30"/>
        <v>#N/A</v>
      </c>
      <c r="AL71" s="4"/>
      <c r="AM71" s="5" t="str">
        <f t="shared" si="14"/>
        <v xml:space="preserve"> </v>
      </c>
      <c r="AN71" s="5" t="str">
        <f t="shared" si="31"/>
        <v xml:space="preserve"> </v>
      </c>
      <c r="AO71" s="4" t="e">
        <f t="shared" si="15"/>
        <v>#N/A</v>
      </c>
      <c r="AP71" s="4" t="e">
        <f t="shared" si="16"/>
        <v>#N/A</v>
      </c>
      <c r="AQ71" s="4" t="e">
        <f t="shared" si="32"/>
        <v>#N/A</v>
      </c>
      <c r="AR71" s="4" t="e">
        <f t="shared" si="17"/>
        <v>#N/A</v>
      </c>
      <c r="AS71" s="4" t="e">
        <f t="shared" si="18"/>
        <v>#N/A</v>
      </c>
      <c r="AT71" s="4" t="e">
        <f t="shared" si="33"/>
        <v>#N/A</v>
      </c>
      <c r="AU71" s="4" t="e">
        <f t="shared" si="19"/>
        <v>#N/A</v>
      </c>
      <c r="AV71" s="4" t="e">
        <f t="shared" si="20"/>
        <v>#N/A</v>
      </c>
      <c r="AW71" s="4" t="e">
        <f t="shared" si="21"/>
        <v>#N/A</v>
      </c>
      <c r="AX71" s="4">
        <f t="shared" si="22"/>
        <v>0</v>
      </c>
      <c r="AY71" s="4" t="e">
        <f t="shared" si="23"/>
        <v>#N/A</v>
      </c>
      <c r="AZ71" s="4" t="str">
        <f t="shared" si="24"/>
        <v/>
      </c>
      <c r="BA71" s="4" t="str">
        <f t="shared" si="25"/>
        <v/>
      </c>
      <c r="BB71" s="4" t="str">
        <f t="shared" si="26"/>
        <v/>
      </c>
      <c r="BC71" s="4" t="str">
        <f t="shared" si="34"/>
        <v/>
      </c>
      <c r="BD71" s="4" t="str">
        <f t="shared" si="35"/>
        <v/>
      </c>
      <c r="BE71" s="4" t="str">
        <f t="shared" si="36"/>
        <v/>
      </c>
      <c r="BF71" s="4" t="str">
        <f t="shared" si="27"/>
        <v>なし</v>
      </c>
      <c r="BG71" s="4">
        <f t="shared" si="37"/>
        <v>0</v>
      </c>
      <c r="BM71" s="306"/>
      <c r="BW71" s="107"/>
    </row>
    <row r="72" spans="1:75" s="1" customFormat="1" ht="13.5" customHeight="1">
      <c r="A72" s="423">
        <v>55</v>
      </c>
      <c r="B72" s="94"/>
      <c r="C72" s="94"/>
      <c r="D72" s="94"/>
      <c r="E72" s="94"/>
      <c r="F72" s="94"/>
      <c r="G72" s="414"/>
      <c r="H72" s="94"/>
      <c r="I72" s="94"/>
      <c r="J72" s="95"/>
      <c r="K72" s="94"/>
      <c r="L72" s="93"/>
      <c r="M72" s="94"/>
      <c r="N72" s="95"/>
      <c r="O72" s="95"/>
      <c r="P72" s="41" t="str">
        <f t="shared" si="0"/>
        <v/>
      </c>
      <c r="Q72" s="41" t="str">
        <f t="shared" si="1"/>
        <v/>
      </c>
      <c r="R72" s="42" t="str">
        <f t="shared" si="2"/>
        <v/>
      </c>
      <c r="S72" s="424" t="str">
        <f t="shared" si="39"/>
        <v/>
      </c>
      <c r="T72" s="43" t="str">
        <f t="shared" si="4"/>
        <v/>
      </c>
      <c r="U72" s="43" t="str">
        <f t="shared" si="5"/>
        <v/>
      </c>
      <c r="V72" s="43" t="str">
        <f t="shared" si="6"/>
        <v/>
      </c>
      <c r="W72" s="332"/>
      <c r="X72" s="376"/>
      <c r="Y72" s="425"/>
      <c r="Z72" s="411"/>
      <c r="AA72" s="17" t="str">
        <f t="shared" si="7"/>
        <v/>
      </c>
      <c r="AB72" s="4" t="e">
        <f t="shared" si="8"/>
        <v>#N/A</v>
      </c>
      <c r="AC72" s="4" t="e">
        <f t="shared" si="9"/>
        <v>#N/A</v>
      </c>
      <c r="AD72" s="4" t="e">
        <f t="shared" si="10"/>
        <v>#N/A</v>
      </c>
      <c r="AE72" s="4" t="str">
        <f t="shared" si="11"/>
        <v/>
      </c>
      <c r="AF72" s="4">
        <f t="shared" si="12"/>
        <v>1</v>
      </c>
      <c r="AG72" s="4" t="e">
        <f t="shared" si="28"/>
        <v>#N/A</v>
      </c>
      <c r="AH72" s="4" t="e">
        <f t="shared" si="29"/>
        <v>#N/A</v>
      </c>
      <c r="AI72" s="4" t="e">
        <f t="shared" si="13"/>
        <v>#N/A</v>
      </c>
      <c r="AJ72" s="4" t="e">
        <f t="shared" si="38"/>
        <v>#N/A</v>
      </c>
      <c r="AK72" s="4" t="e">
        <f t="shared" si="30"/>
        <v>#N/A</v>
      </c>
      <c r="AL72" s="4"/>
      <c r="AM72" s="5" t="str">
        <f t="shared" si="14"/>
        <v xml:space="preserve"> </v>
      </c>
      <c r="AN72" s="5" t="str">
        <f t="shared" si="31"/>
        <v xml:space="preserve"> </v>
      </c>
      <c r="AO72" s="4" t="e">
        <f t="shared" si="15"/>
        <v>#N/A</v>
      </c>
      <c r="AP72" s="4" t="e">
        <f t="shared" si="16"/>
        <v>#N/A</v>
      </c>
      <c r="AQ72" s="4" t="e">
        <f t="shared" si="32"/>
        <v>#N/A</v>
      </c>
      <c r="AR72" s="4" t="e">
        <f t="shared" si="17"/>
        <v>#N/A</v>
      </c>
      <c r="AS72" s="4" t="e">
        <f t="shared" si="18"/>
        <v>#N/A</v>
      </c>
      <c r="AT72" s="4" t="e">
        <f t="shared" si="33"/>
        <v>#N/A</v>
      </c>
      <c r="AU72" s="4" t="e">
        <f t="shared" si="19"/>
        <v>#N/A</v>
      </c>
      <c r="AV72" s="4" t="e">
        <f t="shared" si="20"/>
        <v>#N/A</v>
      </c>
      <c r="AW72" s="4" t="e">
        <f t="shared" si="21"/>
        <v>#N/A</v>
      </c>
      <c r="AX72" s="4">
        <f t="shared" si="22"/>
        <v>0</v>
      </c>
      <c r="AY72" s="4" t="e">
        <f t="shared" si="23"/>
        <v>#N/A</v>
      </c>
      <c r="AZ72" s="4" t="str">
        <f t="shared" si="24"/>
        <v/>
      </c>
      <c r="BA72" s="4" t="str">
        <f t="shared" si="25"/>
        <v/>
      </c>
      <c r="BB72" s="4" t="str">
        <f t="shared" si="26"/>
        <v/>
      </c>
      <c r="BC72" s="4" t="str">
        <f t="shared" si="34"/>
        <v/>
      </c>
      <c r="BD72" s="4" t="str">
        <f t="shared" si="35"/>
        <v/>
      </c>
      <c r="BE72" s="4" t="str">
        <f t="shared" si="36"/>
        <v/>
      </c>
      <c r="BF72" s="4" t="str">
        <f t="shared" si="27"/>
        <v>なし</v>
      </c>
      <c r="BG72" s="4">
        <f t="shared" si="37"/>
        <v>0</v>
      </c>
      <c r="BM72" s="306"/>
      <c r="BW72" s="107"/>
    </row>
    <row r="73" spans="1:75" s="1" customFormat="1" ht="13.5" customHeight="1">
      <c r="A73" s="423">
        <v>56</v>
      </c>
      <c r="B73" s="94"/>
      <c r="C73" s="94"/>
      <c r="D73" s="94"/>
      <c r="E73" s="94"/>
      <c r="F73" s="94"/>
      <c r="G73" s="414"/>
      <c r="H73" s="94"/>
      <c r="I73" s="94"/>
      <c r="J73" s="95"/>
      <c r="K73" s="94"/>
      <c r="L73" s="93"/>
      <c r="M73" s="94"/>
      <c r="N73" s="95"/>
      <c r="O73" s="95"/>
      <c r="P73" s="41" t="str">
        <f t="shared" si="0"/>
        <v/>
      </c>
      <c r="Q73" s="41" t="str">
        <f t="shared" si="1"/>
        <v/>
      </c>
      <c r="R73" s="42" t="str">
        <f t="shared" si="2"/>
        <v/>
      </c>
      <c r="S73" s="424" t="str">
        <f t="shared" si="39"/>
        <v/>
      </c>
      <c r="T73" s="43" t="str">
        <f t="shared" si="4"/>
        <v/>
      </c>
      <c r="U73" s="43" t="str">
        <f t="shared" si="5"/>
        <v/>
      </c>
      <c r="V73" s="43" t="str">
        <f t="shared" si="6"/>
        <v/>
      </c>
      <c r="W73" s="332"/>
      <c r="X73" s="376"/>
      <c r="Y73" s="425"/>
      <c r="Z73" s="411"/>
      <c r="AA73" s="17" t="str">
        <f t="shared" si="7"/>
        <v/>
      </c>
      <c r="AB73" s="4" t="e">
        <f t="shared" si="8"/>
        <v>#N/A</v>
      </c>
      <c r="AC73" s="4" t="e">
        <f t="shared" si="9"/>
        <v>#N/A</v>
      </c>
      <c r="AD73" s="4" t="e">
        <f t="shared" si="10"/>
        <v>#N/A</v>
      </c>
      <c r="AE73" s="4" t="str">
        <f t="shared" si="11"/>
        <v/>
      </c>
      <c r="AF73" s="4">
        <f t="shared" si="12"/>
        <v>1</v>
      </c>
      <c r="AG73" s="4" t="e">
        <f t="shared" si="28"/>
        <v>#N/A</v>
      </c>
      <c r="AH73" s="4" t="e">
        <f t="shared" si="29"/>
        <v>#N/A</v>
      </c>
      <c r="AI73" s="4" t="e">
        <f t="shared" si="13"/>
        <v>#N/A</v>
      </c>
      <c r="AJ73" s="4" t="e">
        <f t="shared" si="38"/>
        <v>#N/A</v>
      </c>
      <c r="AK73" s="4" t="e">
        <f t="shared" si="30"/>
        <v>#N/A</v>
      </c>
      <c r="AL73" s="4"/>
      <c r="AM73" s="5" t="str">
        <f t="shared" si="14"/>
        <v xml:space="preserve"> </v>
      </c>
      <c r="AN73" s="5" t="str">
        <f t="shared" si="31"/>
        <v xml:space="preserve"> </v>
      </c>
      <c r="AO73" s="4" t="e">
        <f t="shared" si="15"/>
        <v>#N/A</v>
      </c>
      <c r="AP73" s="4" t="e">
        <f t="shared" si="16"/>
        <v>#N/A</v>
      </c>
      <c r="AQ73" s="4" t="e">
        <f t="shared" si="32"/>
        <v>#N/A</v>
      </c>
      <c r="AR73" s="4" t="e">
        <f t="shared" si="17"/>
        <v>#N/A</v>
      </c>
      <c r="AS73" s="4" t="e">
        <f t="shared" si="18"/>
        <v>#N/A</v>
      </c>
      <c r="AT73" s="4" t="e">
        <f t="shared" si="33"/>
        <v>#N/A</v>
      </c>
      <c r="AU73" s="4" t="e">
        <f t="shared" si="19"/>
        <v>#N/A</v>
      </c>
      <c r="AV73" s="4" t="e">
        <f t="shared" si="20"/>
        <v>#N/A</v>
      </c>
      <c r="AW73" s="4" t="e">
        <f t="shared" si="21"/>
        <v>#N/A</v>
      </c>
      <c r="AX73" s="4">
        <f t="shared" si="22"/>
        <v>0</v>
      </c>
      <c r="AY73" s="4" t="e">
        <f t="shared" si="23"/>
        <v>#N/A</v>
      </c>
      <c r="AZ73" s="4" t="str">
        <f t="shared" si="24"/>
        <v/>
      </c>
      <c r="BA73" s="4" t="str">
        <f t="shared" si="25"/>
        <v/>
      </c>
      <c r="BB73" s="4" t="str">
        <f t="shared" si="26"/>
        <v/>
      </c>
      <c r="BC73" s="4" t="str">
        <f t="shared" si="34"/>
        <v/>
      </c>
      <c r="BD73" s="4" t="str">
        <f t="shared" si="35"/>
        <v/>
      </c>
      <c r="BE73" s="4" t="str">
        <f t="shared" si="36"/>
        <v/>
      </c>
      <c r="BF73" s="4" t="str">
        <f t="shared" si="27"/>
        <v>なし</v>
      </c>
      <c r="BG73" s="4">
        <f t="shared" si="37"/>
        <v>0</v>
      </c>
      <c r="BM73" s="306"/>
      <c r="BW73" s="107"/>
    </row>
    <row r="74" spans="1:75" s="1" customFormat="1" ht="13.5" customHeight="1">
      <c r="A74" s="423">
        <v>57</v>
      </c>
      <c r="B74" s="94"/>
      <c r="C74" s="94"/>
      <c r="D74" s="94"/>
      <c r="E74" s="94"/>
      <c r="F74" s="94"/>
      <c r="G74" s="414"/>
      <c r="H74" s="94"/>
      <c r="I74" s="94"/>
      <c r="J74" s="95"/>
      <c r="K74" s="94"/>
      <c r="L74" s="93"/>
      <c r="M74" s="94"/>
      <c r="N74" s="95"/>
      <c r="O74" s="95"/>
      <c r="P74" s="41" t="str">
        <f t="shared" si="0"/>
        <v/>
      </c>
      <c r="Q74" s="41" t="str">
        <f t="shared" si="1"/>
        <v/>
      </c>
      <c r="R74" s="42" t="str">
        <f t="shared" si="2"/>
        <v/>
      </c>
      <c r="S74" s="424" t="str">
        <f t="shared" si="39"/>
        <v/>
      </c>
      <c r="T74" s="43" t="str">
        <f t="shared" si="4"/>
        <v/>
      </c>
      <c r="U74" s="43" t="str">
        <f t="shared" si="5"/>
        <v/>
      </c>
      <c r="V74" s="43" t="str">
        <f t="shared" si="6"/>
        <v/>
      </c>
      <c r="W74" s="332"/>
      <c r="X74" s="376"/>
      <c r="Y74" s="425"/>
      <c r="Z74" s="411"/>
      <c r="AA74" s="17" t="str">
        <f t="shared" si="7"/>
        <v/>
      </c>
      <c r="AB74" s="4" t="e">
        <f t="shared" si="8"/>
        <v>#N/A</v>
      </c>
      <c r="AC74" s="4" t="e">
        <f t="shared" si="9"/>
        <v>#N/A</v>
      </c>
      <c r="AD74" s="4" t="e">
        <f t="shared" si="10"/>
        <v>#N/A</v>
      </c>
      <c r="AE74" s="4" t="str">
        <f t="shared" si="11"/>
        <v/>
      </c>
      <c r="AF74" s="4">
        <f t="shared" si="12"/>
        <v>1</v>
      </c>
      <c r="AG74" s="4" t="e">
        <f t="shared" si="28"/>
        <v>#N/A</v>
      </c>
      <c r="AH74" s="4" t="e">
        <f t="shared" si="29"/>
        <v>#N/A</v>
      </c>
      <c r="AI74" s="4" t="e">
        <f t="shared" si="13"/>
        <v>#N/A</v>
      </c>
      <c r="AJ74" s="4" t="e">
        <f t="shared" si="38"/>
        <v>#N/A</v>
      </c>
      <c r="AK74" s="4" t="e">
        <f t="shared" si="30"/>
        <v>#N/A</v>
      </c>
      <c r="AL74" s="4"/>
      <c r="AM74" s="5" t="str">
        <f t="shared" si="14"/>
        <v xml:space="preserve"> </v>
      </c>
      <c r="AN74" s="5" t="str">
        <f t="shared" si="31"/>
        <v xml:space="preserve"> </v>
      </c>
      <c r="AO74" s="4" t="e">
        <f t="shared" si="15"/>
        <v>#N/A</v>
      </c>
      <c r="AP74" s="4" t="e">
        <f t="shared" si="16"/>
        <v>#N/A</v>
      </c>
      <c r="AQ74" s="4" t="e">
        <f t="shared" si="32"/>
        <v>#N/A</v>
      </c>
      <c r="AR74" s="4" t="e">
        <f t="shared" si="17"/>
        <v>#N/A</v>
      </c>
      <c r="AS74" s="4" t="e">
        <f t="shared" si="18"/>
        <v>#N/A</v>
      </c>
      <c r="AT74" s="4" t="e">
        <f t="shared" si="33"/>
        <v>#N/A</v>
      </c>
      <c r="AU74" s="4" t="e">
        <f t="shared" si="19"/>
        <v>#N/A</v>
      </c>
      <c r="AV74" s="4" t="e">
        <f t="shared" si="20"/>
        <v>#N/A</v>
      </c>
      <c r="AW74" s="4" t="e">
        <f t="shared" si="21"/>
        <v>#N/A</v>
      </c>
      <c r="AX74" s="4">
        <f t="shared" si="22"/>
        <v>0</v>
      </c>
      <c r="AY74" s="4" t="e">
        <f t="shared" si="23"/>
        <v>#N/A</v>
      </c>
      <c r="AZ74" s="4" t="str">
        <f t="shared" si="24"/>
        <v/>
      </c>
      <c r="BA74" s="4" t="str">
        <f t="shared" si="25"/>
        <v/>
      </c>
      <c r="BB74" s="4" t="str">
        <f t="shared" si="26"/>
        <v/>
      </c>
      <c r="BC74" s="4" t="str">
        <f t="shared" si="34"/>
        <v/>
      </c>
      <c r="BD74" s="4" t="str">
        <f t="shared" si="35"/>
        <v/>
      </c>
      <c r="BE74" s="4" t="str">
        <f t="shared" si="36"/>
        <v/>
      </c>
      <c r="BF74" s="4" t="str">
        <f t="shared" si="27"/>
        <v>なし</v>
      </c>
      <c r="BG74" s="4">
        <f t="shared" si="37"/>
        <v>0</v>
      </c>
      <c r="BM74" s="306"/>
      <c r="BW74" s="107"/>
    </row>
    <row r="75" spans="1:75" s="1" customFormat="1" ht="13.5" customHeight="1">
      <c r="A75" s="423">
        <v>58</v>
      </c>
      <c r="B75" s="94"/>
      <c r="C75" s="94"/>
      <c r="D75" s="94"/>
      <c r="E75" s="94"/>
      <c r="F75" s="94"/>
      <c r="G75" s="414"/>
      <c r="H75" s="94"/>
      <c r="I75" s="94"/>
      <c r="J75" s="95"/>
      <c r="K75" s="94"/>
      <c r="L75" s="93"/>
      <c r="M75" s="94"/>
      <c r="N75" s="95"/>
      <c r="O75" s="95"/>
      <c r="P75" s="41" t="str">
        <f t="shared" si="0"/>
        <v/>
      </c>
      <c r="Q75" s="41" t="str">
        <f t="shared" si="1"/>
        <v/>
      </c>
      <c r="R75" s="42" t="str">
        <f t="shared" si="2"/>
        <v/>
      </c>
      <c r="S75" s="424" t="str">
        <f t="shared" si="39"/>
        <v/>
      </c>
      <c r="T75" s="43" t="str">
        <f t="shared" si="4"/>
        <v/>
      </c>
      <c r="U75" s="43" t="str">
        <f t="shared" si="5"/>
        <v/>
      </c>
      <c r="V75" s="43" t="str">
        <f t="shared" si="6"/>
        <v/>
      </c>
      <c r="W75" s="332"/>
      <c r="X75" s="376"/>
      <c r="Y75" s="425"/>
      <c r="Z75" s="411"/>
      <c r="AA75" s="17" t="str">
        <f t="shared" si="7"/>
        <v/>
      </c>
      <c r="AB75" s="4" t="e">
        <f t="shared" si="8"/>
        <v>#N/A</v>
      </c>
      <c r="AC75" s="4" t="e">
        <f t="shared" si="9"/>
        <v>#N/A</v>
      </c>
      <c r="AD75" s="4" t="e">
        <f t="shared" si="10"/>
        <v>#N/A</v>
      </c>
      <c r="AE75" s="4" t="str">
        <f t="shared" si="11"/>
        <v/>
      </c>
      <c r="AF75" s="4">
        <f t="shared" si="12"/>
        <v>1</v>
      </c>
      <c r="AG75" s="4" t="e">
        <f t="shared" si="28"/>
        <v>#N/A</v>
      </c>
      <c r="AH75" s="4" t="e">
        <f t="shared" si="29"/>
        <v>#N/A</v>
      </c>
      <c r="AI75" s="4" t="e">
        <f t="shared" si="13"/>
        <v>#N/A</v>
      </c>
      <c r="AJ75" s="4" t="e">
        <f t="shared" si="38"/>
        <v>#N/A</v>
      </c>
      <c r="AK75" s="4" t="e">
        <f t="shared" si="30"/>
        <v>#N/A</v>
      </c>
      <c r="AL75" s="4"/>
      <c r="AM75" s="5" t="str">
        <f t="shared" si="14"/>
        <v xml:space="preserve"> </v>
      </c>
      <c r="AN75" s="5" t="str">
        <f t="shared" si="31"/>
        <v xml:space="preserve"> </v>
      </c>
      <c r="AO75" s="4" t="e">
        <f t="shared" si="15"/>
        <v>#N/A</v>
      </c>
      <c r="AP75" s="4" t="e">
        <f t="shared" si="16"/>
        <v>#N/A</v>
      </c>
      <c r="AQ75" s="4" t="e">
        <f t="shared" si="32"/>
        <v>#N/A</v>
      </c>
      <c r="AR75" s="4" t="e">
        <f t="shared" si="17"/>
        <v>#N/A</v>
      </c>
      <c r="AS75" s="4" t="e">
        <f t="shared" si="18"/>
        <v>#N/A</v>
      </c>
      <c r="AT75" s="4" t="e">
        <f t="shared" si="33"/>
        <v>#N/A</v>
      </c>
      <c r="AU75" s="4" t="e">
        <f t="shared" si="19"/>
        <v>#N/A</v>
      </c>
      <c r="AV75" s="4" t="e">
        <f t="shared" si="20"/>
        <v>#N/A</v>
      </c>
      <c r="AW75" s="4" t="e">
        <f t="shared" si="21"/>
        <v>#N/A</v>
      </c>
      <c r="AX75" s="4">
        <f t="shared" si="22"/>
        <v>0</v>
      </c>
      <c r="AY75" s="4" t="e">
        <f t="shared" si="23"/>
        <v>#N/A</v>
      </c>
      <c r="AZ75" s="4" t="str">
        <f t="shared" si="24"/>
        <v/>
      </c>
      <c r="BA75" s="4" t="str">
        <f t="shared" si="25"/>
        <v/>
      </c>
      <c r="BB75" s="4" t="str">
        <f t="shared" si="26"/>
        <v/>
      </c>
      <c r="BC75" s="4" t="str">
        <f t="shared" si="34"/>
        <v/>
      </c>
      <c r="BD75" s="4" t="str">
        <f t="shared" si="35"/>
        <v/>
      </c>
      <c r="BE75" s="4" t="str">
        <f t="shared" si="36"/>
        <v/>
      </c>
      <c r="BF75" s="4" t="str">
        <f t="shared" si="27"/>
        <v>なし</v>
      </c>
      <c r="BG75" s="4">
        <f t="shared" si="37"/>
        <v>0</v>
      </c>
      <c r="BM75" s="306"/>
      <c r="BW75" s="107"/>
    </row>
    <row r="76" spans="1:75" s="1" customFormat="1" ht="13.5" customHeight="1">
      <c r="A76" s="423">
        <v>59</v>
      </c>
      <c r="B76" s="94"/>
      <c r="C76" s="94"/>
      <c r="D76" s="94"/>
      <c r="E76" s="94"/>
      <c r="F76" s="94"/>
      <c r="G76" s="414"/>
      <c r="H76" s="94"/>
      <c r="I76" s="94"/>
      <c r="J76" s="95"/>
      <c r="K76" s="94"/>
      <c r="L76" s="93"/>
      <c r="M76" s="94"/>
      <c r="N76" s="95"/>
      <c r="O76" s="95"/>
      <c r="P76" s="41" t="str">
        <f t="shared" si="0"/>
        <v/>
      </c>
      <c r="Q76" s="41" t="str">
        <f t="shared" si="1"/>
        <v/>
      </c>
      <c r="R76" s="42" t="str">
        <f t="shared" si="2"/>
        <v/>
      </c>
      <c r="S76" s="424" t="str">
        <f t="shared" si="39"/>
        <v/>
      </c>
      <c r="T76" s="43" t="str">
        <f t="shared" si="4"/>
        <v/>
      </c>
      <c r="U76" s="43" t="str">
        <f t="shared" si="5"/>
        <v/>
      </c>
      <c r="V76" s="43" t="str">
        <f t="shared" si="6"/>
        <v/>
      </c>
      <c r="W76" s="332"/>
      <c r="X76" s="376"/>
      <c r="Y76" s="425"/>
      <c r="Z76" s="411"/>
      <c r="AA76" s="17" t="str">
        <f t="shared" si="7"/>
        <v/>
      </c>
      <c r="AB76" s="4" t="e">
        <f t="shared" si="8"/>
        <v>#N/A</v>
      </c>
      <c r="AC76" s="4" t="e">
        <f t="shared" si="9"/>
        <v>#N/A</v>
      </c>
      <c r="AD76" s="4" t="e">
        <f t="shared" si="10"/>
        <v>#N/A</v>
      </c>
      <c r="AE76" s="4" t="str">
        <f t="shared" si="11"/>
        <v/>
      </c>
      <c r="AF76" s="4">
        <f t="shared" si="12"/>
        <v>1</v>
      </c>
      <c r="AG76" s="4" t="e">
        <f t="shared" si="28"/>
        <v>#N/A</v>
      </c>
      <c r="AH76" s="4" t="e">
        <f t="shared" si="29"/>
        <v>#N/A</v>
      </c>
      <c r="AI76" s="4" t="e">
        <f t="shared" si="13"/>
        <v>#N/A</v>
      </c>
      <c r="AJ76" s="4" t="e">
        <f t="shared" si="38"/>
        <v>#N/A</v>
      </c>
      <c r="AK76" s="4" t="e">
        <f t="shared" si="30"/>
        <v>#N/A</v>
      </c>
      <c r="AL76" s="4"/>
      <c r="AM76" s="5" t="str">
        <f t="shared" si="14"/>
        <v xml:space="preserve"> </v>
      </c>
      <c r="AN76" s="5" t="str">
        <f t="shared" si="31"/>
        <v xml:space="preserve"> </v>
      </c>
      <c r="AO76" s="4" t="e">
        <f t="shared" si="15"/>
        <v>#N/A</v>
      </c>
      <c r="AP76" s="4" t="e">
        <f t="shared" si="16"/>
        <v>#N/A</v>
      </c>
      <c r="AQ76" s="4" t="e">
        <f t="shared" si="32"/>
        <v>#N/A</v>
      </c>
      <c r="AR76" s="4" t="e">
        <f t="shared" si="17"/>
        <v>#N/A</v>
      </c>
      <c r="AS76" s="4" t="e">
        <f t="shared" si="18"/>
        <v>#N/A</v>
      </c>
      <c r="AT76" s="4" t="e">
        <f t="shared" si="33"/>
        <v>#N/A</v>
      </c>
      <c r="AU76" s="4" t="e">
        <f t="shared" si="19"/>
        <v>#N/A</v>
      </c>
      <c r="AV76" s="4" t="e">
        <f t="shared" si="20"/>
        <v>#N/A</v>
      </c>
      <c r="AW76" s="4" t="e">
        <f t="shared" si="21"/>
        <v>#N/A</v>
      </c>
      <c r="AX76" s="4">
        <f t="shared" si="22"/>
        <v>0</v>
      </c>
      <c r="AY76" s="4" t="e">
        <f t="shared" si="23"/>
        <v>#N/A</v>
      </c>
      <c r="AZ76" s="4" t="str">
        <f t="shared" si="24"/>
        <v/>
      </c>
      <c r="BA76" s="4" t="str">
        <f t="shared" si="25"/>
        <v/>
      </c>
      <c r="BB76" s="4" t="str">
        <f t="shared" si="26"/>
        <v/>
      </c>
      <c r="BC76" s="4" t="str">
        <f t="shared" si="34"/>
        <v/>
      </c>
      <c r="BD76" s="4" t="str">
        <f t="shared" si="35"/>
        <v/>
      </c>
      <c r="BE76" s="4" t="str">
        <f t="shared" si="36"/>
        <v/>
      </c>
      <c r="BF76" s="4" t="str">
        <f t="shared" si="27"/>
        <v>なし</v>
      </c>
      <c r="BG76" s="4">
        <f t="shared" si="37"/>
        <v>0</v>
      </c>
      <c r="BM76" s="306"/>
      <c r="BW76" s="107"/>
    </row>
    <row r="77" spans="1:75" s="1" customFormat="1" ht="13.5" customHeight="1">
      <c r="A77" s="423">
        <v>60</v>
      </c>
      <c r="B77" s="94"/>
      <c r="C77" s="94"/>
      <c r="D77" s="94"/>
      <c r="E77" s="94"/>
      <c r="F77" s="94"/>
      <c r="G77" s="414"/>
      <c r="H77" s="94"/>
      <c r="I77" s="94"/>
      <c r="J77" s="95"/>
      <c r="K77" s="94"/>
      <c r="L77" s="93"/>
      <c r="M77" s="94"/>
      <c r="N77" s="95"/>
      <c r="O77" s="95"/>
      <c r="P77" s="41" t="str">
        <f t="shared" si="0"/>
        <v/>
      </c>
      <c r="Q77" s="41" t="str">
        <f t="shared" si="1"/>
        <v/>
      </c>
      <c r="R77" s="42" t="str">
        <f t="shared" si="2"/>
        <v/>
      </c>
      <c r="S77" s="424" t="str">
        <f t="shared" si="39"/>
        <v/>
      </c>
      <c r="T77" s="43" t="str">
        <f t="shared" si="4"/>
        <v/>
      </c>
      <c r="U77" s="43" t="str">
        <f t="shared" si="5"/>
        <v/>
      </c>
      <c r="V77" s="43" t="str">
        <f t="shared" si="6"/>
        <v/>
      </c>
      <c r="W77" s="332"/>
      <c r="X77" s="376"/>
      <c r="Y77" s="425"/>
      <c r="Z77" s="411"/>
      <c r="AA77" s="17" t="str">
        <f t="shared" si="7"/>
        <v/>
      </c>
      <c r="AB77" s="4" t="e">
        <f t="shared" si="8"/>
        <v>#N/A</v>
      </c>
      <c r="AC77" s="4" t="e">
        <f t="shared" si="9"/>
        <v>#N/A</v>
      </c>
      <c r="AD77" s="4" t="e">
        <f t="shared" si="10"/>
        <v>#N/A</v>
      </c>
      <c r="AE77" s="4" t="str">
        <f t="shared" si="11"/>
        <v/>
      </c>
      <c r="AF77" s="4">
        <f t="shared" si="12"/>
        <v>1</v>
      </c>
      <c r="AG77" s="4" t="e">
        <f t="shared" si="28"/>
        <v>#N/A</v>
      </c>
      <c r="AH77" s="4" t="e">
        <f t="shared" si="29"/>
        <v>#N/A</v>
      </c>
      <c r="AI77" s="4" t="e">
        <f t="shared" si="13"/>
        <v>#N/A</v>
      </c>
      <c r="AJ77" s="4" t="e">
        <f t="shared" si="38"/>
        <v>#N/A</v>
      </c>
      <c r="AK77" s="4" t="e">
        <f t="shared" si="30"/>
        <v>#N/A</v>
      </c>
      <c r="AL77" s="4"/>
      <c r="AM77" s="5" t="str">
        <f t="shared" si="14"/>
        <v xml:space="preserve"> </v>
      </c>
      <c r="AN77" s="5" t="str">
        <f t="shared" si="31"/>
        <v xml:space="preserve"> </v>
      </c>
      <c r="AO77" s="4" t="e">
        <f t="shared" si="15"/>
        <v>#N/A</v>
      </c>
      <c r="AP77" s="4" t="e">
        <f t="shared" si="16"/>
        <v>#N/A</v>
      </c>
      <c r="AQ77" s="4" t="e">
        <f t="shared" si="32"/>
        <v>#N/A</v>
      </c>
      <c r="AR77" s="4" t="e">
        <f t="shared" si="17"/>
        <v>#N/A</v>
      </c>
      <c r="AS77" s="4" t="e">
        <f t="shared" si="18"/>
        <v>#N/A</v>
      </c>
      <c r="AT77" s="4" t="e">
        <f t="shared" si="33"/>
        <v>#N/A</v>
      </c>
      <c r="AU77" s="4" t="e">
        <f t="shared" si="19"/>
        <v>#N/A</v>
      </c>
      <c r="AV77" s="4" t="e">
        <f t="shared" si="20"/>
        <v>#N/A</v>
      </c>
      <c r="AW77" s="4" t="e">
        <f t="shared" si="21"/>
        <v>#N/A</v>
      </c>
      <c r="AX77" s="4">
        <f t="shared" si="22"/>
        <v>0</v>
      </c>
      <c r="AY77" s="4" t="e">
        <f t="shared" si="23"/>
        <v>#N/A</v>
      </c>
      <c r="AZ77" s="4" t="str">
        <f t="shared" si="24"/>
        <v/>
      </c>
      <c r="BA77" s="4" t="str">
        <f t="shared" si="25"/>
        <v/>
      </c>
      <c r="BB77" s="4" t="str">
        <f t="shared" si="26"/>
        <v/>
      </c>
      <c r="BC77" s="4" t="str">
        <f t="shared" si="34"/>
        <v/>
      </c>
      <c r="BD77" s="4" t="str">
        <f t="shared" si="35"/>
        <v/>
      </c>
      <c r="BE77" s="4" t="str">
        <f t="shared" si="36"/>
        <v/>
      </c>
      <c r="BF77" s="4" t="str">
        <f t="shared" si="27"/>
        <v>なし</v>
      </c>
      <c r="BG77" s="4">
        <f t="shared" si="37"/>
        <v>0</v>
      </c>
      <c r="BM77" s="306"/>
      <c r="BW77" s="107"/>
    </row>
    <row r="78" spans="1:75" s="1" customFormat="1" ht="13.5" customHeight="1">
      <c r="A78" s="423">
        <v>61</v>
      </c>
      <c r="B78" s="94"/>
      <c r="C78" s="94"/>
      <c r="D78" s="94"/>
      <c r="E78" s="94"/>
      <c r="F78" s="94"/>
      <c r="G78" s="414"/>
      <c r="H78" s="94"/>
      <c r="I78" s="94"/>
      <c r="J78" s="95"/>
      <c r="K78" s="94"/>
      <c r="L78" s="93"/>
      <c r="M78" s="94"/>
      <c r="N78" s="95"/>
      <c r="O78" s="95"/>
      <c r="P78" s="41" t="str">
        <f t="shared" si="0"/>
        <v/>
      </c>
      <c r="Q78" s="41" t="str">
        <f t="shared" si="1"/>
        <v/>
      </c>
      <c r="R78" s="42" t="str">
        <f t="shared" si="2"/>
        <v/>
      </c>
      <c r="S78" s="424" t="str">
        <f t="shared" si="39"/>
        <v/>
      </c>
      <c r="T78" s="43" t="str">
        <f t="shared" si="4"/>
        <v/>
      </c>
      <c r="U78" s="43" t="str">
        <f t="shared" si="5"/>
        <v/>
      </c>
      <c r="V78" s="43" t="str">
        <f t="shared" si="6"/>
        <v/>
      </c>
      <c r="W78" s="332"/>
      <c r="X78" s="376"/>
      <c r="Y78" s="425"/>
      <c r="Z78" s="411"/>
      <c r="AA78" s="17" t="str">
        <f t="shared" si="7"/>
        <v/>
      </c>
      <c r="AB78" s="4" t="e">
        <f t="shared" si="8"/>
        <v>#N/A</v>
      </c>
      <c r="AC78" s="4" t="e">
        <f t="shared" si="9"/>
        <v>#N/A</v>
      </c>
      <c r="AD78" s="4" t="e">
        <f t="shared" si="10"/>
        <v>#N/A</v>
      </c>
      <c r="AE78" s="4" t="str">
        <f t="shared" si="11"/>
        <v/>
      </c>
      <c r="AF78" s="4">
        <f t="shared" si="12"/>
        <v>1</v>
      </c>
      <c r="AG78" s="4" t="e">
        <f t="shared" si="28"/>
        <v>#N/A</v>
      </c>
      <c r="AH78" s="4" t="e">
        <f t="shared" si="29"/>
        <v>#N/A</v>
      </c>
      <c r="AI78" s="4" t="e">
        <f t="shared" si="13"/>
        <v>#N/A</v>
      </c>
      <c r="AJ78" s="4" t="e">
        <f t="shared" si="38"/>
        <v>#N/A</v>
      </c>
      <c r="AK78" s="4" t="e">
        <f t="shared" si="30"/>
        <v>#N/A</v>
      </c>
      <c r="AL78" s="4"/>
      <c r="AM78" s="5" t="str">
        <f t="shared" si="14"/>
        <v xml:space="preserve"> </v>
      </c>
      <c r="AN78" s="5" t="str">
        <f t="shared" si="31"/>
        <v xml:space="preserve"> </v>
      </c>
      <c r="AO78" s="4" t="e">
        <f t="shared" si="15"/>
        <v>#N/A</v>
      </c>
      <c r="AP78" s="4" t="e">
        <f t="shared" si="16"/>
        <v>#N/A</v>
      </c>
      <c r="AQ78" s="4" t="e">
        <f t="shared" si="32"/>
        <v>#N/A</v>
      </c>
      <c r="AR78" s="4" t="e">
        <f t="shared" si="17"/>
        <v>#N/A</v>
      </c>
      <c r="AS78" s="4" t="e">
        <f t="shared" si="18"/>
        <v>#N/A</v>
      </c>
      <c r="AT78" s="4" t="e">
        <f t="shared" si="33"/>
        <v>#N/A</v>
      </c>
      <c r="AU78" s="4" t="e">
        <f t="shared" si="19"/>
        <v>#N/A</v>
      </c>
      <c r="AV78" s="4" t="e">
        <f t="shared" si="20"/>
        <v>#N/A</v>
      </c>
      <c r="AW78" s="4" t="e">
        <f t="shared" si="21"/>
        <v>#N/A</v>
      </c>
      <c r="AX78" s="4">
        <f t="shared" si="22"/>
        <v>0</v>
      </c>
      <c r="AY78" s="4" t="e">
        <f t="shared" si="23"/>
        <v>#N/A</v>
      </c>
      <c r="AZ78" s="4" t="str">
        <f t="shared" si="24"/>
        <v/>
      </c>
      <c r="BA78" s="4" t="str">
        <f t="shared" si="25"/>
        <v/>
      </c>
      <c r="BB78" s="4" t="str">
        <f t="shared" si="26"/>
        <v/>
      </c>
      <c r="BC78" s="4" t="str">
        <f t="shared" si="34"/>
        <v/>
      </c>
      <c r="BD78" s="4" t="str">
        <f t="shared" si="35"/>
        <v/>
      </c>
      <c r="BE78" s="4" t="str">
        <f t="shared" si="36"/>
        <v/>
      </c>
      <c r="BF78" s="4" t="str">
        <f t="shared" si="27"/>
        <v>なし</v>
      </c>
      <c r="BG78" s="4">
        <f t="shared" si="37"/>
        <v>0</v>
      </c>
      <c r="BM78" s="306"/>
      <c r="BW78" s="107"/>
    </row>
    <row r="79" spans="1:75" s="1" customFormat="1" ht="13.5" customHeight="1">
      <c r="A79" s="423">
        <v>62</v>
      </c>
      <c r="B79" s="94"/>
      <c r="C79" s="94"/>
      <c r="D79" s="94"/>
      <c r="E79" s="94"/>
      <c r="F79" s="94"/>
      <c r="G79" s="414"/>
      <c r="H79" s="94"/>
      <c r="I79" s="94"/>
      <c r="J79" s="95"/>
      <c r="K79" s="94"/>
      <c r="L79" s="93"/>
      <c r="M79" s="94"/>
      <c r="N79" s="95"/>
      <c r="O79" s="95"/>
      <c r="P79" s="41" t="str">
        <f t="shared" si="0"/>
        <v/>
      </c>
      <c r="Q79" s="41" t="str">
        <f t="shared" si="1"/>
        <v/>
      </c>
      <c r="R79" s="42" t="str">
        <f t="shared" si="2"/>
        <v/>
      </c>
      <c r="S79" s="424" t="str">
        <f t="shared" si="39"/>
        <v/>
      </c>
      <c r="T79" s="43" t="str">
        <f t="shared" si="4"/>
        <v/>
      </c>
      <c r="U79" s="43" t="str">
        <f t="shared" si="5"/>
        <v/>
      </c>
      <c r="V79" s="43" t="str">
        <f t="shared" si="6"/>
        <v/>
      </c>
      <c r="W79" s="332"/>
      <c r="X79" s="376"/>
      <c r="Y79" s="425"/>
      <c r="Z79" s="411"/>
      <c r="AA79" s="17" t="str">
        <f t="shared" si="7"/>
        <v/>
      </c>
      <c r="AB79" s="4" t="e">
        <f t="shared" si="8"/>
        <v>#N/A</v>
      </c>
      <c r="AC79" s="4" t="e">
        <f t="shared" si="9"/>
        <v>#N/A</v>
      </c>
      <c r="AD79" s="4" t="e">
        <f t="shared" si="10"/>
        <v>#N/A</v>
      </c>
      <c r="AE79" s="4" t="str">
        <f t="shared" si="11"/>
        <v/>
      </c>
      <c r="AF79" s="4">
        <f t="shared" si="12"/>
        <v>1</v>
      </c>
      <c r="AG79" s="4" t="e">
        <f t="shared" si="28"/>
        <v>#N/A</v>
      </c>
      <c r="AH79" s="4" t="e">
        <f t="shared" si="29"/>
        <v>#N/A</v>
      </c>
      <c r="AI79" s="4" t="e">
        <f t="shared" si="13"/>
        <v>#N/A</v>
      </c>
      <c r="AJ79" s="4" t="e">
        <f t="shared" si="38"/>
        <v>#N/A</v>
      </c>
      <c r="AK79" s="4" t="e">
        <f t="shared" si="30"/>
        <v>#N/A</v>
      </c>
      <c r="AL79" s="4"/>
      <c r="AM79" s="5" t="str">
        <f t="shared" si="14"/>
        <v xml:space="preserve"> </v>
      </c>
      <c r="AN79" s="5" t="str">
        <f t="shared" si="31"/>
        <v xml:space="preserve"> </v>
      </c>
      <c r="AO79" s="4" t="e">
        <f t="shared" si="15"/>
        <v>#N/A</v>
      </c>
      <c r="AP79" s="4" t="e">
        <f t="shared" si="16"/>
        <v>#N/A</v>
      </c>
      <c r="AQ79" s="4" t="e">
        <f t="shared" si="32"/>
        <v>#N/A</v>
      </c>
      <c r="AR79" s="4" t="e">
        <f t="shared" si="17"/>
        <v>#N/A</v>
      </c>
      <c r="AS79" s="4" t="e">
        <f t="shared" si="18"/>
        <v>#N/A</v>
      </c>
      <c r="AT79" s="4" t="e">
        <f t="shared" si="33"/>
        <v>#N/A</v>
      </c>
      <c r="AU79" s="4" t="e">
        <f t="shared" si="19"/>
        <v>#N/A</v>
      </c>
      <c r="AV79" s="4" t="e">
        <f t="shared" si="20"/>
        <v>#N/A</v>
      </c>
      <c r="AW79" s="4" t="e">
        <f t="shared" si="21"/>
        <v>#N/A</v>
      </c>
      <c r="AX79" s="4">
        <f t="shared" si="22"/>
        <v>0</v>
      </c>
      <c r="AY79" s="4" t="e">
        <f t="shared" si="23"/>
        <v>#N/A</v>
      </c>
      <c r="AZ79" s="4" t="str">
        <f t="shared" si="24"/>
        <v/>
      </c>
      <c r="BA79" s="4" t="str">
        <f t="shared" si="25"/>
        <v/>
      </c>
      <c r="BB79" s="4" t="str">
        <f t="shared" si="26"/>
        <v/>
      </c>
      <c r="BC79" s="4" t="str">
        <f t="shared" si="34"/>
        <v/>
      </c>
      <c r="BD79" s="4" t="str">
        <f t="shared" si="35"/>
        <v/>
      </c>
      <c r="BE79" s="4" t="str">
        <f t="shared" si="36"/>
        <v/>
      </c>
      <c r="BF79" s="4" t="str">
        <f t="shared" si="27"/>
        <v>なし</v>
      </c>
      <c r="BG79" s="4">
        <f t="shared" si="37"/>
        <v>0</v>
      </c>
      <c r="BM79" s="306"/>
      <c r="BW79" s="107"/>
    </row>
    <row r="80" spans="1:75" s="1" customFormat="1" ht="13.5" customHeight="1">
      <c r="A80" s="423">
        <v>63</v>
      </c>
      <c r="B80" s="94"/>
      <c r="C80" s="94"/>
      <c r="D80" s="94"/>
      <c r="E80" s="94"/>
      <c r="F80" s="94"/>
      <c r="G80" s="414"/>
      <c r="H80" s="94"/>
      <c r="I80" s="94"/>
      <c r="J80" s="95"/>
      <c r="K80" s="94"/>
      <c r="L80" s="93"/>
      <c r="M80" s="94"/>
      <c r="N80" s="95"/>
      <c r="O80" s="95"/>
      <c r="P80" s="41" t="str">
        <f t="shared" si="0"/>
        <v/>
      </c>
      <c r="Q80" s="41" t="str">
        <f t="shared" si="1"/>
        <v/>
      </c>
      <c r="R80" s="42" t="str">
        <f t="shared" si="2"/>
        <v/>
      </c>
      <c r="S80" s="424" t="str">
        <f t="shared" si="39"/>
        <v/>
      </c>
      <c r="T80" s="43" t="str">
        <f t="shared" si="4"/>
        <v/>
      </c>
      <c r="U80" s="43" t="str">
        <f t="shared" si="5"/>
        <v/>
      </c>
      <c r="V80" s="43" t="str">
        <f t="shared" si="6"/>
        <v/>
      </c>
      <c r="W80" s="332"/>
      <c r="X80" s="376"/>
      <c r="Y80" s="425"/>
      <c r="Z80" s="411"/>
      <c r="AA80" s="17" t="str">
        <f t="shared" si="7"/>
        <v/>
      </c>
      <c r="AB80" s="4" t="e">
        <f t="shared" si="8"/>
        <v>#N/A</v>
      </c>
      <c r="AC80" s="4" t="e">
        <f t="shared" si="9"/>
        <v>#N/A</v>
      </c>
      <c r="AD80" s="4" t="e">
        <f t="shared" si="10"/>
        <v>#N/A</v>
      </c>
      <c r="AE80" s="4" t="str">
        <f t="shared" si="11"/>
        <v/>
      </c>
      <c r="AF80" s="4">
        <f t="shared" si="12"/>
        <v>1</v>
      </c>
      <c r="AG80" s="4" t="e">
        <f t="shared" si="28"/>
        <v>#N/A</v>
      </c>
      <c r="AH80" s="4" t="e">
        <f t="shared" si="29"/>
        <v>#N/A</v>
      </c>
      <c r="AI80" s="4" t="e">
        <f t="shared" si="13"/>
        <v>#N/A</v>
      </c>
      <c r="AJ80" s="4" t="e">
        <f t="shared" si="38"/>
        <v>#N/A</v>
      </c>
      <c r="AK80" s="4" t="e">
        <f t="shared" si="30"/>
        <v>#N/A</v>
      </c>
      <c r="AL80" s="4"/>
      <c r="AM80" s="5" t="str">
        <f t="shared" si="14"/>
        <v xml:space="preserve"> </v>
      </c>
      <c r="AN80" s="5" t="str">
        <f t="shared" si="31"/>
        <v xml:space="preserve"> </v>
      </c>
      <c r="AO80" s="4" t="e">
        <f t="shared" si="15"/>
        <v>#N/A</v>
      </c>
      <c r="AP80" s="4" t="e">
        <f t="shared" si="16"/>
        <v>#N/A</v>
      </c>
      <c r="AQ80" s="4" t="e">
        <f t="shared" si="32"/>
        <v>#N/A</v>
      </c>
      <c r="AR80" s="4" t="e">
        <f t="shared" si="17"/>
        <v>#N/A</v>
      </c>
      <c r="AS80" s="4" t="e">
        <f t="shared" si="18"/>
        <v>#N/A</v>
      </c>
      <c r="AT80" s="4" t="e">
        <f t="shared" si="33"/>
        <v>#N/A</v>
      </c>
      <c r="AU80" s="4" t="e">
        <f t="shared" si="19"/>
        <v>#N/A</v>
      </c>
      <c r="AV80" s="4" t="e">
        <f t="shared" si="20"/>
        <v>#N/A</v>
      </c>
      <c r="AW80" s="4" t="e">
        <f t="shared" si="21"/>
        <v>#N/A</v>
      </c>
      <c r="AX80" s="4">
        <f t="shared" si="22"/>
        <v>0</v>
      </c>
      <c r="AY80" s="4" t="e">
        <f t="shared" si="23"/>
        <v>#N/A</v>
      </c>
      <c r="AZ80" s="4" t="str">
        <f t="shared" si="24"/>
        <v/>
      </c>
      <c r="BA80" s="4" t="str">
        <f t="shared" si="25"/>
        <v/>
      </c>
      <c r="BB80" s="4" t="str">
        <f t="shared" si="26"/>
        <v/>
      </c>
      <c r="BC80" s="4" t="str">
        <f t="shared" si="34"/>
        <v/>
      </c>
      <c r="BD80" s="4" t="str">
        <f t="shared" si="35"/>
        <v/>
      </c>
      <c r="BE80" s="4" t="str">
        <f t="shared" si="36"/>
        <v/>
      </c>
      <c r="BF80" s="4" t="str">
        <f t="shared" si="27"/>
        <v>なし</v>
      </c>
      <c r="BG80" s="4">
        <f t="shared" si="37"/>
        <v>0</v>
      </c>
      <c r="BM80" s="306"/>
      <c r="BW80" s="107"/>
    </row>
    <row r="81" spans="1:75" s="1" customFormat="1" ht="13.5" customHeight="1">
      <c r="A81" s="423">
        <v>64</v>
      </c>
      <c r="B81" s="94"/>
      <c r="C81" s="94"/>
      <c r="D81" s="94"/>
      <c r="E81" s="94"/>
      <c r="F81" s="94"/>
      <c r="G81" s="414"/>
      <c r="H81" s="94"/>
      <c r="I81" s="94"/>
      <c r="J81" s="95"/>
      <c r="K81" s="94"/>
      <c r="L81" s="93"/>
      <c r="M81" s="94"/>
      <c r="N81" s="95"/>
      <c r="O81" s="95"/>
      <c r="P81" s="41" t="str">
        <f t="shared" si="0"/>
        <v/>
      </c>
      <c r="Q81" s="41" t="str">
        <f t="shared" si="1"/>
        <v/>
      </c>
      <c r="R81" s="42" t="str">
        <f t="shared" si="2"/>
        <v/>
      </c>
      <c r="S81" s="424" t="str">
        <f t="shared" si="39"/>
        <v/>
      </c>
      <c r="T81" s="43" t="str">
        <f t="shared" si="4"/>
        <v/>
      </c>
      <c r="U81" s="43" t="str">
        <f t="shared" si="5"/>
        <v/>
      </c>
      <c r="V81" s="43" t="str">
        <f t="shared" si="6"/>
        <v/>
      </c>
      <c r="W81" s="332"/>
      <c r="X81" s="376"/>
      <c r="Y81" s="425"/>
      <c r="Z81" s="411"/>
      <c r="AA81" s="17" t="str">
        <f t="shared" si="7"/>
        <v/>
      </c>
      <c r="AB81" s="4" t="e">
        <f t="shared" si="8"/>
        <v>#N/A</v>
      </c>
      <c r="AC81" s="4" t="e">
        <f t="shared" si="9"/>
        <v>#N/A</v>
      </c>
      <c r="AD81" s="4" t="e">
        <f t="shared" si="10"/>
        <v>#N/A</v>
      </c>
      <c r="AE81" s="4" t="str">
        <f t="shared" si="11"/>
        <v/>
      </c>
      <c r="AF81" s="4">
        <f t="shared" si="12"/>
        <v>1</v>
      </c>
      <c r="AG81" s="4" t="e">
        <f t="shared" si="28"/>
        <v>#N/A</v>
      </c>
      <c r="AH81" s="4" t="e">
        <f t="shared" si="29"/>
        <v>#N/A</v>
      </c>
      <c r="AI81" s="4" t="e">
        <f t="shared" si="13"/>
        <v>#N/A</v>
      </c>
      <c r="AJ81" s="4" t="e">
        <f t="shared" si="38"/>
        <v>#N/A</v>
      </c>
      <c r="AK81" s="4" t="e">
        <f t="shared" si="30"/>
        <v>#N/A</v>
      </c>
      <c r="AL81" s="4"/>
      <c r="AM81" s="5" t="str">
        <f t="shared" si="14"/>
        <v xml:space="preserve"> </v>
      </c>
      <c r="AN81" s="5" t="str">
        <f t="shared" si="31"/>
        <v xml:space="preserve"> </v>
      </c>
      <c r="AO81" s="4" t="e">
        <f t="shared" si="15"/>
        <v>#N/A</v>
      </c>
      <c r="AP81" s="4" t="e">
        <f t="shared" si="16"/>
        <v>#N/A</v>
      </c>
      <c r="AQ81" s="4" t="e">
        <f t="shared" si="32"/>
        <v>#N/A</v>
      </c>
      <c r="AR81" s="4" t="e">
        <f t="shared" si="17"/>
        <v>#N/A</v>
      </c>
      <c r="AS81" s="4" t="e">
        <f t="shared" si="18"/>
        <v>#N/A</v>
      </c>
      <c r="AT81" s="4" t="e">
        <f t="shared" si="33"/>
        <v>#N/A</v>
      </c>
      <c r="AU81" s="4" t="e">
        <f t="shared" si="19"/>
        <v>#N/A</v>
      </c>
      <c r="AV81" s="4" t="e">
        <f t="shared" si="20"/>
        <v>#N/A</v>
      </c>
      <c r="AW81" s="4" t="e">
        <f t="shared" si="21"/>
        <v>#N/A</v>
      </c>
      <c r="AX81" s="4">
        <f t="shared" si="22"/>
        <v>0</v>
      </c>
      <c r="AY81" s="4" t="e">
        <f t="shared" si="23"/>
        <v>#N/A</v>
      </c>
      <c r="AZ81" s="4" t="str">
        <f t="shared" si="24"/>
        <v/>
      </c>
      <c r="BA81" s="4" t="str">
        <f t="shared" si="25"/>
        <v/>
      </c>
      <c r="BB81" s="4" t="str">
        <f t="shared" si="26"/>
        <v/>
      </c>
      <c r="BC81" s="4" t="str">
        <f t="shared" si="34"/>
        <v/>
      </c>
      <c r="BD81" s="4" t="str">
        <f t="shared" si="35"/>
        <v/>
      </c>
      <c r="BE81" s="4" t="str">
        <f t="shared" si="36"/>
        <v/>
      </c>
      <c r="BF81" s="4" t="str">
        <f t="shared" si="27"/>
        <v>なし</v>
      </c>
      <c r="BG81" s="4">
        <f t="shared" si="37"/>
        <v>0</v>
      </c>
      <c r="BM81" s="306"/>
      <c r="BW81" s="107"/>
    </row>
    <row r="82" spans="1:75" s="1" customFormat="1" ht="13.5" customHeight="1">
      <c r="A82" s="423">
        <v>65</v>
      </c>
      <c r="B82" s="94"/>
      <c r="C82" s="94"/>
      <c r="D82" s="94"/>
      <c r="E82" s="94"/>
      <c r="F82" s="94"/>
      <c r="G82" s="414"/>
      <c r="H82" s="94"/>
      <c r="I82" s="94"/>
      <c r="J82" s="95"/>
      <c r="K82" s="94"/>
      <c r="L82" s="93"/>
      <c r="M82" s="94"/>
      <c r="N82" s="95"/>
      <c r="O82" s="95"/>
      <c r="P82" s="41" t="str">
        <f t="shared" ref="P82:P145" si="40">IF(ISBLANK(K82)=TRUE,"",IF(ISNUMBER(AP82)=TRUE,AP82,"エラー"))</f>
        <v/>
      </c>
      <c r="Q82" s="41" t="str">
        <f t="shared" ref="Q82:Q145" si="41">IF(ISBLANK(K82)=TRUE,"",IF(ISNUMBER(AS82)=TRUE,AS82,"エラー"))</f>
        <v/>
      </c>
      <c r="R82" s="42" t="str">
        <f t="shared" ref="R82:R145" si="42">IF(ISBLANK(K82)=TRUE,"",IF(ISNUMBER(AY82)=TRUE,AY82,"エラー"))</f>
        <v/>
      </c>
      <c r="S82" s="424" t="str">
        <f t="shared" si="39"/>
        <v/>
      </c>
      <c r="T82" s="43" t="str">
        <f t="shared" ref="T82:T145" si="43">IF(P82="","",IF(ISERROR(P82*N82*AF82),"エラー",IF(ISBLANK(P82)=TRUE,"エラー",IF(ISBLANK(N82)=TRUE,"エラー",IF(BB82=1,"エラー",P82*N82*AF82/1000)))))</f>
        <v/>
      </c>
      <c r="U82" s="43" t="str">
        <f t="shared" ref="U82:U145" si="44">IF(Q82="","",IF(ISERROR(Q82*N82*AF82),"エラー",IF(ISBLANK(Q82)=TRUE,"エラー",IF(ISBLANK(N82)=TRUE,"エラー",IF(BB82=1,"エラー",Q82*N82*AF82/1000)))))</f>
        <v/>
      </c>
      <c r="V82" s="43" t="str">
        <f t="shared" ref="V82:V145" si="45">IF(R82="","",IF(ISERROR(R82*O82),"エラー",IF(ISBLANK(R82)=TRUE,"エラー",IF(ISBLANK(O82)=TRUE,"エラー",IF(BB82=1,"エラー",R82*O82/1000)))))</f>
        <v/>
      </c>
      <c r="W82" s="332"/>
      <c r="X82" s="376"/>
      <c r="Y82" s="425"/>
      <c r="Z82" s="411"/>
      <c r="AA82" s="17" t="str">
        <f t="shared" ref="AA82:AA145" si="46">IF(ISBLANK(H82)=TRUE,"",IF(OR(ISBLANK(B82)=TRUE),1,""))</f>
        <v/>
      </c>
      <c r="AB82" s="4" t="e">
        <f t="shared" ref="AB82:AB145" si="47">VLOOKUP(H82,$BH$19:$BK$25,2,FALSE)</f>
        <v>#N/A</v>
      </c>
      <c r="AC82" s="4" t="e">
        <f t="shared" ref="AC82:AC145" si="48">VLOOKUP(H82,$BH$19:$BK$25,3,FALSE)</f>
        <v>#N/A</v>
      </c>
      <c r="AD82" s="4" t="e">
        <f t="shared" ref="AD82:AD145" si="49">VLOOKUP(H82,$BH$19:$BK$25,4,FALSE)</f>
        <v>#N/A</v>
      </c>
      <c r="AE82" s="4" t="str">
        <f t="shared" ref="AE82:AE145" si="50">IF(ISERROR(SEARCH("-",I82,1))=TRUE,ASC(UPPER(I82)),ASC(UPPER(LEFT(I82,SEARCH("-",I82,1)-1))))</f>
        <v/>
      </c>
      <c r="AF82" s="4">
        <f t="shared" ref="AF82:AF145" si="51">IF(J82&gt;3500,J82/1000,1)</f>
        <v>1</v>
      </c>
      <c r="AG82" s="4" t="e">
        <f t="shared" si="28"/>
        <v>#N/A</v>
      </c>
      <c r="AH82" s="4" t="e">
        <f t="shared" si="29"/>
        <v>#N/A</v>
      </c>
      <c r="AI82" s="4" t="e">
        <f t="shared" ref="AI82:AI145" si="52">VLOOKUP(K82,$BP$19:$BQ$28,2,FALSE)</f>
        <v>#N/A</v>
      </c>
      <c r="AJ82" s="4" t="e">
        <f t="shared" si="38"/>
        <v>#N/A</v>
      </c>
      <c r="AK82" s="4" t="e">
        <f t="shared" si="30"/>
        <v>#N/A</v>
      </c>
      <c r="AL82" s="4"/>
      <c r="AM82" s="5" t="str">
        <f t="shared" ref="AM82:AM145" si="53">IF(OR(ISBLANK(K82)=TRUE,ISBLANK(B82)=TRUE)," ",CONCATENATE(B82,AD82,AG82))</f>
        <v xml:space="preserve"> </v>
      </c>
      <c r="AN82" s="5" t="str">
        <f t="shared" si="31"/>
        <v xml:space="preserve"> </v>
      </c>
      <c r="AO82" s="4" t="e">
        <f t="shared" ref="AO82:AO145" si="54">CONCATENATE(AB82,AH82,AI82,AE82)</f>
        <v>#N/A</v>
      </c>
      <c r="AP82" s="4" t="e">
        <f t="shared" ref="AP82:AP145" si="55">IF(AND(L82="あり",AI82="軽",ISNUMBER(AQ82)=TRUE),AR82,AQ82)</f>
        <v>#N/A</v>
      </c>
      <c r="AQ82" s="4" t="e">
        <f t="shared" si="32"/>
        <v>#N/A</v>
      </c>
      <c r="AR82" s="4" t="e">
        <f t="shared" ref="AR82:AR145" si="56">VLOOKUP(AH82,$CD$19:$CH$24,2,FALSE)</f>
        <v>#N/A</v>
      </c>
      <c r="AS82" s="4" t="e">
        <f t="shared" ref="AS82:AS145" si="57">IF(AND(L82="あり",BF82="なし",AI82="軽"),AU82,IF(AND(L82="あり",BF82="あり(H17なし)",AI82="軽"),AU82,IF(AND(L82="あり",BF82="",AI82="軽"),AU82,IF(AND(L82="なし",BF82="あり(H17なし)",AI82="軽"),AV82,IF(AND(L82="",BF82="あり(H17なし)",AI82="軽"),AV82,IF(AND(BF82="あり(H17あり)",AI82="軽"),AW82,AT82))))))</f>
        <v>#N/A</v>
      </c>
      <c r="AT82" s="4" t="e">
        <f t="shared" si="33"/>
        <v>#N/A</v>
      </c>
      <c r="AU82" s="4" t="e">
        <f t="shared" ref="AU82:AU145" si="58">VLOOKUP(AH82,$CD$19:$CH$24,3,FALSE)</f>
        <v>#N/A</v>
      </c>
      <c r="AV82" s="4" t="e">
        <f t="shared" ref="AV82:AV145" si="59">VLOOKUP(AH82,$CD$19:$CH$24,4,FALSE)</f>
        <v>#N/A</v>
      </c>
      <c r="AW82" s="4" t="e">
        <f t="shared" ref="AW82:AW145" si="60">VLOOKUP(AH82,$CD$19:$CH$24,5,FALSE)</f>
        <v>#N/A</v>
      </c>
      <c r="AX82" s="4">
        <f t="shared" ref="AX82:AX145" si="61">IF(L82="あり",1,IF(M82="あり(H17あり)",1,IF(M82="あり(H17なし)",1,0)))</f>
        <v>0</v>
      </c>
      <c r="AY82" s="4" t="e">
        <f t="shared" ref="AY82:AY145" si="62">VLOOKUP(AO82,排出係数表,8,FALSE)</f>
        <v>#N/A</v>
      </c>
      <c r="AZ82" s="4" t="str">
        <f t="shared" ref="AZ82:AZ145" si="63">IF(H82="","",VLOOKUP(H82,$BH$19:$BL$27,5,FALSE))</f>
        <v/>
      </c>
      <c r="BA82" s="4" t="str">
        <f t="shared" ref="BA82:BA145" si="64">IF(D82="","",VLOOKUP(CONCATENATE("A",LEFT(D82)),$CA$19:$CB$28,2,FALSE))</f>
        <v/>
      </c>
      <c r="BB82" s="4" t="str">
        <f t="shared" ref="BB82:BB145" si="65">IF(AZ82=BA82,"",1)</f>
        <v/>
      </c>
      <c r="BC82" s="4" t="str">
        <f t="shared" si="34"/>
        <v/>
      </c>
      <c r="BD82" s="4" t="str">
        <f t="shared" si="35"/>
        <v/>
      </c>
      <c r="BE82" s="4" t="str">
        <f t="shared" si="36"/>
        <v/>
      </c>
      <c r="BF82" s="4" t="str">
        <f t="shared" ref="BF82:BF145" si="66">IF(M82="出荷時対応済","あり(H17あり)",IF(M82="","なし",M82&amp;""))</f>
        <v>なし</v>
      </c>
      <c r="BG82" s="4">
        <f t="shared" si="37"/>
        <v>0</v>
      </c>
      <c r="BM82" s="306"/>
      <c r="BW82" s="107"/>
    </row>
    <row r="83" spans="1:75" s="1" customFormat="1" ht="13.5" customHeight="1">
      <c r="A83" s="423">
        <v>66</v>
      </c>
      <c r="B83" s="94"/>
      <c r="C83" s="94"/>
      <c r="D83" s="94"/>
      <c r="E83" s="94"/>
      <c r="F83" s="94"/>
      <c r="G83" s="414"/>
      <c r="H83" s="94"/>
      <c r="I83" s="94"/>
      <c r="J83" s="95"/>
      <c r="K83" s="94"/>
      <c r="L83" s="93"/>
      <c r="M83" s="94"/>
      <c r="N83" s="95"/>
      <c r="O83" s="95"/>
      <c r="P83" s="41" t="str">
        <f t="shared" si="40"/>
        <v/>
      </c>
      <c r="Q83" s="41" t="str">
        <f t="shared" si="41"/>
        <v/>
      </c>
      <c r="R83" s="42" t="str">
        <f t="shared" si="42"/>
        <v/>
      </c>
      <c r="S83" s="424" t="str">
        <f t="shared" si="39"/>
        <v/>
      </c>
      <c r="T83" s="43" t="str">
        <f t="shared" si="43"/>
        <v/>
      </c>
      <c r="U83" s="43" t="str">
        <f t="shared" si="44"/>
        <v/>
      </c>
      <c r="V83" s="43" t="str">
        <f t="shared" si="45"/>
        <v/>
      </c>
      <c r="W83" s="332"/>
      <c r="X83" s="376"/>
      <c r="Y83" s="425"/>
      <c r="Z83" s="411"/>
      <c r="AA83" s="17" t="str">
        <f t="shared" si="46"/>
        <v/>
      </c>
      <c r="AB83" s="4" t="e">
        <f t="shared" si="47"/>
        <v>#N/A</v>
      </c>
      <c r="AC83" s="4" t="e">
        <f t="shared" si="48"/>
        <v>#N/A</v>
      </c>
      <c r="AD83" s="4" t="e">
        <f t="shared" si="49"/>
        <v>#N/A</v>
      </c>
      <c r="AE83" s="4" t="str">
        <f t="shared" si="50"/>
        <v/>
      </c>
      <c r="AF83" s="4">
        <f t="shared" si="51"/>
        <v>1</v>
      </c>
      <c r="AG83" s="4" t="e">
        <f t="shared" ref="AG83:AG146" si="67">IF(AD83=9,0,IF(J83&lt;=2500,IF(J83&lt;=1700,1,2),IF(J83&lt;=12000,IF(J83&lt;=3500,3,4),IF(ISERROR(SEARCH(LEFT(I83,1),"LFMRQST")),4,IF(AND(LEN(I83)&lt;&gt;3,AI83&lt;&gt;"軽"),4,5)))))</f>
        <v>#N/A</v>
      </c>
      <c r="AH83" s="4" t="e">
        <f t="shared" ref="AH83:AH146" si="68">IF(AD83=5,0,IF(AD83=9,0,IF(J83&lt;=2500,IF(J83&lt;=1700,1,2),IF(J83&lt;=12000,IF(J83&lt;=3500,3,4),IF(ISERROR(SEARCH(LEFT(I83,1),"LFMRQST")),4,IF(AND(LEN(I83)&lt;&gt;3,AI83&lt;&gt;"軽"),4,5))))))</f>
        <v>#N/A</v>
      </c>
      <c r="AI83" s="4" t="e">
        <f t="shared" si="52"/>
        <v>#N/A</v>
      </c>
      <c r="AJ83" s="4" t="e">
        <f t="shared" ref="AJ83:AJ146" si="69">VLOOKUP(AO83,排出係数表,9,FALSE)</f>
        <v>#N/A</v>
      </c>
      <c r="AK83" s="4" t="e">
        <f t="shared" ref="AK83:AK146" si="70">IF(OR($W83=1,$W83=3),"",$AJ83)</f>
        <v>#N/A</v>
      </c>
      <c r="AL83" s="4"/>
      <c r="AM83" s="5" t="str">
        <f t="shared" si="53"/>
        <v xml:space="preserve"> </v>
      </c>
      <c r="AN83" s="5" t="str">
        <f t="shared" ref="AN83:AN146" si="71">IF(OR($W83=1,$W83=3),"",$AM83)</f>
        <v xml:space="preserve"> </v>
      </c>
      <c r="AO83" s="4" t="e">
        <f t="shared" si="54"/>
        <v>#N/A</v>
      </c>
      <c r="AP83" s="4" t="e">
        <f t="shared" si="55"/>
        <v>#N/A</v>
      </c>
      <c r="AQ83" s="4" t="e">
        <f t="shared" ref="AQ83:AQ146" si="72">VLOOKUP(AO83,排出係数表,6,FALSE)</f>
        <v>#N/A</v>
      </c>
      <c r="AR83" s="4" t="e">
        <f t="shared" si="56"/>
        <v>#N/A</v>
      </c>
      <c r="AS83" s="4" t="e">
        <f t="shared" si="57"/>
        <v>#N/A</v>
      </c>
      <c r="AT83" s="4" t="e">
        <f t="shared" ref="AT83:AT146" si="73">VLOOKUP(AO83,排出係数表,7,FALSE)</f>
        <v>#N/A</v>
      </c>
      <c r="AU83" s="4" t="e">
        <f t="shared" si="58"/>
        <v>#N/A</v>
      </c>
      <c r="AV83" s="4" t="e">
        <f t="shared" si="59"/>
        <v>#N/A</v>
      </c>
      <c r="AW83" s="4" t="e">
        <f t="shared" si="60"/>
        <v>#N/A</v>
      </c>
      <c r="AX83" s="4">
        <f t="shared" si="61"/>
        <v>0</v>
      </c>
      <c r="AY83" s="4" t="e">
        <f t="shared" si="62"/>
        <v>#N/A</v>
      </c>
      <c r="AZ83" s="4" t="str">
        <f t="shared" si="63"/>
        <v/>
      </c>
      <c r="BA83" s="4" t="str">
        <f t="shared" si="64"/>
        <v/>
      </c>
      <c r="BB83" s="4" t="str">
        <f t="shared" si="65"/>
        <v/>
      </c>
      <c r="BC83" s="4" t="str">
        <f t="shared" ref="BC83:BC146" si="74">IF(AND(H83&lt;&gt;"",W83&lt;&gt;1,W83&lt;&gt;3),X83,"")</f>
        <v/>
      </c>
      <c r="BD83" s="4" t="str">
        <f t="shared" ref="BD83:BD146" si="75">IF(AND(AX83=1,W83&lt;&gt;1,W83&lt;&gt;3),1,"")</f>
        <v/>
      </c>
      <c r="BE83" s="4" t="str">
        <f t="shared" ref="BE83:BE146" si="76">IF(AND(M83="出荷時対応済",W83&lt;&gt;1,W83&lt;&gt;3),1,"")</f>
        <v/>
      </c>
      <c r="BF83" s="4" t="str">
        <f t="shared" si="66"/>
        <v>なし</v>
      </c>
      <c r="BG83" s="4">
        <f t="shared" ref="BG83:BG146" si="77">IF(AND(COUNTIF($BV$19:$BV$39,I83)=1,BF83="なし",W83&lt;&gt;1,W83&lt;&gt;3),1,0)</f>
        <v>0</v>
      </c>
      <c r="BM83" s="306"/>
      <c r="BW83" s="107"/>
    </row>
    <row r="84" spans="1:75" s="1" customFormat="1" ht="13.5" customHeight="1">
      <c r="A84" s="423">
        <v>67</v>
      </c>
      <c r="B84" s="94"/>
      <c r="C84" s="94"/>
      <c r="D84" s="94"/>
      <c r="E84" s="94"/>
      <c r="F84" s="94"/>
      <c r="G84" s="414"/>
      <c r="H84" s="94"/>
      <c r="I84" s="94"/>
      <c r="J84" s="95"/>
      <c r="K84" s="94"/>
      <c r="L84" s="93"/>
      <c r="M84" s="94"/>
      <c r="N84" s="95"/>
      <c r="O84" s="95"/>
      <c r="P84" s="41" t="str">
        <f t="shared" si="40"/>
        <v/>
      </c>
      <c r="Q84" s="41" t="str">
        <f t="shared" si="41"/>
        <v/>
      </c>
      <c r="R84" s="42" t="str">
        <f t="shared" si="42"/>
        <v/>
      </c>
      <c r="S84" s="424" t="str">
        <f t="shared" si="39"/>
        <v/>
      </c>
      <c r="T84" s="43" t="str">
        <f t="shared" si="43"/>
        <v/>
      </c>
      <c r="U84" s="43" t="str">
        <f t="shared" si="44"/>
        <v/>
      </c>
      <c r="V84" s="43" t="str">
        <f t="shared" si="45"/>
        <v/>
      </c>
      <c r="W84" s="332"/>
      <c r="X84" s="376"/>
      <c r="Y84" s="425"/>
      <c r="Z84" s="411"/>
      <c r="AA84" s="17" t="str">
        <f t="shared" si="46"/>
        <v/>
      </c>
      <c r="AB84" s="4" t="e">
        <f t="shared" si="47"/>
        <v>#N/A</v>
      </c>
      <c r="AC84" s="4" t="e">
        <f t="shared" si="48"/>
        <v>#N/A</v>
      </c>
      <c r="AD84" s="4" t="e">
        <f t="shared" si="49"/>
        <v>#N/A</v>
      </c>
      <c r="AE84" s="4" t="str">
        <f t="shared" si="50"/>
        <v/>
      </c>
      <c r="AF84" s="4">
        <f t="shared" si="51"/>
        <v>1</v>
      </c>
      <c r="AG84" s="4" t="e">
        <f t="shared" si="67"/>
        <v>#N/A</v>
      </c>
      <c r="AH84" s="4" t="e">
        <f t="shared" si="68"/>
        <v>#N/A</v>
      </c>
      <c r="AI84" s="4" t="e">
        <f t="shared" si="52"/>
        <v>#N/A</v>
      </c>
      <c r="AJ84" s="4" t="e">
        <f t="shared" si="69"/>
        <v>#N/A</v>
      </c>
      <c r="AK84" s="4" t="e">
        <f t="shared" si="70"/>
        <v>#N/A</v>
      </c>
      <c r="AL84" s="4"/>
      <c r="AM84" s="5" t="str">
        <f t="shared" si="53"/>
        <v xml:space="preserve"> </v>
      </c>
      <c r="AN84" s="5" t="str">
        <f t="shared" si="71"/>
        <v xml:space="preserve"> </v>
      </c>
      <c r="AO84" s="4" t="e">
        <f t="shared" si="54"/>
        <v>#N/A</v>
      </c>
      <c r="AP84" s="4" t="e">
        <f t="shared" si="55"/>
        <v>#N/A</v>
      </c>
      <c r="AQ84" s="4" t="e">
        <f t="shared" si="72"/>
        <v>#N/A</v>
      </c>
      <c r="AR84" s="4" t="e">
        <f t="shared" si="56"/>
        <v>#N/A</v>
      </c>
      <c r="AS84" s="4" t="e">
        <f t="shared" si="57"/>
        <v>#N/A</v>
      </c>
      <c r="AT84" s="4" t="e">
        <f t="shared" si="73"/>
        <v>#N/A</v>
      </c>
      <c r="AU84" s="4" t="e">
        <f t="shared" si="58"/>
        <v>#N/A</v>
      </c>
      <c r="AV84" s="4" t="e">
        <f t="shared" si="59"/>
        <v>#N/A</v>
      </c>
      <c r="AW84" s="4" t="e">
        <f t="shared" si="60"/>
        <v>#N/A</v>
      </c>
      <c r="AX84" s="4">
        <f t="shared" si="61"/>
        <v>0</v>
      </c>
      <c r="AY84" s="4" t="e">
        <f t="shared" si="62"/>
        <v>#N/A</v>
      </c>
      <c r="AZ84" s="4" t="str">
        <f t="shared" si="63"/>
        <v/>
      </c>
      <c r="BA84" s="4" t="str">
        <f t="shared" si="64"/>
        <v/>
      </c>
      <c r="BB84" s="4" t="str">
        <f t="shared" si="65"/>
        <v/>
      </c>
      <c r="BC84" s="4" t="str">
        <f t="shared" si="74"/>
        <v/>
      </c>
      <c r="BD84" s="4" t="str">
        <f t="shared" si="75"/>
        <v/>
      </c>
      <c r="BE84" s="4" t="str">
        <f t="shared" si="76"/>
        <v/>
      </c>
      <c r="BF84" s="4" t="str">
        <f t="shared" si="66"/>
        <v>なし</v>
      </c>
      <c r="BG84" s="4">
        <f t="shared" si="77"/>
        <v>0</v>
      </c>
      <c r="BM84" s="306"/>
      <c r="BW84" s="107"/>
    </row>
    <row r="85" spans="1:75" s="1" customFormat="1" ht="13.5" customHeight="1">
      <c r="A85" s="423">
        <v>68</v>
      </c>
      <c r="B85" s="94"/>
      <c r="C85" s="94"/>
      <c r="D85" s="94"/>
      <c r="E85" s="94"/>
      <c r="F85" s="94"/>
      <c r="G85" s="414"/>
      <c r="H85" s="94"/>
      <c r="I85" s="94"/>
      <c r="J85" s="95"/>
      <c r="K85" s="94"/>
      <c r="L85" s="93"/>
      <c r="M85" s="94"/>
      <c r="N85" s="95"/>
      <c r="O85" s="95"/>
      <c r="P85" s="41" t="str">
        <f t="shared" si="40"/>
        <v/>
      </c>
      <c r="Q85" s="41" t="str">
        <f t="shared" si="41"/>
        <v/>
      </c>
      <c r="R85" s="42" t="str">
        <f t="shared" si="42"/>
        <v/>
      </c>
      <c r="S85" s="424" t="str">
        <f t="shared" si="39"/>
        <v/>
      </c>
      <c r="T85" s="43" t="str">
        <f t="shared" si="43"/>
        <v/>
      </c>
      <c r="U85" s="43" t="str">
        <f t="shared" si="44"/>
        <v/>
      </c>
      <c r="V85" s="43" t="str">
        <f t="shared" si="45"/>
        <v/>
      </c>
      <c r="W85" s="332"/>
      <c r="X85" s="376"/>
      <c r="Y85" s="425"/>
      <c r="Z85" s="411"/>
      <c r="AA85" s="17" t="str">
        <f t="shared" si="46"/>
        <v/>
      </c>
      <c r="AB85" s="4" t="e">
        <f t="shared" si="47"/>
        <v>#N/A</v>
      </c>
      <c r="AC85" s="4" t="e">
        <f t="shared" si="48"/>
        <v>#N/A</v>
      </c>
      <c r="AD85" s="4" t="e">
        <f t="shared" si="49"/>
        <v>#N/A</v>
      </c>
      <c r="AE85" s="4" t="str">
        <f t="shared" si="50"/>
        <v/>
      </c>
      <c r="AF85" s="4">
        <f t="shared" si="51"/>
        <v>1</v>
      </c>
      <c r="AG85" s="4" t="e">
        <f t="shared" si="67"/>
        <v>#N/A</v>
      </c>
      <c r="AH85" s="4" t="e">
        <f t="shared" si="68"/>
        <v>#N/A</v>
      </c>
      <c r="AI85" s="4" t="e">
        <f t="shared" si="52"/>
        <v>#N/A</v>
      </c>
      <c r="AJ85" s="4" t="e">
        <f t="shared" si="69"/>
        <v>#N/A</v>
      </c>
      <c r="AK85" s="4" t="e">
        <f t="shared" si="70"/>
        <v>#N/A</v>
      </c>
      <c r="AL85" s="4"/>
      <c r="AM85" s="5" t="str">
        <f t="shared" si="53"/>
        <v xml:space="preserve"> </v>
      </c>
      <c r="AN85" s="5" t="str">
        <f t="shared" si="71"/>
        <v xml:space="preserve"> </v>
      </c>
      <c r="AO85" s="4" t="e">
        <f t="shared" si="54"/>
        <v>#N/A</v>
      </c>
      <c r="AP85" s="4" t="e">
        <f t="shared" si="55"/>
        <v>#N/A</v>
      </c>
      <c r="AQ85" s="4" t="e">
        <f t="shared" si="72"/>
        <v>#N/A</v>
      </c>
      <c r="AR85" s="4" t="e">
        <f t="shared" si="56"/>
        <v>#N/A</v>
      </c>
      <c r="AS85" s="4" t="e">
        <f t="shared" si="57"/>
        <v>#N/A</v>
      </c>
      <c r="AT85" s="4" t="e">
        <f t="shared" si="73"/>
        <v>#N/A</v>
      </c>
      <c r="AU85" s="4" t="e">
        <f t="shared" si="58"/>
        <v>#N/A</v>
      </c>
      <c r="AV85" s="4" t="e">
        <f t="shared" si="59"/>
        <v>#N/A</v>
      </c>
      <c r="AW85" s="4" t="e">
        <f t="shared" si="60"/>
        <v>#N/A</v>
      </c>
      <c r="AX85" s="4">
        <f t="shared" si="61"/>
        <v>0</v>
      </c>
      <c r="AY85" s="4" t="e">
        <f t="shared" si="62"/>
        <v>#N/A</v>
      </c>
      <c r="AZ85" s="4" t="str">
        <f t="shared" si="63"/>
        <v/>
      </c>
      <c r="BA85" s="4" t="str">
        <f t="shared" si="64"/>
        <v/>
      </c>
      <c r="BB85" s="4" t="str">
        <f t="shared" si="65"/>
        <v/>
      </c>
      <c r="BC85" s="4" t="str">
        <f t="shared" si="74"/>
        <v/>
      </c>
      <c r="BD85" s="4" t="str">
        <f t="shared" si="75"/>
        <v/>
      </c>
      <c r="BE85" s="4" t="str">
        <f t="shared" si="76"/>
        <v/>
      </c>
      <c r="BF85" s="4" t="str">
        <f t="shared" si="66"/>
        <v>なし</v>
      </c>
      <c r="BG85" s="4">
        <f t="shared" si="77"/>
        <v>0</v>
      </c>
      <c r="BM85" s="306"/>
      <c r="BW85" s="107"/>
    </row>
    <row r="86" spans="1:75" s="1" customFormat="1" ht="13.5" customHeight="1">
      <c r="A86" s="423">
        <v>69</v>
      </c>
      <c r="B86" s="94"/>
      <c r="C86" s="94"/>
      <c r="D86" s="94"/>
      <c r="E86" s="94"/>
      <c r="F86" s="94"/>
      <c r="G86" s="414"/>
      <c r="H86" s="94"/>
      <c r="I86" s="94"/>
      <c r="J86" s="95"/>
      <c r="K86" s="94"/>
      <c r="L86" s="93"/>
      <c r="M86" s="94"/>
      <c r="N86" s="95"/>
      <c r="O86" s="95"/>
      <c r="P86" s="41" t="str">
        <f t="shared" si="40"/>
        <v/>
      </c>
      <c r="Q86" s="41" t="str">
        <f t="shared" si="41"/>
        <v/>
      </c>
      <c r="R86" s="42" t="str">
        <f t="shared" si="42"/>
        <v/>
      </c>
      <c r="S86" s="424" t="str">
        <f t="shared" si="39"/>
        <v/>
      </c>
      <c r="T86" s="43" t="str">
        <f t="shared" si="43"/>
        <v/>
      </c>
      <c r="U86" s="43" t="str">
        <f t="shared" si="44"/>
        <v/>
      </c>
      <c r="V86" s="43" t="str">
        <f t="shared" si="45"/>
        <v/>
      </c>
      <c r="W86" s="332"/>
      <c r="X86" s="376"/>
      <c r="Y86" s="425"/>
      <c r="Z86" s="411"/>
      <c r="AA86" s="17" t="str">
        <f t="shared" si="46"/>
        <v/>
      </c>
      <c r="AB86" s="4" t="e">
        <f t="shared" si="47"/>
        <v>#N/A</v>
      </c>
      <c r="AC86" s="4" t="e">
        <f t="shared" si="48"/>
        <v>#N/A</v>
      </c>
      <c r="AD86" s="4" t="e">
        <f t="shared" si="49"/>
        <v>#N/A</v>
      </c>
      <c r="AE86" s="4" t="str">
        <f t="shared" si="50"/>
        <v/>
      </c>
      <c r="AF86" s="4">
        <f t="shared" si="51"/>
        <v>1</v>
      </c>
      <c r="AG86" s="4" t="e">
        <f t="shared" si="67"/>
        <v>#N/A</v>
      </c>
      <c r="AH86" s="4" t="e">
        <f t="shared" si="68"/>
        <v>#N/A</v>
      </c>
      <c r="AI86" s="4" t="e">
        <f t="shared" si="52"/>
        <v>#N/A</v>
      </c>
      <c r="AJ86" s="4" t="e">
        <f t="shared" si="69"/>
        <v>#N/A</v>
      </c>
      <c r="AK86" s="4" t="e">
        <f t="shared" si="70"/>
        <v>#N/A</v>
      </c>
      <c r="AL86" s="4"/>
      <c r="AM86" s="5" t="str">
        <f t="shared" si="53"/>
        <v xml:space="preserve"> </v>
      </c>
      <c r="AN86" s="5" t="str">
        <f t="shared" si="71"/>
        <v xml:space="preserve"> </v>
      </c>
      <c r="AO86" s="4" t="e">
        <f t="shared" si="54"/>
        <v>#N/A</v>
      </c>
      <c r="AP86" s="4" t="e">
        <f t="shared" si="55"/>
        <v>#N/A</v>
      </c>
      <c r="AQ86" s="4" t="e">
        <f t="shared" si="72"/>
        <v>#N/A</v>
      </c>
      <c r="AR86" s="4" t="e">
        <f t="shared" si="56"/>
        <v>#N/A</v>
      </c>
      <c r="AS86" s="4" t="e">
        <f t="shared" si="57"/>
        <v>#N/A</v>
      </c>
      <c r="AT86" s="4" t="e">
        <f t="shared" si="73"/>
        <v>#N/A</v>
      </c>
      <c r="AU86" s="4" t="e">
        <f t="shared" si="58"/>
        <v>#N/A</v>
      </c>
      <c r="AV86" s="4" t="e">
        <f t="shared" si="59"/>
        <v>#N/A</v>
      </c>
      <c r="AW86" s="4" t="e">
        <f t="shared" si="60"/>
        <v>#N/A</v>
      </c>
      <c r="AX86" s="4">
        <f t="shared" si="61"/>
        <v>0</v>
      </c>
      <c r="AY86" s="4" t="e">
        <f t="shared" si="62"/>
        <v>#N/A</v>
      </c>
      <c r="AZ86" s="4" t="str">
        <f t="shared" si="63"/>
        <v/>
      </c>
      <c r="BA86" s="4" t="str">
        <f t="shared" si="64"/>
        <v/>
      </c>
      <c r="BB86" s="4" t="str">
        <f t="shared" si="65"/>
        <v/>
      </c>
      <c r="BC86" s="4" t="str">
        <f t="shared" si="74"/>
        <v/>
      </c>
      <c r="BD86" s="4" t="str">
        <f t="shared" si="75"/>
        <v/>
      </c>
      <c r="BE86" s="4" t="str">
        <f t="shared" si="76"/>
        <v/>
      </c>
      <c r="BF86" s="4" t="str">
        <f t="shared" si="66"/>
        <v>なし</v>
      </c>
      <c r="BG86" s="4">
        <f t="shared" si="77"/>
        <v>0</v>
      </c>
      <c r="BM86" s="306"/>
      <c r="BW86" s="107"/>
    </row>
    <row r="87" spans="1:75" s="1" customFormat="1" ht="13.5" customHeight="1">
      <c r="A87" s="423">
        <v>70</v>
      </c>
      <c r="B87" s="94"/>
      <c r="C87" s="94"/>
      <c r="D87" s="94"/>
      <c r="E87" s="94"/>
      <c r="F87" s="94"/>
      <c r="G87" s="414"/>
      <c r="H87" s="94"/>
      <c r="I87" s="94"/>
      <c r="J87" s="95"/>
      <c r="K87" s="94"/>
      <c r="L87" s="93"/>
      <c r="M87" s="94"/>
      <c r="N87" s="95"/>
      <c r="O87" s="95"/>
      <c r="P87" s="41" t="str">
        <f t="shared" si="40"/>
        <v/>
      </c>
      <c r="Q87" s="41" t="str">
        <f t="shared" si="41"/>
        <v/>
      </c>
      <c r="R87" s="42" t="str">
        <f t="shared" si="42"/>
        <v/>
      </c>
      <c r="S87" s="424" t="str">
        <f t="shared" si="39"/>
        <v/>
      </c>
      <c r="T87" s="43" t="str">
        <f t="shared" si="43"/>
        <v/>
      </c>
      <c r="U87" s="43" t="str">
        <f t="shared" si="44"/>
        <v/>
      </c>
      <c r="V87" s="43" t="str">
        <f t="shared" si="45"/>
        <v/>
      </c>
      <c r="W87" s="332"/>
      <c r="X87" s="376"/>
      <c r="Y87" s="425"/>
      <c r="Z87" s="411"/>
      <c r="AA87" s="17" t="str">
        <f t="shared" si="46"/>
        <v/>
      </c>
      <c r="AB87" s="4" t="e">
        <f t="shared" si="47"/>
        <v>#N/A</v>
      </c>
      <c r="AC87" s="4" t="e">
        <f t="shared" si="48"/>
        <v>#N/A</v>
      </c>
      <c r="AD87" s="4" t="e">
        <f t="shared" si="49"/>
        <v>#N/A</v>
      </c>
      <c r="AE87" s="4" t="str">
        <f t="shared" si="50"/>
        <v/>
      </c>
      <c r="AF87" s="4">
        <f t="shared" si="51"/>
        <v>1</v>
      </c>
      <c r="AG87" s="4" t="e">
        <f t="shared" si="67"/>
        <v>#N/A</v>
      </c>
      <c r="AH87" s="4" t="e">
        <f t="shared" si="68"/>
        <v>#N/A</v>
      </c>
      <c r="AI87" s="4" t="e">
        <f t="shared" si="52"/>
        <v>#N/A</v>
      </c>
      <c r="AJ87" s="4" t="e">
        <f t="shared" si="69"/>
        <v>#N/A</v>
      </c>
      <c r="AK87" s="4" t="e">
        <f t="shared" si="70"/>
        <v>#N/A</v>
      </c>
      <c r="AL87" s="4"/>
      <c r="AM87" s="5" t="str">
        <f t="shared" si="53"/>
        <v xml:space="preserve"> </v>
      </c>
      <c r="AN87" s="5" t="str">
        <f t="shared" si="71"/>
        <v xml:space="preserve"> </v>
      </c>
      <c r="AO87" s="4" t="e">
        <f t="shared" si="54"/>
        <v>#N/A</v>
      </c>
      <c r="AP87" s="4" t="e">
        <f t="shared" si="55"/>
        <v>#N/A</v>
      </c>
      <c r="AQ87" s="4" t="e">
        <f t="shared" si="72"/>
        <v>#N/A</v>
      </c>
      <c r="AR87" s="4" t="e">
        <f t="shared" si="56"/>
        <v>#N/A</v>
      </c>
      <c r="AS87" s="4" t="e">
        <f t="shared" si="57"/>
        <v>#N/A</v>
      </c>
      <c r="AT87" s="4" t="e">
        <f t="shared" si="73"/>
        <v>#N/A</v>
      </c>
      <c r="AU87" s="4" t="e">
        <f t="shared" si="58"/>
        <v>#N/A</v>
      </c>
      <c r="AV87" s="4" t="e">
        <f t="shared" si="59"/>
        <v>#N/A</v>
      </c>
      <c r="AW87" s="4" t="e">
        <f t="shared" si="60"/>
        <v>#N/A</v>
      </c>
      <c r="AX87" s="4">
        <f t="shared" si="61"/>
        <v>0</v>
      </c>
      <c r="AY87" s="4" t="e">
        <f t="shared" si="62"/>
        <v>#N/A</v>
      </c>
      <c r="AZ87" s="4" t="str">
        <f t="shared" si="63"/>
        <v/>
      </c>
      <c r="BA87" s="4" t="str">
        <f t="shared" si="64"/>
        <v/>
      </c>
      <c r="BB87" s="4" t="str">
        <f t="shared" si="65"/>
        <v/>
      </c>
      <c r="BC87" s="4" t="str">
        <f t="shared" si="74"/>
        <v/>
      </c>
      <c r="BD87" s="4" t="str">
        <f t="shared" si="75"/>
        <v/>
      </c>
      <c r="BE87" s="4" t="str">
        <f t="shared" si="76"/>
        <v/>
      </c>
      <c r="BF87" s="4" t="str">
        <f t="shared" si="66"/>
        <v>なし</v>
      </c>
      <c r="BG87" s="4">
        <f t="shared" si="77"/>
        <v>0</v>
      </c>
      <c r="BM87" s="306"/>
      <c r="BW87" s="107"/>
    </row>
    <row r="88" spans="1:75" s="1" customFormat="1" ht="13.5" customHeight="1">
      <c r="A88" s="423">
        <v>71</v>
      </c>
      <c r="B88" s="94"/>
      <c r="C88" s="94"/>
      <c r="D88" s="94"/>
      <c r="E88" s="94"/>
      <c r="F88" s="94"/>
      <c r="G88" s="414"/>
      <c r="H88" s="94"/>
      <c r="I88" s="94"/>
      <c r="J88" s="95"/>
      <c r="K88" s="94"/>
      <c r="L88" s="93"/>
      <c r="M88" s="94"/>
      <c r="N88" s="95"/>
      <c r="O88" s="95"/>
      <c r="P88" s="41" t="str">
        <f t="shared" si="40"/>
        <v/>
      </c>
      <c r="Q88" s="41" t="str">
        <f t="shared" si="41"/>
        <v/>
      </c>
      <c r="R88" s="42" t="str">
        <f t="shared" si="42"/>
        <v/>
      </c>
      <c r="S88" s="424" t="str">
        <f t="shared" si="39"/>
        <v/>
      </c>
      <c r="T88" s="43" t="str">
        <f t="shared" si="43"/>
        <v/>
      </c>
      <c r="U88" s="43" t="str">
        <f t="shared" si="44"/>
        <v/>
      </c>
      <c r="V88" s="43" t="str">
        <f t="shared" si="45"/>
        <v/>
      </c>
      <c r="W88" s="332"/>
      <c r="X88" s="376"/>
      <c r="Y88" s="425"/>
      <c r="Z88" s="411"/>
      <c r="AA88" s="17" t="str">
        <f t="shared" si="46"/>
        <v/>
      </c>
      <c r="AB88" s="4" t="e">
        <f t="shared" si="47"/>
        <v>#N/A</v>
      </c>
      <c r="AC88" s="4" t="e">
        <f t="shared" si="48"/>
        <v>#N/A</v>
      </c>
      <c r="AD88" s="4" t="e">
        <f t="shared" si="49"/>
        <v>#N/A</v>
      </c>
      <c r="AE88" s="4" t="str">
        <f t="shared" si="50"/>
        <v/>
      </c>
      <c r="AF88" s="4">
        <f t="shared" si="51"/>
        <v>1</v>
      </c>
      <c r="AG88" s="4" t="e">
        <f t="shared" si="67"/>
        <v>#N/A</v>
      </c>
      <c r="AH88" s="4" t="e">
        <f t="shared" si="68"/>
        <v>#N/A</v>
      </c>
      <c r="AI88" s="4" t="e">
        <f t="shared" si="52"/>
        <v>#N/A</v>
      </c>
      <c r="AJ88" s="4" t="e">
        <f t="shared" si="69"/>
        <v>#N/A</v>
      </c>
      <c r="AK88" s="4" t="e">
        <f t="shared" si="70"/>
        <v>#N/A</v>
      </c>
      <c r="AL88" s="4"/>
      <c r="AM88" s="5" t="str">
        <f t="shared" si="53"/>
        <v xml:space="preserve"> </v>
      </c>
      <c r="AN88" s="5" t="str">
        <f t="shared" si="71"/>
        <v xml:space="preserve"> </v>
      </c>
      <c r="AO88" s="4" t="e">
        <f t="shared" si="54"/>
        <v>#N/A</v>
      </c>
      <c r="AP88" s="4" t="e">
        <f t="shared" si="55"/>
        <v>#N/A</v>
      </c>
      <c r="AQ88" s="4" t="e">
        <f t="shared" si="72"/>
        <v>#N/A</v>
      </c>
      <c r="AR88" s="4" t="e">
        <f t="shared" si="56"/>
        <v>#N/A</v>
      </c>
      <c r="AS88" s="4" t="e">
        <f t="shared" si="57"/>
        <v>#N/A</v>
      </c>
      <c r="AT88" s="4" t="e">
        <f t="shared" si="73"/>
        <v>#N/A</v>
      </c>
      <c r="AU88" s="4" t="e">
        <f t="shared" si="58"/>
        <v>#N/A</v>
      </c>
      <c r="AV88" s="4" t="e">
        <f t="shared" si="59"/>
        <v>#N/A</v>
      </c>
      <c r="AW88" s="4" t="e">
        <f t="shared" si="60"/>
        <v>#N/A</v>
      </c>
      <c r="AX88" s="4">
        <f t="shared" si="61"/>
        <v>0</v>
      </c>
      <c r="AY88" s="4" t="e">
        <f t="shared" si="62"/>
        <v>#N/A</v>
      </c>
      <c r="AZ88" s="4" t="str">
        <f t="shared" si="63"/>
        <v/>
      </c>
      <c r="BA88" s="4" t="str">
        <f t="shared" si="64"/>
        <v/>
      </c>
      <c r="BB88" s="4" t="str">
        <f t="shared" si="65"/>
        <v/>
      </c>
      <c r="BC88" s="4" t="str">
        <f t="shared" si="74"/>
        <v/>
      </c>
      <c r="BD88" s="4" t="str">
        <f t="shared" si="75"/>
        <v/>
      </c>
      <c r="BE88" s="4" t="str">
        <f t="shared" si="76"/>
        <v/>
      </c>
      <c r="BF88" s="4" t="str">
        <f t="shared" si="66"/>
        <v>なし</v>
      </c>
      <c r="BG88" s="4">
        <f t="shared" si="77"/>
        <v>0</v>
      </c>
      <c r="BM88" s="306"/>
      <c r="BW88" s="107"/>
    </row>
    <row r="89" spans="1:75" s="1" customFormat="1" ht="13.5" customHeight="1">
      <c r="A89" s="423">
        <v>72</v>
      </c>
      <c r="B89" s="94"/>
      <c r="C89" s="94"/>
      <c r="D89" s="94"/>
      <c r="E89" s="94"/>
      <c r="F89" s="94"/>
      <c r="G89" s="414"/>
      <c r="H89" s="94"/>
      <c r="I89" s="94"/>
      <c r="J89" s="95"/>
      <c r="K89" s="94"/>
      <c r="L89" s="93"/>
      <c r="M89" s="94"/>
      <c r="N89" s="95"/>
      <c r="O89" s="95"/>
      <c r="P89" s="41" t="str">
        <f t="shared" si="40"/>
        <v/>
      </c>
      <c r="Q89" s="41" t="str">
        <f t="shared" si="41"/>
        <v/>
      </c>
      <c r="R89" s="42" t="str">
        <f t="shared" si="42"/>
        <v/>
      </c>
      <c r="S89" s="424" t="str">
        <f t="shared" si="39"/>
        <v/>
      </c>
      <c r="T89" s="43" t="str">
        <f t="shared" si="43"/>
        <v/>
      </c>
      <c r="U89" s="43" t="str">
        <f t="shared" si="44"/>
        <v/>
      </c>
      <c r="V89" s="43" t="str">
        <f t="shared" si="45"/>
        <v/>
      </c>
      <c r="W89" s="332"/>
      <c r="X89" s="376"/>
      <c r="Y89" s="425"/>
      <c r="Z89" s="411"/>
      <c r="AA89" s="17" t="str">
        <f t="shared" si="46"/>
        <v/>
      </c>
      <c r="AB89" s="4" t="e">
        <f t="shared" si="47"/>
        <v>#N/A</v>
      </c>
      <c r="AC89" s="4" t="e">
        <f t="shared" si="48"/>
        <v>#N/A</v>
      </c>
      <c r="AD89" s="4" t="e">
        <f t="shared" si="49"/>
        <v>#N/A</v>
      </c>
      <c r="AE89" s="4" t="str">
        <f t="shared" si="50"/>
        <v/>
      </c>
      <c r="AF89" s="4">
        <f t="shared" si="51"/>
        <v>1</v>
      </c>
      <c r="AG89" s="4" t="e">
        <f t="shared" si="67"/>
        <v>#N/A</v>
      </c>
      <c r="AH89" s="4" t="e">
        <f t="shared" si="68"/>
        <v>#N/A</v>
      </c>
      <c r="AI89" s="4" t="e">
        <f t="shared" si="52"/>
        <v>#N/A</v>
      </c>
      <c r="AJ89" s="4" t="e">
        <f t="shared" si="69"/>
        <v>#N/A</v>
      </c>
      <c r="AK89" s="4" t="e">
        <f t="shared" si="70"/>
        <v>#N/A</v>
      </c>
      <c r="AL89" s="4"/>
      <c r="AM89" s="5" t="str">
        <f t="shared" si="53"/>
        <v xml:space="preserve"> </v>
      </c>
      <c r="AN89" s="5" t="str">
        <f t="shared" si="71"/>
        <v xml:space="preserve"> </v>
      </c>
      <c r="AO89" s="4" t="e">
        <f t="shared" si="54"/>
        <v>#N/A</v>
      </c>
      <c r="AP89" s="4" t="e">
        <f t="shared" si="55"/>
        <v>#N/A</v>
      </c>
      <c r="AQ89" s="4" t="e">
        <f t="shared" si="72"/>
        <v>#N/A</v>
      </c>
      <c r="AR89" s="4" t="e">
        <f t="shared" si="56"/>
        <v>#N/A</v>
      </c>
      <c r="AS89" s="4" t="e">
        <f t="shared" si="57"/>
        <v>#N/A</v>
      </c>
      <c r="AT89" s="4" t="e">
        <f t="shared" si="73"/>
        <v>#N/A</v>
      </c>
      <c r="AU89" s="4" t="e">
        <f t="shared" si="58"/>
        <v>#N/A</v>
      </c>
      <c r="AV89" s="4" t="e">
        <f t="shared" si="59"/>
        <v>#N/A</v>
      </c>
      <c r="AW89" s="4" t="e">
        <f t="shared" si="60"/>
        <v>#N/A</v>
      </c>
      <c r="AX89" s="4">
        <f t="shared" si="61"/>
        <v>0</v>
      </c>
      <c r="AY89" s="4" t="e">
        <f t="shared" si="62"/>
        <v>#N/A</v>
      </c>
      <c r="AZ89" s="4" t="str">
        <f t="shared" si="63"/>
        <v/>
      </c>
      <c r="BA89" s="4" t="str">
        <f t="shared" si="64"/>
        <v/>
      </c>
      <c r="BB89" s="4" t="str">
        <f t="shared" si="65"/>
        <v/>
      </c>
      <c r="BC89" s="4" t="str">
        <f t="shared" si="74"/>
        <v/>
      </c>
      <c r="BD89" s="4" t="str">
        <f t="shared" si="75"/>
        <v/>
      </c>
      <c r="BE89" s="4" t="str">
        <f t="shared" si="76"/>
        <v/>
      </c>
      <c r="BF89" s="4" t="str">
        <f t="shared" si="66"/>
        <v>なし</v>
      </c>
      <c r="BG89" s="4">
        <f t="shared" si="77"/>
        <v>0</v>
      </c>
      <c r="BM89" s="306"/>
      <c r="BW89" s="107"/>
    </row>
    <row r="90" spans="1:75" s="1" customFormat="1" ht="13.5" customHeight="1">
      <c r="A90" s="423">
        <v>73</v>
      </c>
      <c r="B90" s="94"/>
      <c r="C90" s="94"/>
      <c r="D90" s="94"/>
      <c r="E90" s="94"/>
      <c r="F90" s="94"/>
      <c r="G90" s="414"/>
      <c r="H90" s="94"/>
      <c r="I90" s="94"/>
      <c r="J90" s="95"/>
      <c r="K90" s="94"/>
      <c r="L90" s="93"/>
      <c r="M90" s="94"/>
      <c r="N90" s="95"/>
      <c r="O90" s="95"/>
      <c r="P90" s="41" t="str">
        <f t="shared" si="40"/>
        <v/>
      </c>
      <c r="Q90" s="41" t="str">
        <f t="shared" si="41"/>
        <v/>
      </c>
      <c r="R90" s="42" t="str">
        <f t="shared" si="42"/>
        <v/>
      </c>
      <c r="S90" s="424" t="str">
        <f t="shared" si="39"/>
        <v/>
      </c>
      <c r="T90" s="43" t="str">
        <f t="shared" si="43"/>
        <v/>
      </c>
      <c r="U90" s="43" t="str">
        <f t="shared" si="44"/>
        <v/>
      </c>
      <c r="V90" s="43" t="str">
        <f t="shared" si="45"/>
        <v/>
      </c>
      <c r="W90" s="332"/>
      <c r="X90" s="376"/>
      <c r="Y90" s="425"/>
      <c r="Z90" s="411"/>
      <c r="AA90" s="17" t="str">
        <f t="shared" si="46"/>
        <v/>
      </c>
      <c r="AB90" s="4" t="e">
        <f t="shared" si="47"/>
        <v>#N/A</v>
      </c>
      <c r="AC90" s="4" t="e">
        <f t="shared" si="48"/>
        <v>#N/A</v>
      </c>
      <c r="AD90" s="4" t="e">
        <f t="shared" si="49"/>
        <v>#N/A</v>
      </c>
      <c r="AE90" s="4" t="str">
        <f t="shared" si="50"/>
        <v/>
      </c>
      <c r="AF90" s="4">
        <f t="shared" si="51"/>
        <v>1</v>
      </c>
      <c r="AG90" s="4" t="e">
        <f t="shared" si="67"/>
        <v>#N/A</v>
      </c>
      <c r="AH90" s="4" t="e">
        <f t="shared" si="68"/>
        <v>#N/A</v>
      </c>
      <c r="AI90" s="4" t="e">
        <f t="shared" si="52"/>
        <v>#N/A</v>
      </c>
      <c r="AJ90" s="4" t="e">
        <f t="shared" si="69"/>
        <v>#N/A</v>
      </c>
      <c r="AK90" s="4" t="e">
        <f t="shared" si="70"/>
        <v>#N/A</v>
      </c>
      <c r="AL90" s="4"/>
      <c r="AM90" s="5" t="str">
        <f t="shared" si="53"/>
        <v xml:space="preserve"> </v>
      </c>
      <c r="AN90" s="5" t="str">
        <f t="shared" si="71"/>
        <v xml:space="preserve"> </v>
      </c>
      <c r="AO90" s="4" t="e">
        <f t="shared" si="54"/>
        <v>#N/A</v>
      </c>
      <c r="AP90" s="4" t="e">
        <f t="shared" si="55"/>
        <v>#N/A</v>
      </c>
      <c r="AQ90" s="4" t="e">
        <f t="shared" si="72"/>
        <v>#N/A</v>
      </c>
      <c r="AR90" s="4" t="e">
        <f t="shared" si="56"/>
        <v>#N/A</v>
      </c>
      <c r="AS90" s="4" t="e">
        <f t="shared" si="57"/>
        <v>#N/A</v>
      </c>
      <c r="AT90" s="4" t="e">
        <f t="shared" si="73"/>
        <v>#N/A</v>
      </c>
      <c r="AU90" s="4" t="e">
        <f t="shared" si="58"/>
        <v>#N/A</v>
      </c>
      <c r="AV90" s="4" t="e">
        <f t="shared" si="59"/>
        <v>#N/A</v>
      </c>
      <c r="AW90" s="4" t="e">
        <f t="shared" si="60"/>
        <v>#N/A</v>
      </c>
      <c r="AX90" s="4">
        <f t="shared" si="61"/>
        <v>0</v>
      </c>
      <c r="AY90" s="4" t="e">
        <f t="shared" si="62"/>
        <v>#N/A</v>
      </c>
      <c r="AZ90" s="4" t="str">
        <f t="shared" si="63"/>
        <v/>
      </c>
      <c r="BA90" s="4" t="str">
        <f t="shared" si="64"/>
        <v/>
      </c>
      <c r="BB90" s="4" t="str">
        <f t="shared" si="65"/>
        <v/>
      </c>
      <c r="BC90" s="4" t="str">
        <f t="shared" si="74"/>
        <v/>
      </c>
      <c r="BD90" s="4" t="str">
        <f t="shared" si="75"/>
        <v/>
      </c>
      <c r="BE90" s="4" t="str">
        <f t="shared" si="76"/>
        <v/>
      </c>
      <c r="BF90" s="4" t="str">
        <f t="shared" si="66"/>
        <v>なし</v>
      </c>
      <c r="BG90" s="4">
        <f t="shared" si="77"/>
        <v>0</v>
      </c>
      <c r="BM90" s="306"/>
      <c r="BW90" s="107"/>
    </row>
    <row r="91" spans="1:75" s="1" customFormat="1" ht="13.5" customHeight="1">
      <c r="A91" s="423">
        <v>74</v>
      </c>
      <c r="B91" s="94"/>
      <c r="C91" s="94"/>
      <c r="D91" s="94"/>
      <c r="E91" s="94"/>
      <c r="F91" s="94"/>
      <c r="G91" s="414"/>
      <c r="H91" s="94"/>
      <c r="I91" s="94"/>
      <c r="J91" s="95"/>
      <c r="K91" s="94"/>
      <c r="L91" s="93"/>
      <c r="M91" s="94"/>
      <c r="N91" s="95"/>
      <c r="O91" s="95"/>
      <c r="P91" s="41" t="str">
        <f t="shared" si="40"/>
        <v/>
      </c>
      <c r="Q91" s="41" t="str">
        <f t="shared" si="41"/>
        <v/>
      </c>
      <c r="R91" s="42" t="str">
        <f t="shared" si="42"/>
        <v/>
      </c>
      <c r="S91" s="424" t="str">
        <f t="shared" si="39"/>
        <v/>
      </c>
      <c r="T91" s="43" t="str">
        <f t="shared" si="43"/>
        <v/>
      </c>
      <c r="U91" s="43" t="str">
        <f t="shared" si="44"/>
        <v/>
      </c>
      <c r="V91" s="43" t="str">
        <f t="shared" si="45"/>
        <v/>
      </c>
      <c r="W91" s="332"/>
      <c r="X91" s="376"/>
      <c r="Y91" s="425"/>
      <c r="Z91" s="411"/>
      <c r="AA91" s="17" t="str">
        <f t="shared" si="46"/>
        <v/>
      </c>
      <c r="AB91" s="4" t="e">
        <f t="shared" si="47"/>
        <v>#N/A</v>
      </c>
      <c r="AC91" s="4" t="e">
        <f t="shared" si="48"/>
        <v>#N/A</v>
      </c>
      <c r="AD91" s="4" t="e">
        <f t="shared" si="49"/>
        <v>#N/A</v>
      </c>
      <c r="AE91" s="4" t="str">
        <f t="shared" si="50"/>
        <v/>
      </c>
      <c r="AF91" s="4">
        <f t="shared" si="51"/>
        <v>1</v>
      </c>
      <c r="AG91" s="4" t="e">
        <f t="shared" si="67"/>
        <v>#N/A</v>
      </c>
      <c r="AH91" s="4" t="e">
        <f t="shared" si="68"/>
        <v>#N/A</v>
      </c>
      <c r="AI91" s="4" t="e">
        <f t="shared" si="52"/>
        <v>#N/A</v>
      </c>
      <c r="AJ91" s="4" t="e">
        <f t="shared" si="69"/>
        <v>#N/A</v>
      </c>
      <c r="AK91" s="4" t="e">
        <f t="shared" si="70"/>
        <v>#N/A</v>
      </c>
      <c r="AL91" s="4"/>
      <c r="AM91" s="5" t="str">
        <f t="shared" si="53"/>
        <v xml:space="preserve"> </v>
      </c>
      <c r="AN91" s="5" t="str">
        <f t="shared" si="71"/>
        <v xml:space="preserve"> </v>
      </c>
      <c r="AO91" s="4" t="e">
        <f t="shared" si="54"/>
        <v>#N/A</v>
      </c>
      <c r="AP91" s="4" t="e">
        <f t="shared" si="55"/>
        <v>#N/A</v>
      </c>
      <c r="AQ91" s="4" t="e">
        <f t="shared" si="72"/>
        <v>#N/A</v>
      </c>
      <c r="AR91" s="4" t="e">
        <f t="shared" si="56"/>
        <v>#N/A</v>
      </c>
      <c r="AS91" s="4" t="e">
        <f t="shared" si="57"/>
        <v>#N/A</v>
      </c>
      <c r="AT91" s="4" t="e">
        <f t="shared" si="73"/>
        <v>#N/A</v>
      </c>
      <c r="AU91" s="4" t="e">
        <f t="shared" si="58"/>
        <v>#N/A</v>
      </c>
      <c r="AV91" s="4" t="e">
        <f t="shared" si="59"/>
        <v>#N/A</v>
      </c>
      <c r="AW91" s="4" t="e">
        <f t="shared" si="60"/>
        <v>#N/A</v>
      </c>
      <c r="AX91" s="4">
        <f t="shared" si="61"/>
        <v>0</v>
      </c>
      <c r="AY91" s="4" t="e">
        <f t="shared" si="62"/>
        <v>#N/A</v>
      </c>
      <c r="AZ91" s="4" t="str">
        <f t="shared" si="63"/>
        <v/>
      </c>
      <c r="BA91" s="4" t="str">
        <f t="shared" si="64"/>
        <v/>
      </c>
      <c r="BB91" s="4" t="str">
        <f t="shared" si="65"/>
        <v/>
      </c>
      <c r="BC91" s="4" t="str">
        <f t="shared" si="74"/>
        <v/>
      </c>
      <c r="BD91" s="4" t="str">
        <f t="shared" si="75"/>
        <v/>
      </c>
      <c r="BE91" s="4" t="str">
        <f t="shared" si="76"/>
        <v/>
      </c>
      <c r="BF91" s="4" t="str">
        <f t="shared" si="66"/>
        <v>なし</v>
      </c>
      <c r="BG91" s="4">
        <f t="shared" si="77"/>
        <v>0</v>
      </c>
      <c r="BM91" s="306"/>
      <c r="BW91" s="107"/>
    </row>
    <row r="92" spans="1:75" s="1" customFormat="1" ht="13.5" customHeight="1">
      <c r="A92" s="423">
        <v>75</v>
      </c>
      <c r="B92" s="94"/>
      <c r="C92" s="94"/>
      <c r="D92" s="94"/>
      <c r="E92" s="94"/>
      <c r="F92" s="94"/>
      <c r="G92" s="414"/>
      <c r="H92" s="94"/>
      <c r="I92" s="94"/>
      <c r="J92" s="95"/>
      <c r="K92" s="94"/>
      <c r="L92" s="93"/>
      <c r="M92" s="94"/>
      <c r="N92" s="95"/>
      <c r="O92" s="95"/>
      <c r="P92" s="41" t="str">
        <f t="shared" si="40"/>
        <v/>
      </c>
      <c r="Q92" s="41" t="str">
        <f t="shared" si="41"/>
        <v/>
      </c>
      <c r="R92" s="42" t="str">
        <f t="shared" si="42"/>
        <v/>
      </c>
      <c r="S92" s="424" t="str">
        <f t="shared" si="39"/>
        <v/>
      </c>
      <c r="T92" s="43" t="str">
        <f t="shared" si="43"/>
        <v/>
      </c>
      <c r="U92" s="43" t="str">
        <f t="shared" si="44"/>
        <v/>
      </c>
      <c r="V92" s="43" t="str">
        <f t="shared" si="45"/>
        <v/>
      </c>
      <c r="W92" s="332"/>
      <c r="X92" s="376"/>
      <c r="Y92" s="425"/>
      <c r="Z92" s="411"/>
      <c r="AA92" s="17" t="str">
        <f t="shared" si="46"/>
        <v/>
      </c>
      <c r="AB92" s="4" t="e">
        <f t="shared" si="47"/>
        <v>#N/A</v>
      </c>
      <c r="AC92" s="4" t="e">
        <f t="shared" si="48"/>
        <v>#N/A</v>
      </c>
      <c r="AD92" s="4" t="e">
        <f t="shared" si="49"/>
        <v>#N/A</v>
      </c>
      <c r="AE92" s="4" t="str">
        <f t="shared" si="50"/>
        <v/>
      </c>
      <c r="AF92" s="4">
        <f t="shared" si="51"/>
        <v>1</v>
      </c>
      <c r="AG92" s="4" t="e">
        <f t="shared" si="67"/>
        <v>#N/A</v>
      </c>
      <c r="AH92" s="4" t="e">
        <f t="shared" si="68"/>
        <v>#N/A</v>
      </c>
      <c r="AI92" s="4" t="e">
        <f t="shared" si="52"/>
        <v>#N/A</v>
      </c>
      <c r="AJ92" s="4" t="e">
        <f t="shared" si="69"/>
        <v>#N/A</v>
      </c>
      <c r="AK92" s="4" t="e">
        <f t="shared" si="70"/>
        <v>#N/A</v>
      </c>
      <c r="AL92" s="4"/>
      <c r="AM92" s="5" t="str">
        <f t="shared" si="53"/>
        <v xml:space="preserve"> </v>
      </c>
      <c r="AN92" s="5" t="str">
        <f t="shared" si="71"/>
        <v xml:space="preserve"> </v>
      </c>
      <c r="AO92" s="4" t="e">
        <f t="shared" si="54"/>
        <v>#N/A</v>
      </c>
      <c r="AP92" s="4" t="e">
        <f t="shared" si="55"/>
        <v>#N/A</v>
      </c>
      <c r="AQ92" s="4" t="e">
        <f t="shared" si="72"/>
        <v>#N/A</v>
      </c>
      <c r="AR92" s="4" t="e">
        <f t="shared" si="56"/>
        <v>#N/A</v>
      </c>
      <c r="AS92" s="4" t="e">
        <f t="shared" si="57"/>
        <v>#N/A</v>
      </c>
      <c r="AT92" s="4" t="e">
        <f t="shared" si="73"/>
        <v>#N/A</v>
      </c>
      <c r="AU92" s="4" t="e">
        <f t="shared" si="58"/>
        <v>#N/A</v>
      </c>
      <c r="AV92" s="4" t="e">
        <f t="shared" si="59"/>
        <v>#N/A</v>
      </c>
      <c r="AW92" s="4" t="e">
        <f t="shared" si="60"/>
        <v>#N/A</v>
      </c>
      <c r="AX92" s="4">
        <f t="shared" si="61"/>
        <v>0</v>
      </c>
      <c r="AY92" s="4" t="e">
        <f t="shared" si="62"/>
        <v>#N/A</v>
      </c>
      <c r="AZ92" s="4" t="str">
        <f t="shared" si="63"/>
        <v/>
      </c>
      <c r="BA92" s="4" t="str">
        <f t="shared" si="64"/>
        <v/>
      </c>
      <c r="BB92" s="4" t="str">
        <f t="shared" si="65"/>
        <v/>
      </c>
      <c r="BC92" s="4" t="str">
        <f t="shared" si="74"/>
        <v/>
      </c>
      <c r="BD92" s="4" t="str">
        <f t="shared" si="75"/>
        <v/>
      </c>
      <c r="BE92" s="4" t="str">
        <f t="shared" si="76"/>
        <v/>
      </c>
      <c r="BF92" s="4" t="str">
        <f t="shared" si="66"/>
        <v>なし</v>
      </c>
      <c r="BG92" s="4">
        <f t="shared" si="77"/>
        <v>0</v>
      </c>
      <c r="BM92" s="306"/>
      <c r="BW92" s="107"/>
    </row>
    <row r="93" spans="1:75" s="1" customFormat="1" ht="13.5" customHeight="1">
      <c r="A93" s="423">
        <v>76</v>
      </c>
      <c r="B93" s="94"/>
      <c r="C93" s="94"/>
      <c r="D93" s="94"/>
      <c r="E93" s="94"/>
      <c r="F93" s="94"/>
      <c r="G93" s="414"/>
      <c r="H93" s="94"/>
      <c r="I93" s="94"/>
      <c r="J93" s="95"/>
      <c r="K93" s="94"/>
      <c r="L93" s="93"/>
      <c r="M93" s="94"/>
      <c r="N93" s="95"/>
      <c r="O93" s="95"/>
      <c r="P93" s="41" t="str">
        <f t="shared" si="40"/>
        <v/>
      </c>
      <c r="Q93" s="41" t="str">
        <f t="shared" si="41"/>
        <v/>
      </c>
      <c r="R93" s="42" t="str">
        <f t="shared" si="42"/>
        <v/>
      </c>
      <c r="S93" s="424" t="str">
        <f t="shared" si="39"/>
        <v/>
      </c>
      <c r="T93" s="43" t="str">
        <f t="shared" si="43"/>
        <v/>
      </c>
      <c r="U93" s="43" t="str">
        <f t="shared" si="44"/>
        <v/>
      </c>
      <c r="V93" s="43" t="str">
        <f t="shared" si="45"/>
        <v/>
      </c>
      <c r="W93" s="332"/>
      <c r="X93" s="376"/>
      <c r="Y93" s="425"/>
      <c r="Z93" s="411"/>
      <c r="AA93" s="17" t="str">
        <f t="shared" si="46"/>
        <v/>
      </c>
      <c r="AB93" s="4" t="e">
        <f t="shared" si="47"/>
        <v>#N/A</v>
      </c>
      <c r="AC93" s="4" t="e">
        <f t="shared" si="48"/>
        <v>#N/A</v>
      </c>
      <c r="AD93" s="4" t="e">
        <f t="shared" si="49"/>
        <v>#N/A</v>
      </c>
      <c r="AE93" s="4" t="str">
        <f t="shared" si="50"/>
        <v/>
      </c>
      <c r="AF93" s="4">
        <f t="shared" si="51"/>
        <v>1</v>
      </c>
      <c r="AG93" s="4" t="e">
        <f t="shared" si="67"/>
        <v>#N/A</v>
      </c>
      <c r="AH93" s="4" t="e">
        <f t="shared" si="68"/>
        <v>#N/A</v>
      </c>
      <c r="AI93" s="4" t="e">
        <f t="shared" si="52"/>
        <v>#N/A</v>
      </c>
      <c r="AJ93" s="4" t="e">
        <f t="shared" si="69"/>
        <v>#N/A</v>
      </c>
      <c r="AK93" s="4" t="e">
        <f t="shared" si="70"/>
        <v>#N/A</v>
      </c>
      <c r="AL93" s="4"/>
      <c r="AM93" s="5" t="str">
        <f t="shared" si="53"/>
        <v xml:space="preserve"> </v>
      </c>
      <c r="AN93" s="5" t="str">
        <f t="shared" si="71"/>
        <v xml:space="preserve"> </v>
      </c>
      <c r="AO93" s="4" t="e">
        <f t="shared" si="54"/>
        <v>#N/A</v>
      </c>
      <c r="AP93" s="4" t="e">
        <f t="shared" si="55"/>
        <v>#N/A</v>
      </c>
      <c r="AQ93" s="4" t="e">
        <f t="shared" si="72"/>
        <v>#N/A</v>
      </c>
      <c r="AR93" s="4" t="e">
        <f t="shared" si="56"/>
        <v>#N/A</v>
      </c>
      <c r="AS93" s="4" t="e">
        <f t="shared" si="57"/>
        <v>#N/A</v>
      </c>
      <c r="AT93" s="4" t="e">
        <f t="shared" si="73"/>
        <v>#N/A</v>
      </c>
      <c r="AU93" s="4" t="e">
        <f t="shared" si="58"/>
        <v>#N/A</v>
      </c>
      <c r="AV93" s="4" t="e">
        <f t="shared" si="59"/>
        <v>#N/A</v>
      </c>
      <c r="AW93" s="4" t="e">
        <f t="shared" si="60"/>
        <v>#N/A</v>
      </c>
      <c r="AX93" s="4">
        <f t="shared" si="61"/>
        <v>0</v>
      </c>
      <c r="AY93" s="4" t="e">
        <f t="shared" si="62"/>
        <v>#N/A</v>
      </c>
      <c r="AZ93" s="4" t="str">
        <f t="shared" si="63"/>
        <v/>
      </c>
      <c r="BA93" s="4" t="str">
        <f t="shared" si="64"/>
        <v/>
      </c>
      <c r="BB93" s="4" t="str">
        <f t="shared" si="65"/>
        <v/>
      </c>
      <c r="BC93" s="4" t="str">
        <f t="shared" si="74"/>
        <v/>
      </c>
      <c r="BD93" s="4" t="str">
        <f t="shared" si="75"/>
        <v/>
      </c>
      <c r="BE93" s="4" t="str">
        <f t="shared" si="76"/>
        <v/>
      </c>
      <c r="BF93" s="4" t="str">
        <f t="shared" si="66"/>
        <v>なし</v>
      </c>
      <c r="BG93" s="4">
        <f t="shared" si="77"/>
        <v>0</v>
      </c>
      <c r="BM93" s="306"/>
      <c r="BW93" s="107"/>
    </row>
    <row r="94" spans="1:75" s="1" customFormat="1" ht="13.5" customHeight="1">
      <c r="A94" s="423">
        <v>77</v>
      </c>
      <c r="B94" s="94"/>
      <c r="C94" s="94"/>
      <c r="D94" s="94"/>
      <c r="E94" s="94"/>
      <c r="F94" s="94"/>
      <c r="G94" s="414"/>
      <c r="H94" s="94"/>
      <c r="I94" s="94"/>
      <c r="J94" s="95"/>
      <c r="K94" s="94"/>
      <c r="L94" s="93"/>
      <c r="M94" s="94"/>
      <c r="N94" s="95"/>
      <c r="O94" s="95"/>
      <c r="P94" s="41" t="str">
        <f t="shared" si="40"/>
        <v/>
      </c>
      <c r="Q94" s="41" t="str">
        <f t="shared" si="41"/>
        <v/>
      </c>
      <c r="R94" s="42" t="str">
        <f t="shared" si="42"/>
        <v/>
      </c>
      <c r="S94" s="424" t="str">
        <f t="shared" si="39"/>
        <v/>
      </c>
      <c r="T94" s="43" t="str">
        <f t="shared" si="43"/>
        <v/>
      </c>
      <c r="U94" s="43" t="str">
        <f t="shared" si="44"/>
        <v/>
      </c>
      <c r="V94" s="43" t="str">
        <f t="shared" si="45"/>
        <v/>
      </c>
      <c r="W94" s="332"/>
      <c r="X94" s="376"/>
      <c r="Y94" s="425"/>
      <c r="Z94" s="411"/>
      <c r="AA94" s="17" t="str">
        <f t="shared" si="46"/>
        <v/>
      </c>
      <c r="AB94" s="4" t="e">
        <f t="shared" si="47"/>
        <v>#N/A</v>
      </c>
      <c r="AC94" s="4" t="e">
        <f t="shared" si="48"/>
        <v>#N/A</v>
      </c>
      <c r="AD94" s="4" t="e">
        <f t="shared" si="49"/>
        <v>#N/A</v>
      </c>
      <c r="AE94" s="4" t="str">
        <f t="shared" si="50"/>
        <v/>
      </c>
      <c r="AF94" s="4">
        <f t="shared" si="51"/>
        <v>1</v>
      </c>
      <c r="AG94" s="4" t="e">
        <f t="shared" si="67"/>
        <v>#N/A</v>
      </c>
      <c r="AH94" s="4" t="e">
        <f t="shared" si="68"/>
        <v>#N/A</v>
      </c>
      <c r="AI94" s="4" t="e">
        <f t="shared" si="52"/>
        <v>#N/A</v>
      </c>
      <c r="AJ94" s="4" t="e">
        <f t="shared" si="69"/>
        <v>#N/A</v>
      </c>
      <c r="AK94" s="4" t="e">
        <f t="shared" si="70"/>
        <v>#N/A</v>
      </c>
      <c r="AL94" s="4"/>
      <c r="AM94" s="5" t="str">
        <f t="shared" si="53"/>
        <v xml:space="preserve"> </v>
      </c>
      <c r="AN94" s="5" t="str">
        <f t="shared" si="71"/>
        <v xml:space="preserve"> </v>
      </c>
      <c r="AO94" s="4" t="e">
        <f t="shared" si="54"/>
        <v>#N/A</v>
      </c>
      <c r="AP94" s="4" t="e">
        <f t="shared" si="55"/>
        <v>#N/A</v>
      </c>
      <c r="AQ94" s="4" t="e">
        <f t="shared" si="72"/>
        <v>#N/A</v>
      </c>
      <c r="AR94" s="4" t="e">
        <f t="shared" si="56"/>
        <v>#N/A</v>
      </c>
      <c r="AS94" s="4" t="e">
        <f t="shared" si="57"/>
        <v>#N/A</v>
      </c>
      <c r="AT94" s="4" t="e">
        <f t="shared" si="73"/>
        <v>#N/A</v>
      </c>
      <c r="AU94" s="4" t="e">
        <f t="shared" si="58"/>
        <v>#N/A</v>
      </c>
      <c r="AV94" s="4" t="e">
        <f t="shared" si="59"/>
        <v>#N/A</v>
      </c>
      <c r="AW94" s="4" t="e">
        <f t="shared" si="60"/>
        <v>#N/A</v>
      </c>
      <c r="AX94" s="4">
        <f t="shared" si="61"/>
        <v>0</v>
      </c>
      <c r="AY94" s="4" t="e">
        <f t="shared" si="62"/>
        <v>#N/A</v>
      </c>
      <c r="AZ94" s="4" t="str">
        <f t="shared" si="63"/>
        <v/>
      </c>
      <c r="BA94" s="4" t="str">
        <f t="shared" si="64"/>
        <v/>
      </c>
      <c r="BB94" s="4" t="str">
        <f t="shared" si="65"/>
        <v/>
      </c>
      <c r="BC94" s="4" t="str">
        <f t="shared" si="74"/>
        <v/>
      </c>
      <c r="BD94" s="4" t="str">
        <f t="shared" si="75"/>
        <v/>
      </c>
      <c r="BE94" s="4" t="str">
        <f t="shared" si="76"/>
        <v/>
      </c>
      <c r="BF94" s="4" t="str">
        <f t="shared" si="66"/>
        <v>なし</v>
      </c>
      <c r="BG94" s="4">
        <f t="shared" si="77"/>
        <v>0</v>
      </c>
      <c r="BM94" s="306"/>
      <c r="BW94" s="107"/>
    </row>
    <row r="95" spans="1:75" s="1" customFormat="1" ht="13.5" customHeight="1">
      <c r="A95" s="423">
        <v>78</v>
      </c>
      <c r="B95" s="94"/>
      <c r="C95" s="94"/>
      <c r="D95" s="94"/>
      <c r="E95" s="94"/>
      <c r="F95" s="94"/>
      <c r="G95" s="414"/>
      <c r="H95" s="94"/>
      <c r="I95" s="94"/>
      <c r="J95" s="95"/>
      <c r="K95" s="94"/>
      <c r="L95" s="93"/>
      <c r="M95" s="94"/>
      <c r="N95" s="95"/>
      <c r="O95" s="95"/>
      <c r="P95" s="41" t="str">
        <f t="shared" si="40"/>
        <v/>
      </c>
      <c r="Q95" s="41" t="str">
        <f t="shared" si="41"/>
        <v/>
      </c>
      <c r="R95" s="42" t="str">
        <f t="shared" si="42"/>
        <v/>
      </c>
      <c r="S95" s="424" t="str">
        <f t="shared" si="39"/>
        <v/>
      </c>
      <c r="T95" s="43" t="str">
        <f t="shared" si="43"/>
        <v/>
      </c>
      <c r="U95" s="43" t="str">
        <f t="shared" si="44"/>
        <v/>
      </c>
      <c r="V95" s="43" t="str">
        <f t="shared" si="45"/>
        <v/>
      </c>
      <c r="W95" s="332"/>
      <c r="X95" s="376"/>
      <c r="Y95" s="425"/>
      <c r="Z95" s="411"/>
      <c r="AA95" s="17" t="str">
        <f t="shared" si="46"/>
        <v/>
      </c>
      <c r="AB95" s="4" t="e">
        <f t="shared" si="47"/>
        <v>#N/A</v>
      </c>
      <c r="AC95" s="4" t="e">
        <f t="shared" si="48"/>
        <v>#N/A</v>
      </c>
      <c r="AD95" s="4" t="e">
        <f t="shared" si="49"/>
        <v>#N/A</v>
      </c>
      <c r="AE95" s="4" t="str">
        <f t="shared" si="50"/>
        <v/>
      </c>
      <c r="AF95" s="4">
        <f t="shared" si="51"/>
        <v>1</v>
      </c>
      <c r="AG95" s="4" t="e">
        <f t="shared" si="67"/>
        <v>#N/A</v>
      </c>
      <c r="AH95" s="4" t="e">
        <f t="shared" si="68"/>
        <v>#N/A</v>
      </c>
      <c r="AI95" s="4" t="e">
        <f t="shared" si="52"/>
        <v>#N/A</v>
      </c>
      <c r="AJ95" s="4" t="e">
        <f t="shared" si="69"/>
        <v>#N/A</v>
      </c>
      <c r="AK95" s="4" t="e">
        <f t="shared" si="70"/>
        <v>#N/A</v>
      </c>
      <c r="AL95" s="4"/>
      <c r="AM95" s="5" t="str">
        <f t="shared" si="53"/>
        <v xml:space="preserve"> </v>
      </c>
      <c r="AN95" s="5" t="str">
        <f t="shared" si="71"/>
        <v xml:space="preserve"> </v>
      </c>
      <c r="AO95" s="4" t="e">
        <f t="shared" si="54"/>
        <v>#N/A</v>
      </c>
      <c r="AP95" s="4" t="e">
        <f t="shared" si="55"/>
        <v>#N/A</v>
      </c>
      <c r="AQ95" s="4" t="e">
        <f t="shared" si="72"/>
        <v>#N/A</v>
      </c>
      <c r="AR95" s="4" t="e">
        <f t="shared" si="56"/>
        <v>#N/A</v>
      </c>
      <c r="AS95" s="4" t="e">
        <f t="shared" si="57"/>
        <v>#N/A</v>
      </c>
      <c r="AT95" s="4" t="e">
        <f t="shared" si="73"/>
        <v>#N/A</v>
      </c>
      <c r="AU95" s="4" t="e">
        <f t="shared" si="58"/>
        <v>#N/A</v>
      </c>
      <c r="AV95" s="4" t="e">
        <f t="shared" si="59"/>
        <v>#N/A</v>
      </c>
      <c r="AW95" s="4" t="e">
        <f t="shared" si="60"/>
        <v>#N/A</v>
      </c>
      <c r="AX95" s="4">
        <f t="shared" si="61"/>
        <v>0</v>
      </c>
      <c r="AY95" s="4" t="e">
        <f t="shared" si="62"/>
        <v>#N/A</v>
      </c>
      <c r="AZ95" s="4" t="str">
        <f t="shared" si="63"/>
        <v/>
      </c>
      <c r="BA95" s="4" t="str">
        <f t="shared" si="64"/>
        <v/>
      </c>
      <c r="BB95" s="4" t="str">
        <f t="shared" si="65"/>
        <v/>
      </c>
      <c r="BC95" s="4" t="str">
        <f t="shared" si="74"/>
        <v/>
      </c>
      <c r="BD95" s="4" t="str">
        <f t="shared" si="75"/>
        <v/>
      </c>
      <c r="BE95" s="4" t="str">
        <f t="shared" si="76"/>
        <v/>
      </c>
      <c r="BF95" s="4" t="str">
        <f t="shared" si="66"/>
        <v>なし</v>
      </c>
      <c r="BG95" s="4">
        <f t="shared" si="77"/>
        <v>0</v>
      </c>
      <c r="BM95" s="306"/>
      <c r="BW95" s="107"/>
    </row>
    <row r="96" spans="1:75" s="1" customFormat="1" ht="13.5" customHeight="1">
      <c r="A96" s="423">
        <v>79</v>
      </c>
      <c r="B96" s="94"/>
      <c r="C96" s="94"/>
      <c r="D96" s="94"/>
      <c r="E96" s="94"/>
      <c r="F96" s="94"/>
      <c r="G96" s="414"/>
      <c r="H96" s="94"/>
      <c r="I96" s="94"/>
      <c r="J96" s="95"/>
      <c r="K96" s="94"/>
      <c r="L96" s="93"/>
      <c r="M96" s="94"/>
      <c r="N96" s="95"/>
      <c r="O96" s="95"/>
      <c r="P96" s="41" t="str">
        <f t="shared" si="40"/>
        <v/>
      </c>
      <c r="Q96" s="41" t="str">
        <f t="shared" si="41"/>
        <v/>
      </c>
      <c r="R96" s="42" t="str">
        <f t="shared" si="42"/>
        <v/>
      </c>
      <c r="S96" s="424" t="str">
        <f t="shared" si="39"/>
        <v/>
      </c>
      <c r="T96" s="43" t="str">
        <f t="shared" si="43"/>
        <v/>
      </c>
      <c r="U96" s="43" t="str">
        <f t="shared" si="44"/>
        <v/>
      </c>
      <c r="V96" s="43" t="str">
        <f t="shared" si="45"/>
        <v/>
      </c>
      <c r="W96" s="332"/>
      <c r="X96" s="376"/>
      <c r="Y96" s="425"/>
      <c r="Z96" s="411"/>
      <c r="AA96" s="17" t="str">
        <f t="shared" si="46"/>
        <v/>
      </c>
      <c r="AB96" s="4" t="e">
        <f t="shared" si="47"/>
        <v>#N/A</v>
      </c>
      <c r="AC96" s="4" t="e">
        <f t="shared" si="48"/>
        <v>#N/A</v>
      </c>
      <c r="AD96" s="4" t="e">
        <f t="shared" si="49"/>
        <v>#N/A</v>
      </c>
      <c r="AE96" s="4" t="str">
        <f t="shared" si="50"/>
        <v/>
      </c>
      <c r="AF96" s="4">
        <f t="shared" si="51"/>
        <v>1</v>
      </c>
      <c r="AG96" s="4" t="e">
        <f t="shared" si="67"/>
        <v>#N/A</v>
      </c>
      <c r="AH96" s="4" t="e">
        <f t="shared" si="68"/>
        <v>#N/A</v>
      </c>
      <c r="AI96" s="4" t="e">
        <f t="shared" si="52"/>
        <v>#N/A</v>
      </c>
      <c r="AJ96" s="4" t="e">
        <f t="shared" si="69"/>
        <v>#N/A</v>
      </c>
      <c r="AK96" s="4" t="e">
        <f t="shared" si="70"/>
        <v>#N/A</v>
      </c>
      <c r="AL96" s="4"/>
      <c r="AM96" s="5" t="str">
        <f t="shared" si="53"/>
        <v xml:space="preserve"> </v>
      </c>
      <c r="AN96" s="5" t="str">
        <f t="shared" si="71"/>
        <v xml:space="preserve"> </v>
      </c>
      <c r="AO96" s="4" t="e">
        <f t="shared" si="54"/>
        <v>#N/A</v>
      </c>
      <c r="AP96" s="4" t="e">
        <f t="shared" si="55"/>
        <v>#N/A</v>
      </c>
      <c r="AQ96" s="4" t="e">
        <f t="shared" si="72"/>
        <v>#N/A</v>
      </c>
      <c r="AR96" s="4" t="e">
        <f t="shared" si="56"/>
        <v>#N/A</v>
      </c>
      <c r="AS96" s="4" t="e">
        <f t="shared" si="57"/>
        <v>#N/A</v>
      </c>
      <c r="AT96" s="4" t="e">
        <f t="shared" si="73"/>
        <v>#N/A</v>
      </c>
      <c r="AU96" s="4" t="e">
        <f t="shared" si="58"/>
        <v>#N/A</v>
      </c>
      <c r="AV96" s="4" t="e">
        <f t="shared" si="59"/>
        <v>#N/A</v>
      </c>
      <c r="AW96" s="4" t="e">
        <f t="shared" si="60"/>
        <v>#N/A</v>
      </c>
      <c r="AX96" s="4">
        <f t="shared" si="61"/>
        <v>0</v>
      </c>
      <c r="AY96" s="4" t="e">
        <f t="shared" si="62"/>
        <v>#N/A</v>
      </c>
      <c r="AZ96" s="4" t="str">
        <f t="shared" si="63"/>
        <v/>
      </c>
      <c r="BA96" s="4" t="str">
        <f t="shared" si="64"/>
        <v/>
      </c>
      <c r="BB96" s="4" t="str">
        <f t="shared" si="65"/>
        <v/>
      </c>
      <c r="BC96" s="4" t="str">
        <f t="shared" si="74"/>
        <v/>
      </c>
      <c r="BD96" s="4" t="str">
        <f t="shared" si="75"/>
        <v/>
      </c>
      <c r="BE96" s="4" t="str">
        <f t="shared" si="76"/>
        <v/>
      </c>
      <c r="BF96" s="4" t="str">
        <f t="shared" si="66"/>
        <v>なし</v>
      </c>
      <c r="BG96" s="4">
        <f t="shared" si="77"/>
        <v>0</v>
      </c>
      <c r="BM96" s="306"/>
      <c r="BW96" s="107"/>
    </row>
    <row r="97" spans="1:75" s="1" customFormat="1" ht="13.5" customHeight="1">
      <c r="A97" s="423">
        <v>80</v>
      </c>
      <c r="B97" s="94"/>
      <c r="C97" s="94"/>
      <c r="D97" s="94"/>
      <c r="E97" s="94"/>
      <c r="F97" s="94"/>
      <c r="G97" s="414"/>
      <c r="H97" s="94"/>
      <c r="I97" s="94"/>
      <c r="J97" s="95"/>
      <c r="K97" s="94"/>
      <c r="L97" s="93"/>
      <c r="M97" s="94"/>
      <c r="N97" s="95"/>
      <c r="O97" s="95"/>
      <c r="P97" s="41" t="str">
        <f t="shared" si="40"/>
        <v/>
      </c>
      <c r="Q97" s="41" t="str">
        <f t="shared" si="41"/>
        <v/>
      </c>
      <c r="R97" s="42" t="str">
        <f t="shared" si="42"/>
        <v/>
      </c>
      <c r="S97" s="424" t="str">
        <f t="shared" ref="S97:S160" si="78">IF(OR(N97="",O97=""),"",IF(O97=0,"－",N97/O97))</f>
        <v/>
      </c>
      <c r="T97" s="43" t="str">
        <f t="shared" si="43"/>
        <v/>
      </c>
      <c r="U97" s="43" t="str">
        <f t="shared" si="44"/>
        <v/>
      </c>
      <c r="V97" s="43" t="str">
        <f t="shared" si="45"/>
        <v/>
      </c>
      <c r="W97" s="332"/>
      <c r="X97" s="376"/>
      <c r="Y97" s="425"/>
      <c r="Z97" s="411"/>
      <c r="AA97" s="17" t="str">
        <f t="shared" si="46"/>
        <v/>
      </c>
      <c r="AB97" s="4" t="e">
        <f t="shared" si="47"/>
        <v>#N/A</v>
      </c>
      <c r="AC97" s="4" t="e">
        <f t="shared" si="48"/>
        <v>#N/A</v>
      </c>
      <c r="AD97" s="4" t="e">
        <f t="shared" si="49"/>
        <v>#N/A</v>
      </c>
      <c r="AE97" s="4" t="str">
        <f t="shared" si="50"/>
        <v/>
      </c>
      <c r="AF97" s="4">
        <f t="shared" si="51"/>
        <v>1</v>
      </c>
      <c r="AG97" s="4" t="e">
        <f t="shared" si="67"/>
        <v>#N/A</v>
      </c>
      <c r="AH97" s="4" t="e">
        <f t="shared" si="68"/>
        <v>#N/A</v>
      </c>
      <c r="AI97" s="4" t="e">
        <f t="shared" si="52"/>
        <v>#N/A</v>
      </c>
      <c r="AJ97" s="4" t="e">
        <f t="shared" si="69"/>
        <v>#N/A</v>
      </c>
      <c r="AK97" s="4" t="e">
        <f t="shared" si="70"/>
        <v>#N/A</v>
      </c>
      <c r="AL97" s="4"/>
      <c r="AM97" s="5" t="str">
        <f t="shared" si="53"/>
        <v xml:space="preserve"> </v>
      </c>
      <c r="AN97" s="5" t="str">
        <f t="shared" si="71"/>
        <v xml:space="preserve"> </v>
      </c>
      <c r="AO97" s="4" t="e">
        <f t="shared" si="54"/>
        <v>#N/A</v>
      </c>
      <c r="AP97" s="4" t="e">
        <f t="shared" si="55"/>
        <v>#N/A</v>
      </c>
      <c r="AQ97" s="4" t="e">
        <f t="shared" si="72"/>
        <v>#N/A</v>
      </c>
      <c r="AR97" s="4" t="e">
        <f t="shared" si="56"/>
        <v>#N/A</v>
      </c>
      <c r="AS97" s="4" t="e">
        <f t="shared" si="57"/>
        <v>#N/A</v>
      </c>
      <c r="AT97" s="4" t="e">
        <f t="shared" si="73"/>
        <v>#N/A</v>
      </c>
      <c r="AU97" s="4" t="e">
        <f t="shared" si="58"/>
        <v>#N/A</v>
      </c>
      <c r="AV97" s="4" t="e">
        <f t="shared" si="59"/>
        <v>#N/A</v>
      </c>
      <c r="AW97" s="4" t="e">
        <f t="shared" si="60"/>
        <v>#N/A</v>
      </c>
      <c r="AX97" s="4">
        <f t="shared" si="61"/>
        <v>0</v>
      </c>
      <c r="AY97" s="4" t="e">
        <f t="shared" si="62"/>
        <v>#N/A</v>
      </c>
      <c r="AZ97" s="4" t="str">
        <f t="shared" si="63"/>
        <v/>
      </c>
      <c r="BA97" s="4" t="str">
        <f t="shared" si="64"/>
        <v/>
      </c>
      <c r="BB97" s="4" t="str">
        <f t="shared" si="65"/>
        <v/>
      </c>
      <c r="BC97" s="4" t="str">
        <f t="shared" si="74"/>
        <v/>
      </c>
      <c r="BD97" s="4" t="str">
        <f t="shared" si="75"/>
        <v/>
      </c>
      <c r="BE97" s="4" t="str">
        <f t="shared" si="76"/>
        <v/>
      </c>
      <c r="BF97" s="4" t="str">
        <f t="shared" si="66"/>
        <v>なし</v>
      </c>
      <c r="BG97" s="4">
        <f t="shared" si="77"/>
        <v>0</v>
      </c>
      <c r="BM97" s="306"/>
      <c r="BW97" s="107"/>
    </row>
    <row r="98" spans="1:75" s="1" customFormat="1" ht="13.5" customHeight="1">
      <c r="A98" s="423">
        <v>81</v>
      </c>
      <c r="B98" s="94"/>
      <c r="C98" s="94"/>
      <c r="D98" s="94"/>
      <c r="E98" s="94"/>
      <c r="F98" s="94"/>
      <c r="G98" s="414"/>
      <c r="H98" s="94"/>
      <c r="I98" s="94"/>
      <c r="J98" s="95"/>
      <c r="K98" s="94"/>
      <c r="L98" s="93"/>
      <c r="M98" s="94"/>
      <c r="N98" s="95"/>
      <c r="O98" s="95"/>
      <c r="P98" s="41" t="str">
        <f t="shared" si="40"/>
        <v/>
      </c>
      <c r="Q98" s="41" t="str">
        <f t="shared" si="41"/>
        <v/>
      </c>
      <c r="R98" s="42" t="str">
        <f t="shared" si="42"/>
        <v/>
      </c>
      <c r="S98" s="424" t="str">
        <f t="shared" si="78"/>
        <v/>
      </c>
      <c r="T98" s="43" t="str">
        <f t="shared" si="43"/>
        <v/>
      </c>
      <c r="U98" s="43" t="str">
        <f t="shared" si="44"/>
        <v/>
      </c>
      <c r="V98" s="43" t="str">
        <f t="shared" si="45"/>
        <v/>
      </c>
      <c r="W98" s="332"/>
      <c r="X98" s="376"/>
      <c r="Y98" s="425"/>
      <c r="Z98" s="411"/>
      <c r="AA98" s="17" t="str">
        <f t="shared" si="46"/>
        <v/>
      </c>
      <c r="AB98" s="4" t="e">
        <f t="shared" si="47"/>
        <v>#N/A</v>
      </c>
      <c r="AC98" s="4" t="e">
        <f t="shared" si="48"/>
        <v>#N/A</v>
      </c>
      <c r="AD98" s="4" t="e">
        <f t="shared" si="49"/>
        <v>#N/A</v>
      </c>
      <c r="AE98" s="4" t="str">
        <f t="shared" si="50"/>
        <v/>
      </c>
      <c r="AF98" s="4">
        <f t="shared" si="51"/>
        <v>1</v>
      </c>
      <c r="AG98" s="4" t="e">
        <f t="shared" si="67"/>
        <v>#N/A</v>
      </c>
      <c r="AH98" s="4" t="e">
        <f t="shared" si="68"/>
        <v>#N/A</v>
      </c>
      <c r="AI98" s="4" t="e">
        <f t="shared" si="52"/>
        <v>#N/A</v>
      </c>
      <c r="AJ98" s="4" t="e">
        <f t="shared" si="69"/>
        <v>#N/A</v>
      </c>
      <c r="AK98" s="4" t="e">
        <f t="shared" si="70"/>
        <v>#N/A</v>
      </c>
      <c r="AL98" s="4"/>
      <c r="AM98" s="5" t="str">
        <f t="shared" si="53"/>
        <v xml:space="preserve"> </v>
      </c>
      <c r="AN98" s="5" t="str">
        <f t="shared" si="71"/>
        <v xml:space="preserve"> </v>
      </c>
      <c r="AO98" s="4" t="e">
        <f t="shared" si="54"/>
        <v>#N/A</v>
      </c>
      <c r="AP98" s="4" t="e">
        <f t="shared" si="55"/>
        <v>#N/A</v>
      </c>
      <c r="AQ98" s="4" t="e">
        <f t="shared" si="72"/>
        <v>#N/A</v>
      </c>
      <c r="AR98" s="4" t="e">
        <f t="shared" si="56"/>
        <v>#N/A</v>
      </c>
      <c r="AS98" s="4" t="e">
        <f t="shared" si="57"/>
        <v>#N/A</v>
      </c>
      <c r="AT98" s="4" t="e">
        <f t="shared" si="73"/>
        <v>#N/A</v>
      </c>
      <c r="AU98" s="4" t="e">
        <f t="shared" si="58"/>
        <v>#N/A</v>
      </c>
      <c r="AV98" s="4" t="e">
        <f t="shared" si="59"/>
        <v>#N/A</v>
      </c>
      <c r="AW98" s="4" t="e">
        <f t="shared" si="60"/>
        <v>#N/A</v>
      </c>
      <c r="AX98" s="4">
        <f t="shared" si="61"/>
        <v>0</v>
      </c>
      <c r="AY98" s="4" t="e">
        <f t="shared" si="62"/>
        <v>#N/A</v>
      </c>
      <c r="AZ98" s="4" t="str">
        <f t="shared" si="63"/>
        <v/>
      </c>
      <c r="BA98" s="4" t="str">
        <f t="shared" si="64"/>
        <v/>
      </c>
      <c r="BB98" s="4" t="str">
        <f t="shared" si="65"/>
        <v/>
      </c>
      <c r="BC98" s="4" t="str">
        <f t="shared" si="74"/>
        <v/>
      </c>
      <c r="BD98" s="4" t="str">
        <f t="shared" si="75"/>
        <v/>
      </c>
      <c r="BE98" s="4" t="str">
        <f t="shared" si="76"/>
        <v/>
      </c>
      <c r="BF98" s="4" t="str">
        <f t="shared" si="66"/>
        <v>なし</v>
      </c>
      <c r="BG98" s="4">
        <f t="shared" si="77"/>
        <v>0</v>
      </c>
      <c r="BM98" s="306"/>
      <c r="BW98" s="107"/>
    </row>
    <row r="99" spans="1:75" s="1" customFormat="1" ht="13.5" customHeight="1">
      <c r="A99" s="423">
        <v>82</v>
      </c>
      <c r="B99" s="94"/>
      <c r="C99" s="94"/>
      <c r="D99" s="94"/>
      <c r="E99" s="94"/>
      <c r="F99" s="94"/>
      <c r="G99" s="414"/>
      <c r="H99" s="94"/>
      <c r="I99" s="94"/>
      <c r="J99" s="95"/>
      <c r="K99" s="94"/>
      <c r="L99" s="93"/>
      <c r="M99" s="94"/>
      <c r="N99" s="95"/>
      <c r="O99" s="95"/>
      <c r="P99" s="41" t="str">
        <f t="shared" si="40"/>
        <v/>
      </c>
      <c r="Q99" s="41" t="str">
        <f t="shared" si="41"/>
        <v/>
      </c>
      <c r="R99" s="42" t="str">
        <f t="shared" si="42"/>
        <v/>
      </c>
      <c r="S99" s="424" t="str">
        <f t="shared" si="78"/>
        <v/>
      </c>
      <c r="T99" s="43" t="str">
        <f t="shared" si="43"/>
        <v/>
      </c>
      <c r="U99" s="43" t="str">
        <f t="shared" si="44"/>
        <v/>
      </c>
      <c r="V99" s="43" t="str">
        <f t="shared" si="45"/>
        <v/>
      </c>
      <c r="W99" s="332"/>
      <c r="X99" s="376"/>
      <c r="Y99" s="425"/>
      <c r="Z99" s="411"/>
      <c r="AA99" s="17" t="str">
        <f t="shared" si="46"/>
        <v/>
      </c>
      <c r="AB99" s="4" t="e">
        <f t="shared" si="47"/>
        <v>#N/A</v>
      </c>
      <c r="AC99" s="4" t="e">
        <f t="shared" si="48"/>
        <v>#N/A</v>
      </c>
      <c r="AD99" s="4" t="e">
        <f t="shared" si="49"/>
        <v>#N/A</v>
      </c>
      <c r="AE99" s="4" t="str">
        <f t="shared" si="50"/>
        <v/>
      </c>
      <c r="AF99" s="4">
        <f t="shared" si="51"/>
        <v>1</v>
      </c>
      <c r="AG99" s="4" t="e">
        <f t="shared" si="67"/>
        <v>#N/A</v>
      </c>
      <c r="AH99" s="4" t="e">
        <f t="shared" si="68"/>
        <v>#N/A</v>
      </c>
      <c r="AI99" s="4" t="e">
        <f t="shared" si="52"/>
        <v>#N/A</v>
      </c>
      <c r="AJ99" s="4" t="e">
        <f t="shared" si="69"/>
        <v>#N/A</v>
      </c>
      <c r="AK99" s="4" t="e">
        <f t="shared" si="70"/>
        <v>#N/A</v>
      </c>
      <c r="AL99" s="4"/>
      <c r="AM99" s="5" t="str">
        <f t="shared" si="53"/>
        <v xml:space="preserve"> </v>
      </c>
      <c r="AN99" s="5" t="str">
        <f t="shared" si="71"/>
        <v xml:space="preserve"> </v>
      </c>
      <c r="AO99" s="4" t="e">
        <f t="shared" si="54"/>
        <v>#N/A</v>
      </c>
      <c r="AP99" s="4" t="e">
        <f t="shared" si="55"/>
        <v>#N/A</v>
      </c>
      <c r="AQ99" s="4" t="e">
        <f t="shared" si="72"/>
        <v>#N/A</v>
      </c>
      <c r="AR99" s="4" t="e">
        <f t="shared" si="56"/>
        <v>#N/A</v>
      </c>
      <c r="AS99" s="4" t="e">
        <f t="shared" si="57"/>
        <v>#N/A</v>
      </c>
      <c r="AT99" s="4" t="e">
        <f t="shared" si="73"/>
        <v>#N/A</v>
      </c>
      <c r="AU99" s="4" t="e">
        <f t="shared" si="58"/>
        <v>#N/A</v>
      </c>
      <c r="AV99" s="4" t="e">
        <f t="shared" si="59"/>
        <v>#N/A</v>
      </c>
      <c r="AW99" s="4" t="e">
        <f t="shared" si="60"/>
        <v>#N/A</v>
      </c>
      <c r="AX99" s="4">
        <f t="shared" si="61"/>
        <v>0</v>
      </c>
      <c r="AY99" s="4" t="e">
        <f t="shared" si="62"/>
        <v>#N/A</v>
      </c>
      <c r="AZ99" s="4" t="str">
        <f t="shared" si="63"/>
        <v/>
      </c>
      <c r="BA99" s="4" t="str">
        <f t="shared" si="64"/>
        <v/>
      </c>
      <c r="BB99" s="4" t="str">
        <f t="shared" si="65"/>
        <v/>
      </c>
      <c r="BC99" s="4" t="str">
        <f t="shared" si="74"/>
        <v/>
      </c>
      <c r="BD99" s="4" t="str">
        <f t="shared" si="75"/>
        <v/>
      </c>
      <c r="BE99" s="4" t="str">
        <f t="shared" si="76"/>
        <v/>
      </c>
      <c r="BF99" s="4" t="str">
        <f t="shared" si="66"/>
        <v>なし</v>
      </c>
      <c r="BG99" s="4">
        <f t="shared" si="77"/>
        <v>0</v>
      </c>
      <c r="BM99" s="306"/>
      <c r="BW99" s="107"/>
    </row>
    <row r="100" spans="1:75" s="1" customFormat="1" ht="13.5" customHeight="1">
      <c r="A100" s="423">
        <v>83</v>
      </c>
      <c r="B100" s="94"/>
      <c r="C100" s="94"/>
      <c r="D100" s="94"/>
      <c r="E100" s="94"/>
      <c r="F100" s="94"/>
      <c r="G100" s="414"/>
      <c r="H100" s="94"/>
      <c r="I100" s="94"/>
      <c r="J100" s="95"/>
      <c r="K100" s="94"/>
      <c r="L100" s="93"/>
      <c r="M100" s="94"/>
      <c r="N100" s="95"/>
      <c r="O100" s="95"/>
      <c r="P100" s="41" t="str">
        <f t="shared" si="40"/>
        <v/>
      </c>
      <c r="Q100" s="41" t="str">
        <f t="shared" si="41"/>
        <v/>
      </c>
      <c r="R100" s="42" t="str">
        <f t="shared" si="42"/>
        <v/>
      </c>
      <c r="S100" s="424" t="str">
        <f t="shared" si="78"/>
        <v/>
      </c>
      <c r="T100" s="43" t="str">
        <f t="shared" si="43"/>
        <v/>
      </c>
      <c r="U100" s="43" t="str">
        <f t="shared" si="44"/>
        <v/>
      </c>
      <c r="V100" s="43" t="str">
        <f t="shared" si="45"/>
        <v/>
      </c>
      <c r="W100" s="332"/>
      <c r="X100" s="376"/>
      <c r="Y100" s="425"/>
      <c r="Z100" s="411"/>
      <c r="AA100" s="17" t="str">
        <f t="shared" si="46"/>
        <v/>
      </c>
      <c r="AB100" s="4" t="e">
        <f t="shared" si="47"/>
        <v>#N/A</v>
      </c>
      <c r="AC100" s="4" t="e">
        <f t="shared" si="48"/>
        <v>#N/A</v>
      </c>
      <c r="AD100" s="4" t="e">
        <f t="shared" si="49"/>
        <v>#N/A</v>
      </c>
      <c r="AE100" s="4" t="str">
        <f t="shared" si="50"/>
        <v/>
      </c>
      <c r="AF100" s="4">
        <f t="shared" si="51"/>
        <v>1</v>
      </c>
      <c r="AG100" s="4" t="e">
        <f t="shared" si="67"/>
        <v>#N/A</v>
      </c>
      <c r="AH100" s="4" t="e">
        <f t="shared" si="68"/>
        <v>#N/A</v>
      </c>
      <c r="AI100" s="4" t="e">
        <f t="shared" si="52"/>
        <v>#N/A</v>
      </c>
      <c r="AJ100" s="4" t="e">
        <f t="shared" si="69"/>
        <v>#N/A</v>
      </c>
      <c r="AK100" s="4" t="e">
        <f t="shared" si="70"/>
        <v>#N/A</v>
      </c>
      <c r="AL100" s="4"/>
      <c r="AM100" s="5" t="str">
        <f t="shared" si="53"/>
        <v xml:space="preserve"> </v>
      </c>
      <c r="AN100" s="5" t="str">
        <f t="shared" si="71"/>
        <v xml:space="preserve"> </v>
      </c>
      <c r="AO100" s="4" t="e">
        <f t="shared" si="54"/>
        <v>#N/A</v>
      </c>
      <c r="AP100" s="4" t="e">
        <f t="shared" si="55"/>
        <v>#N/A</v>
      </c>
      <c r="AQ100" s="4" t="e">
        <f t="shared" si="72"/>
        <v>#N/A</v>
      </c>
      <c r="AR100" s="4" t="e">
        <f t="shared" si="56"/>
        <v>#N/A</v>
      </c>
      <c r="AS100" s="4" t="e">
        <f t="shared" si="57"/>
        <v>#N/A</v>
      </c>
      <c r="AT100" s="4" t="e">
        <f t="shared" si="73"/>
        <v>#N/A</v>
      </c>
      <c r="AU100" s="4" t="e">
        <f t="shared" si="58"/>
        <v>#N/A</v>
      </c>
      <c r="AV100" s="4" t="e">
        <f t="shared" si="59"/>
        <v>#N/A</v>
      </c>
      <c r="AW100" s="4" t="e">
        <f t="shared" si="60"/>
        <v>#N/A</v>
      </c>
      <c r="AX100" s="4">
        <f t="shared" si="61"/>
        <v>0</v>
      </c>
      <c r="AY100" s="4" t="e">
        <f t="shared" si="62"/>
        <v>#N/A</v>
      </c>
      <c r="AZ100" s="4" t="str">
        <f t="shared" si="63"/>
        <v/>
      </c>
      <c r="BA100" s="4" t="str">
        <f t="shared" si="64"/>
        <v/>
      </c>
      <c r="BB100" s="4" t="str">
        <f t="shared" si="65"/>
        <v/>
      </c>
      <c r="BC100" s="4" t="str">
        <f t="shared" si="74"/>
        <v/>
      </c>
      <c r="BD100" s="4" t="str">
        <f t="shared" si="75"/>
        <v/>
      </c>
      <c r="BE100" s="4" t="str">
        <f t="shared" si="76"/>
        <v/>
      </c>
      <c r="BF100" s="4" t="str">
        <f t="shared" si="66"/>
        <v>なし</v>
      </c>
      <c r="BG100" s="4">
        <f t="shared" si="77"/>
        <v>0</v>
      </c>
      <c r="BM100" s="306"/>
      <c r="BW100" s="107"/>
    </row>
    <row r="101" spans="1:75" s="1" customFormat="1" ht="13.5" customHeight="1">
      <c r="A101" s="423">
        <v>84</v>
      </c>
      <c r="B101" s="94"/>
      <c r="C101" s="94"/>
      <c r="D101" s="94"/>
      <c r="E101" s="94"/>
      <c r="F101" s="94"/>
      <c r="G101" s="414"/>
      <c r="H101" s="94"/>
      <c r="I101" s="94"/>
      <c r="J101" s="95"/>
      <c r="K101" s="94"/>
      <c r="L101" s="93"/>
      <c r="M101" s="94"/>
      <c r="N101" s="95"/>
      <c r="O101" s="95"/>
      <c r="P101" s="41" t="str">
        <f t="shared" si="40"/>
        <v/>
      </c>
      <c r="Q101" s="41" t="str">
        <f t="shared" si="41"/>
        <v/>
      </c>
      <c r="R101" s="42" t="str">
        <f t="shared" si="42"/>
        <v/>
      </c>
      <c r="S101" s="424" t="str">
        <f t="shared" si="78"/>
        <v/>
      </c>
      <c r="T101" s="43" t="str">
        <f t="shared" si="43"/>
        <v/>
      </c>
      <c r="U101" s="43" t="str">
        <f t="shared" si="44"/>
        <v/>
      </c>
      <c r="V101" s="43" t="str">
        <f t="shared" si="45"/>
        <v/>
      </c>
      <c r="W101" s="332"/>
      <c r="X101" s="376"/>
      <c r="Y101" s="425"/>
      <c r="Z101" s="411"/>
      <c r="AA101" s="17" t="str">
        <f t="shared" si="46"/>
        <v/>
      </c>
      <c r="AB101" s="4" t="e">
        <f t="shared" si="47"/>
        <v>#N/A</v>
      </c>
      <c r="AC101" s="4" t="e">
        <f t="shared" si="48"/>
        <v>#N/A</v>
      </c>
      <c r="AD101" s="4" t="e">
        <f t="shared" si="49"/>
        <v>#N/A</v>
      </c>
      <c r="AE101" s="4" t="str">
        <f t="shared" si="50"/>
        <v/>
      </c>
      <c r="AF101" s="4">
        <f t="shared" si="51"/>
        <v>1</v>
      </c>
      <c r="AG101" s="4" t="e">
        <f t="shared" si="67"/>
        <v>#N/A</v>
      </c>
      <c r="AH101" s="4" t="e">
        <f t="shared" si="68"/>
        <v>#N/A</v>
      </c>
      <c r="AI101" s="4" t="e">
        <f t="shared" si="52"/>
        <v>#N/A</v>
      </c>
      <c r="AJ101" s="4" t="e">
        <f t="shared" si="69"/>
        <v>#N/A</v>
      </c>
      <c r="AK101" s="4" t="e">
        <f t="shared" si="70"/>
        <v>#N/A</v>
      </c>
      <c r="AL101" s="4"/>
      <c r="AM101" s="5" t="str">
        <f t="shared" si="53"/>
        <v xml:space="preserve"> </v>
      </c>
      <c r="AN101" s="5" t="str">
        <f t="shared" si="71"/>
        <v xml:space="preserve"> </v>
      </c>
      <c r="AO101" s="4" t="e">
        <f t="shared" si="54"/>
        <v>#N/A</v>
      </c>
      <c r="AP101" s="4" t="e">
        <f t="shared" si="55"/>
        <v>#N/A</v>
      </c>
      <c r="AQ101" s="4" t="e">
        <f t="shared" si="72"/>
        <v>#N/A</v>
      </c>
      <c r="AR101" s="4" t="e">
        <f t="shared" si="56"/>
        <v>#N/A</v>
      </c>
      <c r="AS101" s="4" t="e">
        <f t="shared" si="57"/>
        <v>#N/A</v>
      </c>
      <c r="AT101" s="4" t="e">
        <f t="shared" si="73"/>
        <v>#N/A</v>
      </c>
      <c r="AU101" s="4" t="e">
        <f t="shared" si="58"/>
        <v>#N/A</v>
      </c>
      <c r="AV101" s="4" t="e">
        <f t="shared" si="59"/>
        <v>#N/A</v>
      </c>
      <c r="AW101" s="4" t="e">
        <f t="shared" si="60"/>
        <v>#N/A</v>
      </c>
      <c r="AX101" s="4">
        <f t="shared" si="61"/>
        <v>0</v>
      </c>
      <c r="AY101" s="4" t="e">
        <f t="shared" si="62"/>
        <v>#N/A</v>
      </c>
      <c r="AZ101" s="4" t="str">
        <f t="shared" si="63"/>
        <v/>
      </c>
      <c r="BA101" s="4" t="str">
        <f t="shared" si="64"/>
        <v/>
      </c>
      <c r="BB101" s="4" t="str">
        <f t="shared" si="65"/>
        <v/>
      </c>
      <c r="BC101" s="4" t="str">
        <f t="shared" si="74"/>
        <v/>
      </c>
      <c r="BD101" s="4" t="str">
        <f t="shared" si="75"/>
        <v/>
      </c>
      <c r="BE101" s="4" t="str">
        <f t="shared" si="76"/>
        <v/>
      </c>
      <c r="BF101" s="4" t="str">
        <f t="shared" si="66"/>
        <v>なし</v>
      </c>
      <c r="BG101" s="4">
        <f t="shared" si="77"/>
        <v>0</v>
      </c>
      <c r="BM101" s="306"/>
      <c r="BW101" s="107"/>
    </row>
    <row r="102" spans="1:75" s="1" customFormat="1" ht="13.5" customHeight="1">
      <c r="A102" s="423">
        <v>85</v>
      </c>
      <c r="B102" s="94"/>
      <c r="C102" s="94"/>
      <c r="D102" s="94"/>
      <c r="E102" s="94"/>
      <c r="F102" s="94"/>
      <c r="G102" s="414"/>
      <c r="H102" s="94"/>
      <c r="I102" s="94"/>
      <c r="J102" s="95"/>
      <c r="K102" s="94"/>
      <c r="L102" s="93"/>
      <c r="M102" s="94"/>
      <c r="N102" s="95"/>
      <c r="O102" s="95"/>
      <c r="P102" s="41" t="str">
        <f t="shared" si="40"/>
        <v/>
      </c>
      <c r="Q102" s="41" t="str">
        <f t="shared" si="41"/>
        <v/>
      </c>
      <c r="R102" s="42" t="str">
        <f t="shared" si="42"/>
        <v/>
      </c>
      <c r="S102" s="424" t="str">
        <f t="shared" si="78"/>
        <v/>
      </c>
      <c r="T102" s="43" t="str">
        <f t="shared" si="43"/>
        <v/>
      </c>
      <c r="U102" s="43" t="str">
        <f t="shared" si="44"/>
        <v/>
      </c>
      <c r="V102" s="43" t="str">
        <f t="shared" si="45"/>
        <v/>
      </c>
      <c r="W102" s="332"/>
      <c r="X102" s="376"/>
      <c r="Y102" s="425"/>
      <c r="Z102" s="411"/>
      <c r="AA102" s="17" t="str">
        <f t="shared" si="46"/>
        <v/>
      </c>
      <c r="AB102" s="4" t="e">
        <f t="shared" si="47"/>
        <v>#N/A</v>
      </c>
      <c r="AC102" s="4" t="e">
        <f t="shared" si="48"/>
        <v>#N/A</v>
      </c>
      <c r="AD102" s="4" t="e">
        <f t="shared" si="49"/>
        <v>#N/A</v>
      </c>
      <c r="AE102" s="4" t="str">
        <f t="shared" si="50"/>
        <v/>
      </c>
      <c r="AF102" s="4">
        <f t="shared" si="51"/>
        <v>1</v>
      </c>
      <c r="AG102" s="4" t="e">
        <f t="shared" si="67"/>
        <v>#N/A</v>
      </c>
      <c r="AH102" s="4" t="e">
        <f t="shared" si="68"/>
        <v>#N/A</v>
      </c>
      <c r="AI102" s="4" t="e">
        <f t="shared" si="52"/>
        <v>#N/A</v>
      </c>
      <c r="AJ102" s="4" t="e">
        <f t="shared" si="69"/>
        <v>#N/A</v>
      </c>
      <c r="AK102" s="4" t="e">
        <f t="shared" si="70"/>
        <v>#N/A</v>
      </c>
      <c r="AL102" s="4"/>
      <c r="AM102" s="5" t="str">
        <f t="shared" si="53"/>
        <v xml:space="preserve"> </v>
      </c>
      <c r="AN102" s="5" t="str">
        <f t="shared" si="71"/>
        <v xml:space="preserve"> </v>
      </c>
      <c r="AO102" s="4" t="e">
        <f t="shared" si="54"/>
        <v>#N/A</v>
      </c>
      <c r="AP102" s="4" t="e">
        <f t="shared" si="55"/>
        <v>#N/A</v>
      </c>
      <c r="AQ102" s="4" t="e">
        <f t="shared" si="72"/>
        <v>#N/A</v>
      </c>
      <c r="AR102" s="4" t="e">
        <f t="shared" si="56"/>
        <v>#N/A</v>
      </c>
      <c r="AS102" s="4" t="e">
        <f t="shared" si="57"/>
        <v>#N/A</v>
      </c>
      <c r="AT102" s="4" t="e">
        <f t="shared" si="73"/>
        <v>#N/A</v>
      </c>
      <c r="AU102" s="4" t="e">
        <f t="shared" si="58"/>
        <v>#N/A</v>
      </c>
      <c r="AV102" s="4" t="e">
        <f t="shared" si="59"/>
        <v>#N/A</v>
      </c>
      <c r="AW102" s="4" t="e">
        <f t="shared" si="60"/>
        <v>#N/A</v>
      </c>
      <c r="AX102" s="4">
        <f t="shared" si="61"/>
        <v>0</v>
      </c>
      <c r="AY102" s="4" t="e">
        <f t="shared" si="62"/>
        <v>#N/A</v>
      </c>
      <c r="AZ102" s="4" t="str">
        <f t="shared" si="63"/>
        <v/>
      </c>
      <c r="BA102" s="4" t="str">
        <f t="shared" si="64"/>
        <v/>
      </c>
      <c r="BB102" s="4" t="str">
        <f t="shared" si="65"/>
        <v/>
      </c>
      <c r="BC102" s="4" t="str">
        <f t="shared" si="74"/>
        <v/>
      </c>
      <c r="BD102" s="4" t="str">
        <f t="shared" si="75"/>
        <v/>
      </c>
      <c r="BE102" s="4" t="str">
        <f t="shared" si="76"/>
        <v/>
      </c>
      <c r="BF102" s="4" t="str">
        <f t="shared" si="66"/>
        <v>なし</v>
      </c>
      <c r="BG102" s="4">
        <f t="shared" si="77"/>
        <v>0</v>
      </c>
      <c r="BM102" s="306"/>
      <c r="BW102" s="107"/>
    </row>
    <row r="103" spans="1:75" s="1" customFormat="1" ht="13.5" customHeight="1">
      <c r="A103" s="423">
        <v>86</v>
      </c>
      <c r="B103" s="94"/>
      <c r="C103" s="94"/>
      <c r="D103" s="94"/>
      <c r="E103" s="94"/>
      <c r="F103" s="94"/>
      <c r="G103" s="414"/>
      <c r="H103" s="94"/>
      <c r="I103" s="94"/>
      <c r="J103" s="95"/>
      <c r="K103" s="94"/>
      <c r="L103" s="93"/>
      <c r="M103" s="94"/>
      <c r="N103" s="95"/>
      <c r="O103" s="95"/>
      <c r="P103" s="41" t="str">
        <f t="shared" si="40"/>
        <v/>
      </c>
      <c r="Q103" s="41" t="str">
        <f t="shared" si="41"/>
        <v/>
      </c>
      <c r="R103" s="42" t="str">
        <f t="shared" si="42"/>
        <v/>
      </c>
      <c r="S103" s="424" t="str">
        <f t="shared" si="78"/>
        <v/>
      </c>
      <c r="T103" s="43" t="str">
        <f t="shared" si="43"/>
        <v/>
      </c>
      <c r="U103" s="43" t="str">
        <f t="shared" si="44"/>
        <v/>
      </c>
      <c r="V103" s="43" t="str">
        <f t="shared" si="45"/>
        <v/>
      </c>
      <c r="W103" s="332"/>
      <c r="X103" s="376"/>
      <c r="Y103" s="425"/>
      <c r="Z103" s="411"/>
      <c r="AA103" s="17" t="str">
        <f t="shared" si="46"/>
        <v/>
      </c>
      <c r="AB103" s="4" t="e">
        <f t="shared" si="47"/>
        <v>#N/A</v>
      </c>
      <c r="AC103" s="4" t="e">
        <f t="shared" si="48"/>
        <v>#N/A</v>
      </c>
      <c r="AD103" s="4" t="e">
        <f t="shared" si="49"/>
        <v>#N/A</v>
      </c>
      <c r="AE103" s="4" t="str">
        <f t="shared" si="50"/>
        <v/>
      </c>
      <c r="AF103" s="4">
        <f t="shared" si="51"/>
        <v>1</v>
      </c>
      <c r="AG103" s="4" t="e">
        <f t="shared" si="67"/>
        <v>#N/A</v>
      </c>
      <c r="AH103" s="4" t="e">
        <f t="shared" si="68"/>
        <v>#N/A</v>
      </c>
      <c r="AI103" s="4" t="e">
        <f t="shared" si="52"/>
        <v>#N/A</v>
      </c>
      <c r="AJ103" s="4" t="e">
        <f t="shared" si="69"/>
        <v>#N/A</v>
      </c>
      <c r="AK103" s="4" t="e">
        <f t="shared" si="70"/>
        <v>#N/A</v>
      </c>
      <c r="AL103" s="4"/>
      <c r="AM103" s="5" t="str">
        <f t="shared" si="53"/>
        <v xml:space="preserve"> </v>
      </c>
      <c r="AN103" s="5" t="str">
        <f t="shared" si="71"/>
        <v xml:space="preserve"> </v>
      </c>
      <c r="AO103" s="4" t="e">
        <f t="shared" si="54"/>
        <v>#N/A</v>
      </c>
      <c r="AP103" s="4" t="e">
        <f t="shared" si="55"/>
        <v>#N/A</v>
      </c>
      <c r="AQ103" s="4" t="e">
        <f t="shared" si="72"/>
        <v>#N/A</v>
      </c>
      <c r="AR103" s="4" t="e">
        <f t="shared" si="56"/>
        <v>#N/A</v>
      </c>
      <c r="AS103" s="4" t="e">
        <f t="shared" si="57"/>
        <v>#N/A</v>
      </c>
      <c r="AT103" s="4" t="e">
        <f t="shared" si="73"/>
        <v>#N/A</v>
      </c>
      <c r="AU103" s="4" t="e">
        <f t="shared" si="58"/>
        <v>#N/A</v>
      </c>
      <c r="AV103" s="4" t="e">
        <f t="shared" si="59"/>
        <v>#N/A</v>
      </c>
      <c r="AW103" s="4" t="e">
        <f t="shared" si="60"/>
        <v>#N/A</v>
      </c>
      <c r="AX103" s="4">
        <f t="shared" si="61"/>
        <v>0</v>
      </c>
      <c r="AY103" s="4" t="e">
        <f t="shared" si="62"/>
        <v>#N/A</v>
      </c>
      <c r="AZ103" s="4" t="str">
        <f t="shared" si="63"/>
        <v/>
      </c>
      <c r="BA103" s="4" t="str">
        <f t="shared" si="64"/>
        <v/>
      </c>
      <c r="BB103" s="4" t="str">
        <f t="shared" si="65"/>
        <v/>
      </c>
      <c r="BC103" s="4" t="str">
        <f t="shared" si="74"/>
        <v/>
      </c>
      <c r="BD103" s="4" t="str">
        <f t="shared" si="75"/>
        <v/>
      </c>
      <c r="BE103" s="4" t="str">
        <f t="shared" si="76"/>
        <v/>
      </c>
      <c r="BF103" s="4" t="str">
        <f t="shared" si="66"/>
        <v>なし</v>
      </c>
      <c r="BG103" s="4">
        <f t="shared" si="77"/>
        <v>0</v>
      </c>
      <c r="BM103" s="306"/>
      <c r="BW103" s="107"/>
    </row>
    <row r="104" spans="1:75" s="1" customFormat="1" ht="13.5" customHeight="1">
      <c r="A104" s="423">
        <v>87</v>
      </c>
      <c r="B104" s="94"/>
      <c r="C104" s="94"/>
      <c r="D104" s="94"/>
      <c r="E104" s="94"/>
      <c r="F104" s="94"/>
      <c r="G104" s="414"/>
      <c r="H104" s="94"/>
      <c r="I104" s="94"/>
      <c r="J104" s="95"/>
      <c r="K104" s="94"/>
      <c r="L104" s="93"/>
      <c r="M104" s="94"/>
      <c r="N104" s="95"/>
      <c r="O104" s="95"/>
      <c r="P104" s="41" t="str">
        <f t="shared" si="40"/>
        <v/>
      </c>
      <c r="Q104" s="41" t="str">
        <f t="shared" si="41"/>
        <v/>
      </c>
      <c r="R104" s="42" t="str">
        <f t="shared" si="42"/>
        <v/>
      </c>
      <c r="S104" s="424" t="str">
        <f t="shared" si="78"/>
        <v/>
      </c>
      <c r="T104" s="43" t="str">
        <f t="shared" si="43"/>
        <v/>
      </c>
      <c r="U104" s="43" t="str">
        <f t="shared" si="44"/>
        <v/>
      </c>
      <c r="V104" s="43" t="str">
        <f t="shared" si="45"/>
        <v/>
      </c>
      <c r="W104" s="332"/>
      <c r="X104" s="376"/>
      <c r="Y104" s="425"/>
      <c r="Z104" s="411"/>
      <c r="AA104" s="17" t="str">
        <f t="shared" si="46"/>
        <v/>
      </c>
      <c r="AB104" s="4" t="e">
        <f t="shared" si="47"/>
        <v>#N/A</v>
      </c>
      <c r="AC104" s="4" t="e">
        <f t="shared" si="48"/>
        <v>#N/A</v>
      </c>
      <c r="AD104" s="4" t="e">
        <f t="shared" si="49"/>
        <v>#N/A</v>
      </c>
      <c r="AE104" s="4" t="str">
        <f t="shared" si="50"/>
        <v/>
      </c>
      <c r="AF104" s="4">
        <f t="shared" si="51"/>
        <v>1</v>
      </c>
      <c r="AG104" s="4" t="e">
        <f t="shared" si="67"/>
        <v>#N/A</v>
      </c>
      <c r="AH104" s="4" t="e">
        <f t="shared" si="68"/>
        <v>#N/A</v>
      </c>
      <c r="AI104" s="4" t="e">
        <f t="shared" si="52"/>
        <v>#N/A</v>
      </c>
      <c r="AJ104" s="4" t="e">
        <f t="shared" si="69"/>
        <v>#N/A</v>
      </c>
      <c r="AK104" s="4" t="e">
        <f t="shared" si="70"/>
        <v>#N/A</v>
      </c>
      <c r="AL104" s="4"/>
      <c r="AM104" s="5" t="str">
        <f t="shared" si="53"/>
        <v xml:space="preserve"> </v>
      </c>
      <c r="AN104" s="5" t="str">
        <f t="shared" si="71"/>
        <v xml:space="preserve"> </v>
      </c>
      <c r="AO104" s="4" t="e">
        <f t="shared" si="54"/>
        <v>#N/A</v>
      </c>
      <c r="AP104" s="4" t="e">
        <f t="shared" si="55"/>
        <v>#N/A</v>
      </c>
      <c r="AQ104" s="4" t="e">
        <f t="shared" si="72"/>
        <v>#N/A</v>
      </c>
      <c r="AR104" s="4" t="e">
        <f t="shared" si="56"/>
        <v>#N/A</v>
      </c>
      <c r="AS104" s="4" t="e">
        <f t="shared" si="57"/>
        <v>#N/A</v>
      </c>
      <c r="AT104" s="4" t="e">
        <f t="shared" si="73"/>
        <v>#N/A</v>
      </c>
      <c r="AU104" s="4" t="e">
        <f t="shared" si="58"/>
        <v>#N/A</v>
      </c>
      <c r="AV104" s="4" t="e">
        <f t="shared" si="59"/>
        <v>#N/A</v>
      </c>
      <c r="AW104" s="4" t="e">
        <f t="shared" si="60"/>
        <v>#N/A</v>
      </c>
      <c r="AX104" s="4">
        <f t="shared" si="61"/>
        <v>0</v>
      </c>
      <c r="AY104" s="4" t="e">
        <f t="shared" si="62"/>
        <v>#N/A</v>
      </c>
      <c r="AZ104" s="4" t="str">
        <f t="shared" si="63"/>
        <v/>
      </c>
      <c r="BA104" s="4" t="str">
        <f t="shared" si="64"/>
        <v/>
      </c>
      <c r="BB104" s="4" t="str">
        <f t="shared" si="65"/>
        <v/>
      </c>
      <c r="BC104" s="4" t="str">
        <f t="shared" si="74"/>
        <v/>
      </c>
      <c r="BD104" s="4" t="str">
        <f t="shared" si="75"/>
        <v/>
      </c>
      <c r="BE104" s="4" t="str">
        <f t="shared" si="76"/>
        <v/>
      </c>
      <c r="BF104" s="4" t="str">
        <f t="shared" si="66"/>
        <v>なし</v>
      </c>
      <c r="BG104" s="4">
        <f t="shared" si="77"/>
        <v>0</v>
      </c>
      <c r="BM104" s="306"/>
      <c r="BW104" s="107"/>
    </row>
    <row r="105" spans="1:75" s="1" customFormat="1" ht="13.5" customHeight="1">
      <c r="A105" s="423">
        <v>88</v>
      </c>
      <c r="B105" s="94"/>
      <c r="C105" s="94"/>
      <c r="D105" s="94"/>
      <c r="E105" s="94"/>
      <c r="F105" s="94"/>
      <c r="G105" s="414"/>
      <c r="H105" s="94"/>
      <c r="I105" s="94"/>
      <c r="J105" s="95"/>
      <c r="K105" s="94"/>
      <c r="L105" s="93"/>
      <c r="M105" s="94"/>
      <c r="N105" s="95"/>
      <c r="O105" s="95"/>
      <c r="P105" s="41" t="str">
        <f t="shared" si="40"/>
        <v/>
      </c>
      <c r="Q105" s="41" t="str">
        <f t="shared" si="41"/>
        <v/>
      </c>
      <c r="R105" s="42" t="str">
        <f t="shared" si="42"/>
        <v/>
      </c>
      <c r="S105" s="424" t="str">
        <f t="shared" si="78"/>
        <v/>
      </c>
      <c r="T105" s="43" t="str">
        <f t="shared" si="43"/>
        <v/>
      </c>
      <c r="U105" s="43" t="str">
        <f t="shared" si="44"/>
        <v/>
      </c>
      <c r="V105" s="43" t="str">
        <f t="shared" si="45"/>
        <v/>
      </c>
      <c r="W105" s="332"/>
      <c r="X105" s="376"/>
      <c r="Y105" s="425"/>
      <c r="Z105" s="411"/>
      <c r="AA105" s="17" t="str">
        <f t="shared" si="46"/>
        <v/>
      </c>
      <c r="AB105" s="4" t="e">
        <f t="shared" si="47"/>
        <v>#N/A</v>
      </c>
      <c r="AC105" s="4" t="e">
        <f t="shared" si="48"/>
        <v>#N/A</v>
      </c>
      <c r="AD105" s="4" t="e">
        <f t="shared" si="49"/>
        <v>#N/A</v>
      </c>
      <c r="AE105" s="4" t="str">
        <f t="shared" si="50"/>
        <v/>
      </c>
      <c r="AF105" s="4">
        <f t="shared" si="51"/>
        <v>1</v>
      </c>
      <c r="AG105" s="4" t="e">
        <f t="shared" si="67"/>
        <v>#N/A</v>
      </c>
      <c r="AH105" s="4" t="e">
        <f t="shared" si="68"/>
        <v>#N/A</v>
      </c>
      <c r="AI105" s="4" t="e">
        <f t="shared" si="52"/>
        <v>#N/A</v>
      </c>
      <c r="AJ105" s="4" t="e">
        <f t="shared" si="69"/>
        <v>#N/A</v>
      </c>
      <c r="AK105" s="4" t="e">
        <f t="shared" si="70"/>
        <v>#N/A</v>
      </c>
      <c r="AL105" s="4"/>
      <c r="AM105" s="5" t="str">
        <f t="shared" si="53"/>
        <v xml:space="preserve"> </v>
      </c>
      <c r="AN105" s="5" t="str">
        <f t="shared" si="71"/>
        <v xml:space="preserve"> </v>
      </c>
      <c r="AO105" s="4" t="e">
        <f t="shared" si="54"/>
        <v>#N/A</v>
      </c>
      <c r="AP105" s="4" t="e">
        <f t="shared" si="55"/>
        <v>#N/A</v>
      </c>
      <c r="AQ105" s="4" t="e">
        <f t="shared" si="72"/>
        <v>#N/A</v>
      </c>
      <c r="AR105" s="4" t="e">
        <f t="shared" si="56"/>
        <v>#N/A</v>
      </c>
      <c r="AS105" s="4" t="e">
        <f t="shared" si="57"/>
        <v>#N/A</v>
      </c>
      <c r="AT105" s="4" t="e">
        <f t="shared" si="73"/>
        <v>#N/A</v>
      </c>
      <c r="AU105" s="4" t="e">
        <f t="shared" si="58"/>
        <v>#N/A</v>
      </c>
      <c r="AV105" s="4" t="e">
        <f t="shared" si="59"/>
        <v>#N/A</v>
      </c>
      <c r="AW105" s="4" t="e">
        <f t="shared" si="60"/>
        <v>#N/A</v>
      </c>
      <c r="AX105" s="4">
        <f t="shared" si="61"/>
        <v>0</v>
      </c>
      <c r="AY105" s="4" t="e">
        <f t="shared" si="62"/>
        <v>#N/A</v>
      </c>
      <c r="AZ105" s="4" t="str">
        <f t="shared" si="63"/>
        <v/>
      </c>
      <c r="BA105" s="4" t="str">
        <f t="shared" si="64"/>
        <v/>
      </c>
      <c r="BB105" s="4" t="str">
        <f t="shared" si="65"/>
        <v/>
      </c>
      <c r="BC105" s="4" t="str">
        <f t="shared" si="74"/>
        <v/>
      </c>
      <c r="BD105" s="4" t="str">
        <f t="shared" si="75"/>
        <v/>
      </c>
      <c r="BE105" s="4" t="str">
        <f t="shared" si="76"/>
        <v/>
      </c>
      <c r="BF105" s="4" t="str">
        <f t="shared" si="66"/>
        <v>なし</v>
      </c>
      <c r="BG105" s="4">
        <f t="shared" si="77"/>
        <v>0</v>
      </c>
      <c r="BM105" s="306"/>
      <c r="BW105" s="107"/>
    </row>
    <row r="106" spans="1:75" s="1" customFormat="1" ht="13.5" customHeight="1">
      <c r="A106" s="423">
        <v>89</v>
      </c>
      <c r="B106" s="94"/>
      <c r="C106" s="94"/>
      <c r="D106" s="94"/>
      <c r="E106" s="94"/>
      <c r="F106" s="94"/>
      <c r="G106" s="414"/>
      <c r="H106" s="94"/>
      <c r="I106" s="94"/>
      <c r="J106" s="95"/>
      <c r="K106" s="94"/>
      <c r="L106" s="93"/>
      <c r="M106" s="94"/>
      <c r="N106" s="95"/>
      <c r="O106" s="95"/>
      <c r="P106" s="41" t="str">
        <f t="shared" si="40"/>
        <v/>
      </c>
      <c r="Q106" s="41" t="str">
        <f t="shared" si="41"/>
        <v/>
      </c>
      <c r="R106" s="42" t="str">
        <f t="shared" si="42"/>
        <v/>
      </c>
      <c r="S106" s="424" t="str">
        <f t="shared" si="78"/>
        <v/>
      </c>
      <c r="T106" s="43" t="str">
        <f t="shared" si="43"/>
        <v/>
      </c>
      <c r="U106" s="43" t="str">
        <f t="shared" si="44"/>
        <v/>
      </c>
      <c r="V106" s="43" t="str">
        <f t="shared" si="45"/>
        <v/>
      </c>
      <c r="W106" s="332"/>
      <c r="X106" s="376"/>
      <c r="Y106" s="425"/>
      <c r="Z106" s="411"/>
      <c r="AA106" s="17" t="str">
        <f t="shared" si="46"/>
        <v/>
      </c>
      <c r="AB106" s="4" t="e">
        <f t="shared" si="47"/>
        <v>#N/A</v>
      </c>
      <c r="AC106" s="4" t="e">
        <f t="shared" si="48"/>
        <v>#N/A</v>
      </c>
      <c r="AD106" s="4" t="e">
        <f t="shared" si="49"/>
        <v>#N/A</v>
      </c>
      <c r="AE106" s="4" t="str">
        <f t="shared" si="50"/>
        <v/>
      </c>
      <c r="AF106" s="4">
        <f t="shared" si="51"/>
        <v>1</v>
      </c>
      <c r="AG106" s="4" t="e">
        <f t="shared" si="67"/>
        <v>#N/A</v>
      </c>
      <c r="AH106" s="4" t="e">
        <f t="shared" si="68"/>
        <v>#N/A</v>
      </c>
      <c r="AI106" s="4" t="e">
        <f t="shared" si="52"/>
        <v>#N/A</v>
      </c>
      <c r="AJ106" s="4" t="e">
        <f t="shared" si="69"/>
        <v>#N/A</v>
      </c>
      <c r="AK106" s="4" t="e">
        <f t="shared" si="70"/>
        <v>#N/A</v>
      </c>
      <c r="AL106" s="4"/>
      <c r="AM106" s="5" t="str">
        <f t="shared" si="53"/>
        <v xml:space="preserve"> </v>
      </c>
      <c r="AN106" s="5" t="str">
        <f t="shared" si="71"/>
        <v xml:space="preserve"> </v>
      </c>
      <c r="AO106" s="4" t="e">
        <f t="shared" si="54"/>
        <v>#N/A</v>
      </c>
      <c r="AP106" s="4" t="e">
        <f t="shared" si="55"/>
        <v>#N/A</v>
      </c>
      <c r="AQ106" s="4" t="e">
        <f t="shared" si="72"/>
        <v>#N/A</v>
      </c>
      <c r="AR106" s="4" t="e">
        <f t="shared" si="56"/>
        <v>#N/A</v>
      </c>
      <c r="AS106" s="4" t="e">
        <f t="shared" si="57"/>
        <v>#N/A</v>
      </c>
      <c r="AT106" s="4" t="e">
        <f t="shared" si="73"/>
        <v>#N/A</v>
      </c>
      <c r="AU106" s="4" t="e">
        <f t="shared" si="58"/>
        <v>#N/A</v>
      </c>
      <c r="AV106" s="4" t="e">
        <f t="shared" si="59"/>
        <v>#N/A</v>
      </c>
      <c r="AW106" s="4" t="e">
        <f t="shared" si="60"/>
        <v>#N/A</v>
      </c>
      <c r="AX106" s="4">
        <f t="shared" si="61"/>
        <v>0</v>
      </c>
      <c r="AY106" s="4" t="e">
        <f t="shared" si="62"/>
        <v>#N/A</v>
      </c>
      <c r="AZ106" s="4" t="str">
        <f t="shared" si="63"/>
        <v/>
      </c>
      <c r="BA106" s="4" t="str">
        <f t="shared" si="64"/>
        <v/>
      </c>
      <c r="BB106" s="4" t="str">
        <f t="shared" si="65"/>
        <v/>
      </c>
      <c r="BC106" s="4" t="str">
        <f t="shared" si="74"/>
        <v/>
      </c>
      <c r="BD106" s="4" t="str">
        <f t="shared" si="75"/>
        <v/>
      </c>
      <c r="BE106" s="4" t="str">
        <f t="shared" si="76"/>
        <v/>
      </c>
      <c r="BF106" s="4" t="str">
        <f t="shared" si="66"/>
        <v>なし</v>
      </c>
      <c r="BG106" s="4">
        <f t="shared" si="77"/>
        <v>0</v>
      </c>
      <c r="BM106" s="306"/>
      <c r="BW106" s="107"/>
    </row>
    <row r="107" spans="1:75" s="1" customFormat="1" ht="13.5" customHeight="1">
      <c r="A107" s="423">
        <v>90</v>
      </c>
      <c r="B107" s="94"/>
      <c r="C107" s="94"/>
      <c r="D107" s="94"/>
      <c r="E107" s="94"/>
      <c r="F107" s="94"/>
      <c r="G107" s="414"/>
      <c r="H107" s="94"/>
      <c r="I107" s="94"/>
      <c r="J107" s="95"/>
      <c r="K107" s="94"/>
      <c r="L107" s="93"/>
      <c r="M107" s="94"/>
      <c r="N107" s="95"/>
      <c r="O107" s="95"/>
      <c r="P107" s="41" t="str">
        <f t="shared" si="40"/>
        <v/>
      </c>
      <c r="Q107" s="41" t="str">
        <f t="shared" si="41"/>
        <v/>
      </c>
      <c r="R107" s="42" t="str">
        <f t="shared" si="42"/>
        <v/>
      </c>
      <c r="S107" s="424" t="str">
        <f t="shared" si="78"/>
        <v/>
      </c>
      <c r="T107" s="43" t="str">
        <f t="shared" si="43"/>
        <v/>
      </c>
      <c r="U107" s="43" t="str">
        <f t="shared" si="44"/>
        <v/>
      </c>
      <c r="V107" s="43" t="str">
        <f t="shared" si="45"/>
        <v/>
      </c>
      <c r="W107" s="332"/>
      <c r="X107" s="376"/>
      <c r="Y107" s="425"/>
      <c r="Z107" s="411"/>
      <c r="AA107" s="17" t="str">
        <f t="shared" si="46"/>
        <v/>
      </c>
      <c r="AB107" s="4" t="e">
        <f t="shared" si="47"/>
        <v>#N/A</v>
      </c>
      <c r="AC107" s="4" t="e">
        <f t="shared" si="48"/>
        <v>#N/A</v>
      </c>
      <c r="AD107" s="4" t="e">
        <f t="shared" si="49"/>
        <v>#N/A</v>
      </c>
      <c r="AE107" s="4" t="str">
        <f t="shared" si="50"/>
        <v/>
      </c>
      <c r="AF107" s="4">
        <f t="shared" si="51"/>
        <v>1</v>
      </c>
      <c r="AG107" s="4" t="e">
        <f t="shared" si="67"/>
        <v>#N/A</v>
      </c>
      <c r="AH107" s="4" t="e">
        <f t="shared" si="68"/>
        <v>#N/A</v>
      </c>
      <c r="AI107" s="4" t="e">
        <f t="shared" si="52"/>
        <v>#N/A</v>
      </c>
      <c r="AJ107" s="4" t="e">
        <f t="shared" si="69"/>
        <v>#N/A</v>
      </c>
      <c r="AK107" s="4" t="e">
        <f t="shared" si="70"/>
        <v>#N/A</v>
      </c>
      <c r="AL107" s="4"/>
      <c r="AM107" s="5" t="str">
        <f t="shared" si="53"/>
        <v xml:space="preserve"> </v>
      </c>
      <c r="AN107" s="5" t="str">
        <f t="shared" si="71"/>
        <v xml:space="preserve"> </v>
      </c>
      <c r="AO107" s="4" t="e">
        <f t="shared" si="54"/>
        <v>#N/A</v>
      </c>
      <c r="AP107" s="4" t="e">
        <f t="shared" si="55"/>
        <v>#N/A</v>
      </c>
      <c r="AQ107" s="4" t="e">
        <f t="shared" si="72"/>
        <v>#N/A</v>
      </c>
      <c r="AR107" s="4" t="e">
        <f t="shared" si="56"/>
        <v>#N/A</v>
      </c>
      <c r="AS107" s="4" t="e">
        <f t="shared" si="57"/>
        <v>#N/A</v>
      </c>
      <c r="AT107" s="4" t="e">
        <f t="shared" si="73"/>
        <v>#N/A</v>
      </c>
      <c r="AU107" s="4" t="e">
        <f t="shared" si="58"/>
        <v>#N/A</v>
      </c>
      <c r="AV107" s="4" t="e">
        <f t="shared" si="59"/>
        <v>#N/A</v>
      </c>
      <c r="AW107" s="4" t="e">
        <f t="shared" si="60"/>
        <v>#N/A</v>
      </c>
      <c r="AX107" s="4">
        <f t="shared" si="61"/>
        <v>0</v>
      </c>
      <c r="AY107" s="4" t="e">
        <f t="shared" si="62"/>
        <v>#N/A</v>
      </c>
      <c r="AZ107" s="4" t="str">
        <f t="shared" si="63"/>
        <v/>
      </c>
      <c r="BA107" s="4" t="str">
        <f t="shared" si="64"/>
        <v/>
      </c>
      <c r="BB107" s="4" t="str">
        <f t="shared" si="65"/>
        <v/>
      </c>
      <c r="BC107" s="4" t="str">
        <f t="shared" si="74"/>
        <v/>
      </c>
      <c r="BD107" s="4" t="str">
        <f t="shared" si="75"/>
        <v/>
      </c>
      <c r="BE107" s="4" t="str">
        <f t="shared" si="76"/>
        <v/>
      </c>
      <c r="BF107" s="4" t="str">
        <f t="shared" si="66"/>
        <v>なし</v>
      </c>
      <c r="BG107" s="4">
        <f t="shared" si="77"/>
        <v>0</v>
      </c>
      <c r="BM107" s="306"/>
      <c r="BW107" s="107"/>
    </row>
    <row r="108" spans="1:75" s="1" customFormat="1" ht="13.5" customHeight="1">
      <c r="A108" s="423">
        <v>91</v>
      </c>
      <c r="B108" s="94"/>
      <c r="C108" s="94"/>
      <c r="D108" s="94"/>
      <c r="E108" s="94"/>
      <c r="F108" s="94"/>
      <c r="G108" s="414"/>
      <c r="H108" s="94"/>
      <c r="I108" s="94"/>
      <c r="J108" s="95"/>
      <c r="K108" s="94"/>
      <c r="L108" s="93"/>
      <c r="M108" s="94"/>
      <c r="N108" s="95"/>
      <c r="O108" s="95"/>
      <c r="P108" s="41" t="str">
        <f t="shared" si="40"/>
        <v/>
      </c>
      <c r="Q108" s="41" t="str">
        <f t="shared" si="41"/>
        <v/>
      </c>
      <c r="R108" s="42" t="str">
        <f t="shared" si="42"/>
        <v/>
      </c>
      <c r="S108" s="424" t="str">
        <f t="shared" si="78"/>
        <v/>
      </c>
      <c r="T108" s="43" t="str">
        <f t="shared" si="43"/>
        <v/>
      </c>
      <c r="U108" s="43" t="str">
        <f t="shared" si="44"/>
        <v/>
      </c>
      <c r="V108" s="43" t="str">
        <f t="shared" si="45"/>
        <v/>
      </c>
      <c r="W108" s="332"/>
      <c r="X108" s="376"/>
      <c r="Y108" s="425"/>
      <c r="Z108" s="411"/>
      <c r="AA108" s="17" t="str">
        <f t="shared" si="46"/>
        <v/>
      </c>
      <c r="AB108" s="4" t="e">
        <f t="shared" si="47"/>
        <v>#N/A</v>
      </c>
      <c r="AC108" s="4" t="e">
        <f t="shared" si="48"/>
        <v>#N/A</v>
      </c>
      <c r="AD108" s="4" t="e">
        <f t="shared" si="49"/>
        <v>#N/A</v>
      </c>
      <c r="AE108" s="4" t="str">
        <f t="shared" si="50"/>
        <v/>
      </c>
      <c r="AF108" s="4">
        <f t="shared" si="51"/>
        <v>1</v>
      </c>
      <c r="AG108" s="4" t="e">
        <f t="shared" si="67"/>
        <v>#N/A</v>
      </c>
      <c r="AH108" s="4" t="e">
        <f t="shared" si="68"/>
        <v>#N/A</v>
      </c>
      <c r="AI108" s="4" t="e">
        <f t="shared" si="52"/>
        <v>#N/A</v>
      </c>
      <c r="AJ108" s="4" t="e">
        <f t="shared" si="69"/>
        <v>#N/A</v>
      </c>
      <c r="AK108" s="4" t="e">
        <f t="shared" si="70"/>
        <v>#N/A</v>
      </c>
      <c r="AL108" s="4"/>
      <c r="AM108" s="5" t="str">
        <f t="shared" si="53"/>
        <v xml:space="preserve"> </v>
      </c>
      <c r="AN108" s="5" t="str">
        <f t="shared" si="71"/>
        <v xml:space="preserve"> </v>
      </c>
      <c r="AO108" s="4" t="e">
        <f t="shared" si="54"/>
        <v>#N/A</v>
      </c>
      <c r="AP108" s="4" t="e">
        <f t="shared" si="55"/>
        <v>#N/A</v>
      </c>
      <c r="AQ108" s="4" t="e">
        <f t="shared" si="72"/>
        <v>#N/A</v>
      </c>
      <c r="AR108" s="4" t="e">
        <f t="shared" si="56"/>
        <v>#N/A</v>
      </c>
      <c r="AS108" s="4" t="e">
        <f t="shared" si="57"/>
        <v>#N/A</v>
      </c>
      <c r="AT108" s="4" t="e">
        <f t="shared" si="73"/>
        <v>#N/A</v>
      </c>
      <c r="AU108" s="4" t="e">
        <f t="shared" si="58"/>
        <v>#N/A</v>
      </c>
      <c r="AV108" s="4" t="e">
        <f t="shared" si="59"/>
        <v>#N/A</v>
      </c>
      <c r="AW108" s="4" t="e">
        <f t="shared" si="60"/>
        <v>#N/A</v>
      </c>
      <c r="AX108" s="4">
        <f t="shared" si="61"/>
        <v>0</v>
      </c>
      <c r="AY108" s="4" t="e">
        <f t="shared" si="62"/>
        <v>#N/A</v>
      </c>
      <c r="AZ108" s="4" t="str">
        <f t="shared" si="63"/>
        <v/>
      </c>
      <c r="BA108" s="4" t="str">
        <f t="shared" si="64"/>
        <v/>
      </c>
      <c r="BB108" s="4" t="str">
        <f t="shared" si="65"/>
        <v/>
      </c>
      <c r="BC108" s="4" t="str">
        <f t="shared" si="74"/>
        <v/>
      </c>
      <c r="BD108" s="4" t="str">
        <f t="shared" si="75"/>
        <v/>
      </c>
      <c r="BE108" s="4" t="str">
        <f t="shared" si="76"/>
        <v/>
      </c>
      <c r="BF108" s="4" t="str">
        <f t="shared" si="66"/>
        <v>なし</v>
      </c>
      <c r="BG108" s="4">
        <f t="shared" si="77"/>
        <v>0</v>
      </c>
      <c r="BM108" s="306"/>
      <c r="BW108" s="107"/>
    </row>
    <row r="109" spans="1:75" s="1" customFormat="1" ht="13.5" customHeight="1">
      <c r="A109" s="423">
        <v>92</v>
      </c>
      <c r="B109" s="94"/>
      <c r="C109" s="94"/>
      <c r="D109" s="94"/>
      <c r="E109" s="94"/>
      <c r="F109" s="94"/>
      <c r="G109" s="414"/>
      <c r="H109" s="94"/>
      <c r="I109" s="94"/>
      <c r="J109" s="95"/>
      <c r="K109" s="94"/>
      <c r="L109" s="93"/>
      <c r="M109" s="94"/>
      <c r="N109" s="95"/>
      <c r="O109" s="95"/>
      <c r="P109" s="41" t="str">
        <f t="shared" si="40"/>
        <v/>
      </c>
      <c r="Q109" s="41" t="str">
        <f t="shared" si="41"/>
        <v/>
      </c>
      <c r="R109" s="42" t="str">
        <f t="shared" si="42"/>
        <v/>
      </c>
      <c r="S109" s="424" t="str">
        <f t="shared" si="78"/>
        <v/>
      </c>
      <c r="T109" s="43" t="str">
        <f t="shared" si="43"/>
        <v/>
      </c>
      <c r="U109" s="43" t="str">
        <f t="shared" si="44"/>
        <v/>
      </c>
      <c r="V109" s="43" t="str">
        <f t="shared" si="45"/>
        <v/>
      </c>
      <c r="W109" s="332"/>
      <c r="X109" s="376"/>
      <c r="Y109" s="425"/>
      <c r="Z109" s="411"/>
      <c r="AA109" s="17" t="str">
        <f t="shared" si="46"/>
        <v/>
      </c>
      <c r="AB109" s="4" t="e">
        <f t="shared" si="47"/>
        <v>#N/A</v>
      </c>
      <c r="AC109" s="4" t="e">
        <f t="shared" si="48"/>
        <v>#N/A</v>
      </c>
      <c r="AD109" s="4" t="e">
        <f t="shared" si="49"/>
        <v>#N/A</v>
      </c>
      <c r="AE109" s="4" t="str">
        <f t="shared" si="50"/>
        <v/>
      </c>
      <c r="AF109" s="4">
        <f t="shared" si="51"/>
        <v>1</v>
      </c>
      <c r="AG109" s="4" t="e">
        <f t="shared" si="67"/>
        <v>#N/A</v>
      </c>
      <c r="AH109" s="4" t="e">
        <f t="shared" si="68"/>
        <v>#N/A</v>
      </c>
      <c r="AI109" s="4" t="e">
        <f t="shared" si="52"/>
        <v>#N/A</v>
      </c>
      <c r="AJ109" s="4" t="e">
        <f t="shared" si="69"/>
        <v>#N/A</v>
      </c>
      <c r="AK109" s="4" t="e">
        <f t="shared" si="70"/>
        <v>#N/A</v>
      </c>
      <c r="AL109" s="4"/>
      <c r="AM109" s="5" t="str">
        <f t="shared" si="53"/>
        <v xml:space="preserve"> </v>
      </c>
      <c r="AN109" s="5" t="str">
        <f t="shared" si="71"/>
        <v xml:space="preserve"> </v>
      </c>
      <c r="AO109" s="4" t="e">
        <f t="shared" si="54"/>
        <v>#N/A</v>
      </c>
      <c r="AP109" s="4" t="e">
        <f t="shared" si="55"/>
        <v>#N/A</v>
      </c>
      <c r="AQ109" s="4" t="e">
        <f t="shared" si="72"/>
        <v>#N/A</v>
      </c>
      <c r="AR109" s="4" t="e">
        <f t="shared" si="56"/>
        <v>#N/A</v>
      </c>
      <c r="AS109" s="4" t="e">
        <f t="shared" si="57"/>
        <v>#N/A</v>
      </c>
      <c r="AT109" s="4" t="e">
        <f t="shared" si="73"/>
        <v>#N/A</v>
      </c>
      <c r="AU109" s="4" t="e">
        <f t="shared" si="58"/>
        <v>#N/A</v>
      </c>
      <c r="AV109" s="4" t="e">
        <f t="shared" si="59"/>
        <v>#N/A</v>
      </c>
      <c r="AW109" s="4" t="e">
        <f t="shared" si="60"/>
        <v>#N/A</v>
      </c>
      <c r="AX109" s="4">
        <f t="shared" si="61"/>
        <v>0</v>
      </c>
      <c r="AY109" s="4" t="e">
        <f t="shared" si="62"/>
        <v>#N/A</v>
      </c>
      <c r="AZ109" s="4" t="str">
        <f t="shared" si="63"/>
        <v/>
      </c>
      <c r="BA109" s="4" t="str">
        <f t="shared" si="64"/>
        <v/>
      </c>
      <c r="BB109" s="4" t="str">
        <f t="shared" si="65"/>
        <v/>
      </c>
      <c r="BC109" s="4" t="str">
        <f t="shared" si="74"/>
        <v/>
      </c>
      <c r="BD109" s="4" t="str">
        <f t="shared" si="75"/>
        <v/>
      </c>
      <c r="BE109" s="4" t="str">
        <f t="shared" si="76"/>
        <v/>
      </c>
      <c r="BF109" s="4" t="str">
        <f t="shared" si="66"/>
        <v>なし</v>
      </c>
      <c r="BG109" s="4">
        <f t="shared" si="77"/>
        <v>0</v>
      </c>
      <c r="BM109" s="306"/>
      <c r="BW109" s="107"/>
    </row>
    <row r="110" spans="1:75" s="1" customFormat="1" ht="13.5" customHeight="1">
      <c r="A110" s="423">
        <v>93</v>
      </c>
      <c r="B110" s="94"/>
      <c r="C110" s="94"/>
      <c r="D110" s="94"/>
      <c r="E110" s="94"/>
      <c r="F110" s="94"/>
      <c r="G110" s="414"/>
      <c r="H110" s="94"/>
      <c r="I110" s="94"/>
      <c r="J110" s="95"/>
      <c r="K110" s="94"/>
      <c r="L110" s="93"/>
      <c r="M110" s="94"/>
      <c r="N110" s="95"/>
      <c r="O110" s="95"/>
      <c r="P110" s="41" t="str">
        <f t="shared" si="40"/>
        <v/>
      </c>
      <c r="Q110" s="41" t="str">
        <f t="shared" si="41"/>
        <v/>
      </c>
      <c r="R110" s="42" t="str">
        <f t="shared" si="42"/>
        <v/>
      </c>
      <c r="S110" s="424" t="str">
        <f t="shared" si="78"/>
        <v/>
      </c>
      <c r="T110" s="43" t="str">
        <f t="shared" si="43"/>
        <v/>
      </c>
      <c r="U110" s="43" t="str">
        <f t="shared" si="44"/>
        <v/>
      </c>
      <c r="V110" s="43" t="str">
        <f t="shared" si="45"/>
        <v/>
      </c>
      <c r="W110" s="332"/>
      <c r="X110" s="376"/>
      <c r="Y110" s="425"/>
      <c r="Z110" s="411"/>
      <c r="AA110" s="17" t="str">
        <f t="shared" si="46"/>
        <v/>
      </c>
      <c r="AB110" s="4" t="e">
        <f t="shared" si="47"/>
        <v>#N/A</v>
      </c>
      <c r="AC110" s="4" t="e">
        <f t="shared" si="48"/>
        <v>#N/A</v>
      </c>
      <c r="AD110" s="4" t="e">
        <f t="shared" si="49"/>
        <v>#N/A</v>
      </c>
      <c r="AE110" s="4" t="str">
        <f t="shared" si="50"/>
        <v/>
      </c>
      <c r="AF110" s="4">
        <f t="shared" si="51"/>
        <v>1</v>
      </c>
      <c r="AG110" s="4" t="e">
        <f t="shared" si="67"/>
        <v>#N/A</v>
      </c>
      <c r="AH110" s="4" t="e">
        <f t="shared" si="68"/>
        <v>#N/A</v>
      </c>
      <c r="AI110" s="4" t="e">
        <f t="shared" si="52"/>
        <v>#N/A</v>
      </c>
      <c r="AJ110" s="4" t="e">
        <f t="shared" si="69"/>
        <v>#N/A</v>
      </c>
      <c r="AK110" s="4" t="e">
        <f t="shared" si="70"/>
        <v>#N/A</v>
      </c>
      <c r="AL110" s="4"/>
      <c r="AM110" s="5" t="str">
        <f t="shared" si="53"/>
        <v xml:space="preserve"> </v>
      </c>
      <c r="AN110" s="5" t="str">
        <f t="shared" si="71"/>
        <v xml:space="preserve"> </v>
      </c>
      <c r="AO110" s="4" t="e">
        <f t="shared" si="54"/>
        <v>#N/A</v>
      </c>
      <c r="AP110" s="4" t="e">
        <f t="shared" si="55"/>
        <v>#N/A</v>
      </c>
      <c r="AQ110" s="4" t="e">
        <f t="shared" si="72"/>
        <v>#N/A</v>
      </c>
      <c r="AR110" s="4" t="e">
        <f t="shared" si="56"/>
        <v>#N/A</v>
      </c>
      <c r="AS110" s="4" t="e">
        <f t="shared" si="57"/>
        <v>#N/A</v>
      </c>
      <c r="AT110" s="4" t="e">
        <f t="shared" si="73"/>
        <v>#N/A</v>
      </c>
      <c r="AU110" s="4" t="e">
        <f t="shared" si="58"/>
        <v>#N/A</v>
      </c>
      <c r="AV110" s="4" t="e">
        <f t="shared" si="59"/>
        <v>#N/A</v>
      </c>
      <c r="AW110" s="4" t="e">
        <f t="shared" si="60"/>
        <v>#N/A</v>
      </c>
      <c r="AX110" s="4">
        <f t="shared" si="61"/>
        <v>0</v>
      </c>
      <c r="AY110" s="4" t="e">
        <f t="shared" si="62"/>
        <v>#N/A</v>
      </c>
      <c r="AZ110" s="4" t="str">
        <f t="shared" si="63"/>
        <v/>
      </c>
      <c r="BA110" s="4" t="str">
        <f t="shared" si="64"/>
        <v/>
      </c>
      <c r="BB110" s="4" t="str">
        <f t="shared" si="65"/>
        <v/>
      </c>
      <c r="BC110" s="4" t="str">
        <f t="shared" si="74"/>
        <v/>
      </c>
      <c r="BD110" s="4" t="str">
        <f t="shared" si="75"/>
        <v/>
      </c>
      <c r="BE110" s="4" t="str">
        <f t="shared" si="76"/>
        <v/>
      </c>
      <c r="BF110" s="4" t="str">
        <f t="shared" si="66"/>
        <v>なし</v>
      </c>
      <c r="BG110" s="4">
        <f t="shared" si="77"/>
        <v>0</v>
      </c>
      <c r="BM110" s="306"/>
      <c r="BW110" s="107"/>
    </row>
    <row r="111" spans="1:75" s="1" customFormat="1" ht="13.5" customHeight="1">
      <c r="A111" s="423">
        <v>94</v>
      </c>
      <c r="B111" s="94"/>
      <c r="C111" s="94"/>
      <c r="D111" s="94"/>
      <c r="E111" s="94"/>
      <c r="F111" s="94"/>
      <c r="G111" s="414"/>
      <c r="H111" s="94"/>
      <c r="I111" s="94"/>
      <c r="J111" s="95"/>
      <c r="K111" s="94"/>
      <c r="L111" s="93"/>
      <c r="M111" s="94"/>
      <c r="N111" s="95"/>
      <c r="O111" s="95"/>
      <c r="P111" s="41" t="str">
        <f t="shared" si="40"/>
        <v/>
      </c>
      <c r="Q111" s="41" t="str">
        <f t="shared" si="41"/>
        <v/>
      </c>
      <c r="R111" s="42" t="str">
        <f t="shared" si="42"/>
        <v/>
      </c>
      <c r="S111" s="424" t="str">
        <f t="shared" si="78"/>
        <v/>
      </c>
      <c r="T111" s="43" t="str">
        <f t="shared" si="43"/>
        <v/>
      </c>
      <c r="U111" s="43" t="str">
        <f t="shared" si="44"/>
        <v/>
      </c>
      <c r="V111" s="43" t="str">
        <f t="shared" si="45"/>
        <v/>
      </c>
      <c r="W111" s="332"/>
      <c r="X111" s="376"/>
      <c r="Y111" s="425"/>
      <c r="Z111" s="411"/>
      <c r="AA111" s="17" t="str">
        <f t="shared" si="46"/>
        <v/>
      </c>
      <c r="AB111" s="4" t="e">
        <f t="shared" si="47"/>
        <v>#N/A</v>
      </c>
      <c r="AC111" s="4" t="e">
        <f t="shared" si="48"/>
        <v>#N/A</v>
      </c>
      <c r="AD111" s="4" t="e">
        <f t="shared" si="49"/>
        <v>#N/A</v>
      </c>
      <c r="AE111" s="4" t="str">
        <f t="shared" si="50"/>
        <v/>
      </c>
      <c r="AF111" s="4">
        <f t="shared" si="51"/>
        <v>1</v>
      </c>
      <c r="AG111" s="4" t="e">
        <f t="shared" si="67"/>
        <v>#N/A</v>
      </c>
      <c r="AH111" s="4" t="e">
        <f t="shared" si="68"/>
        <v>#N/A</v>
      </c>
      <c r="AI111" s="4" t="e">
        <f t="shared" si="52"/>
        <v>#N/A</v>
      </c>
      <c r="AJ111" s="4" t="e">
        <f t="shared" si="69"/>
        <v>#N/A</v>
      </c>
      <c r="AK111" s="4" t="e">
        <f t="shared" si="70"/>
        <v>#N/A</v>
      </c>
      <c r="AL111" s="4"/>
      <c r="AM111" s="5" t="str">
        <f t="shared" si="53"/>
        <v xml:space="preserve"> </v>
      </c>
      <c r="AN111" s="5" t="str">
        <f t="shared" si="71"/>
        <v xml:space="preserve"> </v>
      </c>
      <c r="AO111" s="4" t="e">
        <f t="shared" si="54"/>
        <v>#N/A</v>
      </c>
      <c r="AP111" s="4" t="e">
        <f t="shared" si="55"/>
        <v>#N/A</v>
      </c>
      <c r="AQ111" s="4" t="e">
        <f t="shared" si="72"/>
        <v>#N/A</v>
      </c>
      <c r="AR111" s="4" t="e">
        <f t="shared" si="56"/>
        <v>#N/A</v>
      </c>
      <c r="AS111" s="4" t="e">
        <f t="shared" si="57"/>
        <v>#N/A</v>
      </c>
      <c r="AT111" s="4" t="e">
        <f t="shared" si="73"/>
        <v>#N/A</v>
      </c>
      <c r="AU111" s="4" t="e">
        <f t="shared" si="58"/>
        <v>#N/A</v>
      </c>
      <c r="AV111" s="4" t="e">
        <f t="shared" si="59"/>
        <v>#N/A</v>
      </c>
      <c r="AW111" s="4" t="e">
        <f t="shared" si="60"/>
        <v>#N/A</v>
      </c>
      <c r="AX111" s="4">
        <f t="shared" si="61"/>
        <v>0</v>
      </c>
      <c r="AY111" s="4" t="e">
        <f t="shared" si="62"/>
        <v>#N/A</v>
      </c>
      <c r="AZ111" s="4" t="str">
        <f t="shared" si="63"/>
        <v/>
      </c>
      <c r="BA111" s="4" t="str">
        <f t="shared" si="64"/>
        <v/>
      </c>
      <c r="BB111" s="4" t="str">
        <f t="shared" si="65"/>
        <v/>
      </c>
      <c r="BC111" s="4" t="str">
        <f t="shared" si="74"/>
        <v/>
      </c>
      <c r="BD111" s="4" t="str">
        <f t="shared" si="75"/>
        <v/>
      </c>
      <c r="BE111" s="4" t="str">
        <f t="shared" si="76"/>
        <v/>
      </c>
      <c r="BF111" s="4" t="str">
        <f t="shared" si="66"/>
        <v>なし</v>
      </c>
      <c r="BG111" s="4">
        <f t="shared" si="77"/>
        <v>0</v>
      </c>
      <c r="BM111" s="306"/>
      <c r="BW111" s="107"/>
    </row>
    <row r="112" spans="1:75" s="1" customFormat="1" ht="13.5" customHeight="1">
      <c r="A112" s="423">
        <v>95</v>
      </c>
      <c r="B112" s="94"/>
      <c r="C112" s="94"/>
      <c r="D112" s="94"/>
      <c r="E112" s="94"/>
      <c r="F112" s="94"/>
      <c r="G112" s="414"/>
      <c r="H112" s="94"/>
      <c r="I112" s="94"/>
      <c r="J112" s="95"/>
      <c r="K112" s="94"/>
      <c r="L112" s="93"/>
      <c r="M112" s="94"/>
      <c r="N112" s="95"/>
      <c r="O112" s="95"/>
      <c r="P112" s="41" t="str">
        <f t="shared" si="40"/>
        <v/>
      </c>
      <c r="Q112" s="41" t="str">
        <f t="shared" si="41"/>
        <v/>
      </c>
      <c r="R112" s="42" t="str">
        <f t="shared" si="42"/>
        <v/>
      </c>
      <c r="S112" s="424" t="str">
        <f t="shared" si="78"/>
        <v/>
      </c>
      <c r="T112" s="43" t="str">
        <f t="shared" si="43"/>
        <v/>
      </c>
      <c r="U112" s="43" t="str">
        <f t="shared" si="44"/>
        <v/>
      </c>
      <c r="V112" s="43" t="str">
        <f t="shared" si="45"/>
        <v/>
      </c>
      <c r="W112" s="332"/>
      <c r="X112" s="376"/>
      <c r="Y112" s="425"/>
      <c r="Z112" s="411"/>
      <c r="AA112" s="17" t="str">
        <f t="shared" si="46"/>
        <v/>
      </c>
      <c r="AB112" s="4" t="e">
        <f t="shared" si="47"/>
        <v>#N/A</v>
      </c>
      <c r="AC112" s="4" t="e">
        <f t="shared" si="48"/>
        <v>#N/A</v>
      </c>
      <c r="AD112" s="4" t="e">
        <f t="shared" si="49"/>
        <v>#N/A</v>
      </c>
      <c r="AE112" s="4" t="str">
        <f t="shared" si="50"/>
        <v/>
      </c>
      <c r="AF112" s="4">
        <f t="shared" si="51"/>
        <v>1</v>
      </c>
      <c r="AG112" s="4" t="e">
        <f t="shared" si="67"/>
        <v>#N/A</v>
      </c>
      <c r="AH112" s="4" t="e">
        <f t="shared" si="68"/>
        <v>#N/A</v>
      </c>
      <c r="AI112" s="4" t="e">
        <f t="shared" si="52"/>
        <v>#N/A</v>
      </c>
      <c r="AJ112" s="4" t="e">
        <f t="shared" si="69"/>
        <v>#N/A</v>
      </c>
      <c r="AK112" s="4" t="e">
        <f t="shared" si="70"/>
        <v>#N/A</v>
      </c>
      <c r="AL112" s="4"/>
      <c r="AM112" s="5" t="str">
        <f t="shared" si="53"/>
        <v xml:space="preserve"> </v>
      </c>
      <c r="AN112" s="5" t="str">
        <f t="shared" si="71"/>
        <v xml:space="preserve"> </v>
      </c>
      <c r="AO112" s="4" t="e">
        <f t="shared" si="54"/>
        <v>#N/A</v>
      </c>
      <c r="AP112" s="4" t="e">
        <f t="shared" si="55"/>
        <v>#N/A</v>
      </c>
      <c r="AQ112" s="4" t="e">
        <f t="shared" si="72"/>
        <v>#N/A</v>
      </c>
      <c r="AR112" s="4" t="e">
        <f t="shared" si="56"/>
        <v>#N/A</v>
      </c>
      <c r="AS112" s="4" t="e">
        <f t="shared" si="57"/>
        <v>#N/A</v>
      </c>
      <c r="AT112" s="4" t="e">
        <f t="shared" si="73"/>
        <v>#N/A</v>
      </c>
      <c r="AU112" s="4" t="e">
        <f t="shared" si="58"/>
        <v>#N/A</v>
      </c>
      <c r="AV112" s="4" t="e">
        <f t="shared" si="59"/>
        <v>#N/A</v>
      </c>
      <c r="AW112" s="4" t="e">
        <f t="shared" si="60"/>
        <v>#N/A</v>
      </c>
      <c r="AX112" s="4">
        <f t="shared" si="61"/>
        <v>0</v>
      </c>
      <c r="AY112" s="4" t="e">
        <f t="shared" si="62"/>
        <v>#N/A</v>
      </c>
      <c r="AZ112" s="4" t="str">
        <f t="shared" si="63"/>
        <v/>
      </c>
      <c r="BA112" s="4" t="str">
        <f t="shared" si="64"/>
        <v/>
      </c>
      <c r="BB112" s="4" t="str">
        <f t="shared" si="65"/>
        <v/>
      </c>
      <c r="BC112" s="4" t="str">
        <f t="shared" si="74"/>
        <v/>
      </c>
      <c r="BD112" s="4" t="str">
        <f t="shared" si="75"/>
        <v/>
      </c>
      <c r="BE112" s="4" t="str">
        <f t="shared" si="76"/>
        <v/>
      </c>
      <c r="BF112" s="4" t="str">
        <f t="shared" si="66"/>
        <v>なし</v>
      </c>
      <c r="BG112" s="4">
        <f t="shared" si="77"/>
        <v>0</v>
      </c>
      <c r="BM112" s="306"/>
      <c r="BW112" s="107"/>
    </row>
    <row r="113" spans="1:75" s="1" customFormat="1" ht="13.5" customHeight="1">
      <c r="A113" s="423">
        <v>96</v>
      </c>
      <c r="B113" s="94"/>
      <c r="C113" s="94"/>
      <c r="D113" s="94"/>
      <c r="E113" s="94"/>
      <c r="F113" s="94"/>
      <c r="G113" s="414"/>
      <c r="H113" s="94"/>
      <c r="I113" s="94"/>
      <c r="J113" s="95"/>
      <c r="K113" s="94"/>
      <c r="L113" s="93"/>
      <c r="M113" s="94"/>
      <c r="N113" s="95"/>
      <c r="O113" s="95"/>
      <c r="P113" s="41" t="str">
        <f t="shared" si="40"/>
        <v/>
      </c>
      <c r="Q113" s="41" t="str">
        <f t="shared" si="41"/>
        <v/>
      </c>
      <c r="R113" s="42" t="str">
        <f t="shared" si="42"/>
        <v/>
      </c>
      <c r="S113" s="424" t="str">
        <f t="shared" si="78"/>
        <v/>
      </c>
      <c r="T113" s="43" t="str">
        <f t="shared" si="43"/>
        <v/>
      </c>
      <c r="U113" s="43" t="str">
        <f t="shared" si="44"/>
        <v/>
      </c>
      <c r="V113" s="43" t="str">
        <f t="shared" si="45"/>
        <v/>
      </c>
      <c r="W113" s="332"/>
      <c r="X113" s="376"/>
      <c r="Y113" s="425"/>
      <c r="Z113" s="411"/>
      <c r="AA113" s="17" t="str">
        <f t="shared" si="46"/>
        <v/>
      </c>
      <c r="AB113" s="4" t="e">
        <f t="shared" si="47"/>
        <v>#N/A</v>
      </c>
      <c r="AC113" s="4" t="e">
        <f t="shared" si="48"/>
        <v>#N/A</v>
      </c>
      <c r="AD113" s="4" t="e">
        <f t="shared" si="49"/>
        <v>#N/A</v>
      </c>
      <c r="AE113" s="4" t="str">
        <f t="shared" si="50"/>
        <v/>
      </c>
      <c r="AF113" s="4">
        <f t="shared" si="51"/>
        <v>1</v>
      </c>
      <c r="AG113" s="4" t="e">
        <f t="shared" si="67"/>
        <v>#N/A</v>
      </c>
      <c r="AH113" s="4" t="e">
        <f t="shared" si="68"/>
        <v>#N/A</v>
      </c>
      <c r="AI113" s="4" t="e">
        <f t="shared" si="52"/>
        <v>#N/A</v>
      </c>
      <c r="AJ113" s="4" t="e">
        <f t="shared" si="69"/>
        <v>#N/A</v>
      </c>
      <c r="AK113" s="4" t="e">
        <f t="shared" si="70"/>
        <v>#N/A</v>
      </c>
      <c r="AL113" s="4"/>
      <c r="AM113" s="5" t="str">
        <f t="shared" si="53"/>
        <v xml:space="preserve"> </v>
      </c>
      <c r="AN113" s="5" t="str">
        <f t="shared" si="71"/>
        <v xml:space="preserve"> </v>
      </c>
      <c r="AO113" s="4" t="e">
        <f t="shared" si="54"/>
        <v>#N/A</v>
      </c>
      <c r="AP113" s="4" t="e">
        <f t="shared" si="55"/>
        <v>#N/A</v>
      </c>
      <c r="AQ113" s="4" t="e">
        <f t="shared" si="72"/>
        <v>#N/A</v>
      </c>
      <c r="AR113" s="4" t="e">
        <f t="shared" si="56"/>
        <v>#N/A</v>
      </c>
      <c r="AS113" s="4" t="e">
        <f t="shared" si="57"/>
        <v>#N/A</v>
      </c>
      <c r="AT113" s="4" t="e">
        <f t="shared" si="73"/>
        <v>#N/A</v>
      </c>
      <c r="AU113" s="4" t="e">
        <f t="shared" si="58"/>
        <v>#N/A</v>
      </c>
      <c r="AV113" s="4" t="e">
        <f t="shared" si="59"/>
        <v>#N/A</v>
      </c>
      <c r="AW113" s="4" t="e">
        <f t="shared" si="60"/>
        <v>#N/A</v>
      </c>
      <c r="AX113" s="4">
        <f t="shared" si="61"/>
        <v>0</v>
      </c>
      <c r="AY113" s="4" t="e">
        <f t="shared" si="62"/>
        <v>#N/A</v>
      </c>
      <c r="AZ113" s="4" t="str">
        <f t="shared" si="63"/>
        <v/>
      </c>
      <c r="BA113" s="4" t="str">
        <f t="shared" si="64"/>
        <v/>
      </c>
      <c r="BB113" s="4" t="str">
        <f t="shared" si="65"/>
        <v/>
      </c>
      <c r="BC113" s="4" t="str">
        <f t="shared" si="74"/>
        <v/>
      </c>
      <c r="BD113" s="4" t="str">
        <f t="shared" si="75"/>
        <v/>
      </c>
      <c r="BE113" s="4" t="str">
        <f t="shared" si="76"/>
        <v/>
      </c>
      <c r="BF113" s="4" t="str">
        <f t="shared" si="66"/>
        <v>なし</v>
      </c>
      <c r="BG113" s="4">
        <f t="shared" si="77"/>
        <v>0</v>
      </c>
      <c r="BM113" s="306"/>
      <c r="BW113" s="107"/>
    </row>
    <row r="114" spans="1:75" s="1" customFormat="1" ht="13.5" customHeight="1">
      <c r="A114" s="423">
        <v>97</v>
      </c>
      <c r="B114" s="94"/>
      <c r="C114" s="94"/>
      <c r="D114" s="94"/>
      <c r="E114" s="94"/>
      <c r="F114" s="94"/>
      <c r="G114" s="414"/>
      <c r="H114" s="94"/>
      <c r="I114" s="94"/>
      <c r="J114" s="95"/>
      <c r="K114" s="94"/>
      <c r="L114" s="93"/>
      <c r="M114" s="94"/>
      <c r="N114" s="95"/>
      <c r="O114" s="95"/>
      <c r="P114" s="41" t="str">
        <f t="shared" si="40"/>
        <v/>
      </c>
      <c r="Q114" s="41" t="str">
        <f t="shared" si="41"/>
        <v/>
      </c>
      <c r="R114" s="42" t="str">
        <f t="shared" si="42"/>
        <v/>
      </c>
      <c r="S114" s="424" t="str">
        <f t="shared" si="78"/>
        <v/>
      </c>
      <c r="T114" s="43" t="str">
        <f t="shared" si="43"/>
        <v/>
      </c>
      <c r="U114" s="43" t="str">
        <f t="shared" si="44"/>
        <v/>
      </c>
      <c r="V114" s="43" t="str">
        <f t="shared" si="45"/>
        <v/>
      </c>
      <c r="W114" s="332"/>
      <c r="X114" s="376"/>
      <c r="Y114" s="425"/>
      <c r="Z114" s="411"/>
      <c r="AA114" s="17" t="str">
        <f t="shared" si="46"/>
        <v/>
      </c>
      <c r="AB114" s="4" t="e">
        <f t="shared" si="47"/>
        <v>#N/A</v>
      </c>
      <c r="AC114" s="4" t="e">
        <f t="shared" si="48"/>
        <v>#N/A</v>
      </c>
      <c r="AD114" s="4" t="e">
        <f t="shared" si="49"/>
        <v>#N/A</v>
      </c>
      <c r="AE114" s="4" t="str">
        <f t="shared" si="50"/>
        <v/>
      </c>
      <c r="AF114" s="4">
        <f t="shared" si="51"/>
        <v>1</v>
      </c>
      <c r="AG114" s="4" t="e">
        <f t="shared" si="67"/>
        <v>#N/A</v>
      </c>
      <c r="AH114" s="4" t="e">
        <f t="shared" si="68"/>
        <v>#N/A</v>
      </c>
      <c r="AI114" s="4" t="e">
        <f t="shared" si="52"/>
        <v>#N/A</v>
      </c>
      <c r="AJ114" s="4" t="e">
        <f t="shared" si="69"/>
        <v>#N/A</v>
      </c>
      <c r="AK114" s="4" t="e">
        <f t="shared" si="70"/>
        <v>#N/A</v>
      </c>
      <c r="AL114" s="4"/>
      <c r="AM114" s="5" t="str">
        <f t="shared" si="53"/>
        <v xml:space="preserve"> </v>
      </c>
      <c r="AN114" s="5" t="str">
        <f t="shared" si="71"/>
        <v xml:space="preserve"> </v>
      </c>
      <c r="AO114" s="4" t="e">
        <f t="shared" si="54"/>
        <v>#N/A</v>
      </c>
      <c r="AP114" s="4" t="e">
        <f t="shared" si="55"/>
        <v>#N/A</v>
      </c>
      <c r="AQ114" s="4" t="e">
        <f t="shared" si="72"/>
        <v>#N/A</v>
      </c>
      <c r="AR114" s="4" t="e">
        <f t="shared" si="56"/>
        <v>#N/A</v>
      </c>
      <c r="AS114" s="4" t="e">
        <f t="shared" si="57"/>
        <v>#N/A</v>
      </c>
      <c r="AT114" s="4" t="e">
        <f t="shared" si="73"/>
        <v>#N/A</v>
      </c>
      <c r="AU114" s="4" t="e">
        <f t="shared" si="58"/>
        <v>#N/A</v>
      </c>
      <c r="AV114" s="4" t="e">
        <f t="shared" si="59"/>
        <v>#N/A</v>
      </c>
      <c r="AW114" s="4" t="e">
        <f t="shared" si="60"/>
        <v>#N/A</v>
      </c>
      <c r="AX114" s="4">
        <f t="shared" si="61"/>
        <v>0</v>
      </c>
      <c r="AY114" s="4" t="e">
        <f t="shared" si="62"/>
        <v>#N/A</v>
      </c>
      <c r="AZ114" s="4" t="str">
        <f t="shared" si="63"/>
        <v/>
      </c>
      <c r="BA114" s="4" t="str">
        <f t="shared" si="64"/>
        <v/>
      </c>
      <c r="BB114" s="4" t="str">
        <f t="shared" si="65"/>
        <v/>
      </c>
      <c r="BC114" s="4" t="str">
        <f t="shared" si="74"/>
        <v/>
      </c>
      <c r="BD114" s="4" t="str">
        <f t="shared" si="75"/>
        <v/>
      </c>
      <c r="BE114" s="4" t="str">
        <f t="shared" si="76"/>
        <v/>
      </c>
      <c r="BF114" s="4" t="str">
        <f t="shared" si="66"/>
        <v>なし</v>
      </c>
      <c r="BG114" s="4">
        <f t="shared" si="77"/>
        <v>0</v>
      </c>
      <c r="BM114" s="306"/>
      <c r="BW114" s="107"/>
    </row>
    <row r="115" spans="1:75" s="1" customFormat="1" ht="13.5" customHeight="1">
      <c r="A115" s="423">
        <v>98</v>
      </c>
      <c r="B115" s="94"/>
      <c r="C115" s="94"/>
      <c r="D115" s="94"/>
      <c r="E115" s="94"/>
      <c r="F115" s="94"/>
      <c r="G115" s="414"/>
      <c r="H115" s="94"/>
      <c r="I115" s="94"/>
      <c r="J115" s="95"/>
      <c r="K115" s="94"/>
      <c r="L115" s="93"/>
      <c r="M115" s="94"/>
      <c r="N115" s="95"/>
      <c r="O115" s="95"/>
      <c r="P115" s="41" t="str">
        <f t="shared" si="40"/>
        <v/>
      </c>
      <c r="Q115" s="41" t="str">
        <f t="shared" si="41"/>
        <v/>
      </c>
      <c r="R115" s="42" t="str">
        <f t="shared" si="42"/>
        <v/>
      </c>
      <c r="S115" s="424" t="str">
        <f t="shared" si="78"/>
        <v/>
      </c>
      <c r="T115" s="43" t="str">
        <f t="shared" si="43"/>
        <v/>
      </c>
      <c r="U115" s="43" t="str">
        <f t="shared" si="44"/>
        <v/>
      </c>
      <c r="V115" s="43" t="str">
        <f t="shared" si="45"/>
        <v/>
      </c>
      <c r="W115" s="332"/>
      <c r="X115" s="376"/>
      <c r="Y115" s="425"/>
      <c r="Z115" s="411"/>
      <c r="AA115" s="17" t="str">
        <f t="shared" si="46"/>
        <v/>
      </c>
      <c r="AB115" s="4" t="e">
        <f t="shared" si="47"/>
        <v>#N/A</v>
      </c>
      <c r="AC115" s="4" t="e">
        <f t="shared" si="48"/>
        <v>#N/A</v>
      </c>
      <c r="AD115" s="4" t="e">
        <f t="shared" si="49"/>
        <v>#N/A</v>
      </c>
      <c r="AE115" s="4" t="str">
        <f t="shared" si="50"/>
        <v/>
      </c>
      <c r="AF115" s="4">
        <f t="shared" si="51"/>
        <v>1</v>
      </c>
      <c r="AG115" s="4" t="e">
        <f t="shared" si="67"/>
        <v>#N/A</v>
      </c>
      <c r="AH115" s="4" t="e">
        <f t="shared" si="68"/>
        <v>#N/A</v>
      </c>
      <c r="AI115" s="4" t="e">
        <f t="shared" si="52"/>
        <v>#N/A</v>
      </c>
      <c r="AJ115" s="4" t="e">
        <f t="shared" si="69"/>
        <v>#N/A</v>
      </c>
      <c r="AK115" s="4" t="e">
        <f t="shared" si="70"/>
        <v>#N/A</v>
      </c>
      <c r="AL115" s="4"/>
      <c r="AM115" s="5" t="str">
        <f t="shared" si="53"/>
        <v xml:space="preserve"> </v>
      </c>
      <c r="AN115" s="5" t="str">
        <f t="shared" si="71"/>
        <v xml:space="preserve"> </v>
      </c>
      <c r="AO115" s="4" t="e">
        <f t="shared" si="54"/>
        <v>#N/A</v>
      </c>
      <c r="AP115" s="4" t="e">
        <f t="shared" si="55"/>
        <v>#N/A</v>
      </c>
      <c r="AQ115" s="4" t="e">
        <f t="shared" si="72"/>
        <v>#N/A</v>
      </c>
      <c r="AR115" s="4" t="e">
        <f t="shared" si="56"/>
        <v>#N/A</v>
      </c>
      <c r="AS115" s="4" t="e">
        <f t="shared" si="57"/>
        <v>#N/A</v>
      </c>
      <c r="AT115" s="4" t="e">
        <f t="shared" si="73"/>
        <v>#N/A</v>
      </c>
      <c r="AU115" s="4" t="e">
        <f t="shared" si="58"/>
        <v>#N/A</v>
      </c>
      <c r="AV115" s="4" t="e">
        <f t="shared" si="59"/>
        <v>#N/A</v>
      </c>
      <c r="AW115" s="4" t="e">
        <f t="shared" si="60"/>
        <v>#N/A</v>
      </c>
      <c r="AX115" s="4">
        <f t="shared" si="61"/>
        <v>0</v>
      </c>
      <c r="AY115" s="4" t="e">
        <f t="shared" si="62"/>
        <v>#N/A</v>
      </c>
      <c r="AZ115" s="4" t="str">
        <f t="shared" si="63"/>
        <v/>
      </c>
      <c r="BA115" s="4" t="str">
        <f t="shared" si="64"/>
        <v/>
      </c>
      <c r="BB115" s="4" t="str">
        <f t="shared" si="65"/>
        <v/>
      </c>
      <c r="BC115" s="4" t="str">
        <f t="shared" si="74"/>
        <v/>
      </c>
      <c r="BD115" s="4" t="str">
        <f t="shared" si="75"/>
        <v/>
      </c>
      <c r="BE115" s="4" t="str">
        <f t="shared" si="76"/>
        <v/>
      </c>
      <c r="BF115" s="4" t="str">
        <f t="shared" si="66"/>
        <v>なし</v>
      </c>
      <c r="BG115" s="4">
        <f t="shared" si="77"/>
        <v>0</v>
      </c>
      <c r="BM115" s="306"/>
      <c r="BW115" s="107"/>
    </row>
    <row r="116" spans="1:75" s="1" customFormat="1" ht="13.5" customHeight="1">
      <c r="A116" s="423">
        <v>99</v>
      </c>
      <c r="B116" s="94"/>
      <c r="C116" s="94"/>
      <c r="D116" s="94"/>
      <c r="E116" s="94"/>
      <c r="F116" s="94"/>
      <c r="G116" s="414"/>
      <c r="H116" s="94"/>
      <c r="I116" s="94"/>
      <c r="J116" s="95"/>
      <c r="K116" s="94"/>
      <c r="L116" s="93"/>
      <c r="M116" s="94"/>
      <c r="N116" s="95"/>
      <c r="O116" s="95"/>
      <c r="P116" s="41" t="str">
        <f t="shared" si="40"/>
        <v/>
      </c>
      <c r="Q116" s="41" t="str">
        <f t="shared" si="41"/>
        <v/>
      </c>
      <c r="R116" s="42" t="str">
        <f t="shared" si="42"/>
        <v/>
      </c>
      <c r="S116" s="424" t="str">
        <f t="shared" si="78"/>
        <v/>
      </c>
      <c r="T116" s="43" t="str">
        <f t="shared" si="43"/>
        <v/>
      </c>
      <c r="U116" s="43" t="str">
        <f t="shared" si="44"/>
        <v/>
      </c>
      <c r="V116" s="43" t="str">
        <f t="shared" si="45"/>
        <v/>
      </c>
      <c r="W116" s="332"/>
      <c r="X116" s="376"/>
      <c r="Y116" s="425"/>
      <c r="Z116" s="411"/>
      <c r="AA116" s="17" t="str">
        <f t="shared" si="46"/>
        <v/>
      </c>
      <c r="AB116" s="4" t="e">
        <f t="shared" si="47"/>
        <v>#N/A</v>
      </c>
      <c r="AC116" s="4" t="e">
        <f t="shared" si="48"/>
        <v>#N/A</v>
      </c>
      <c r="AD116" s="4" t="e">
        <f t="shared" si="49"/>
        <v>#N/A</v>
      </c>
      <c r="AE116" s="4" t="str">
        <f t="shared" si="50"/>
        <v/>
      </c>
      <c r="AF116" s="4">
        <f t="shared" si="51"/>
        <v>1</v>
      </c>
      <c r="AG116" s="4" t="e">
        <f t="shared" si="67"/>
        <v>#N/A</v>
      </c>
      <c r="AH116" s="4" t="e">
        <f t="shared" si="68"/>
        <v>#N/A</v>
      </c>
      <c r="AI116" s="4" t="e">
        <f t="shared" si="52"/>
        <v>#N/A</v>
      </c>
      <c r="AJ116" s="4" t="e">
        <f t="shared" si="69"/>
        <v>#N/A</v>
      </c>
      <c r="AK116" s="4" t="e">
        <f t="shared" si="70"/>
        <v>#N/A</v>
      </c>
      <c r="AL116" s="4"/>
      <c r="AM116" s="5" t="str">
        <f t="shared" si="53"/>
        <v xml:space="preserve"> </v>
      </c>
      <c r="AN116" s="5" t="str">
        <f t="shared" si="71"/>
        <v xml:space="preserve"> </v>
      </c>
      <c r="AO116" s="4" t="e">
        <f t="shared" si="54"/>
        <v>#N/A</v>
      </c>
      <c r="AP116" s="4" t="e">
        <f t="shared" si="55"/>
        <v>#N/A</v>
      </c>
      <c r="AQ116" s="4" t="e">
        <f t="shared" si="72"/>
        <v>#N/A</v>
      </c>
      <c r="AR116" s="4" t="e">
        <f t="shared" si="56"/>
        <v>#N/A</v>
      </c>
      <c r="AS116" s="4" t="e">
        <f t="shared" si="57"/>
        <v>#N/A</v>
      </c>
      <c r="AT116" s="4" t="e">
        <f t="shared" si="73"/>
        <v>#N/A</v>
      </c>
      <c r="AU116" s="4" t="e">
        <f t="shared" si="58"/>
        <v>#N/A</v>
      </c>
      <c r="AV116" s="4" t="e">
        <f t="shared" si="59"/>
        <v>#N/A</v>
      </c>
      <c r="AW116" s="4" t="e">
        <f t="shared" si="60"/>
        <v>#N/A</v>
      </c>
      <c r="AX116" s="4">
        <f t="shared" si="61"/>
        <v>0</v>
      </c>
      <c r="AY116" s="4" t="e">
        <f t="shared" si="62"/>
        <v>#N/A</v>
      </c>
      <c r="AZ116" s="4" t="str">
        <f t="shared" si="63"/>
        <v/>
      </c>
      <c r="BA116" s="4" t="str">
        <f t="shared" si="64"/>
        <v/>
      </c>
      <c r="BB116" s="4" t="str">
        <f t="shared" si="65"/>
        <v/>
      </c>
      <c r="BC116" s="4" t="str">
        <f t="shared" si="74"/>
        <v/>
      </c>
      <c r="BD116" s="4" t="str">
        <f t="shared" si="75"/>
        <v/>
      </c>
      <c r="BE116" s="4" t="str">
        <f t="shared" si="76"/>
        <v/>
      </c>
      <c r="BF116" s="4" t="str">
        <f t="shared" si="66"/>
        <v>なし</v>
      </c>
      <c r="BG116" s="4">
        <f t="shared" si="77"/>
        <v>0</v>
      </c>
      <c r="BM116" s="306"/>
      <c r="BW116" s="107"/>
    </row>
    <row r="117" spans="1:75" s="1" customFormat="1" ht="13.5" customHeight="1">
      <c r="A117" s="423">
        <v>100</v>
      </c>
      <c r="B117" s="94"/>
      <c r="C117" s="94"/>
      <c r="D117" s="94"/>
      <c r="E117" s="94"/>
      <c r="F117" s="94"/>
      <c r="G117" s="414"/>
      <c r="H117" s="94"/>
      <c r="I117" s="94"/>
      <c r="J117" s="95"/>
      <c r="K117" s="94"/>
      <c r="L117" s="93"/>
      <c r="M117" s="94"/>
      <c r="N117" s="95"/>
      <c r="O117" s="95"/>
      <c r="P117" s="41" t="str">
        <f t="shared" si="40"/>
        <v/>
      </c>
      <c r="Q117" s="41" t="str">
        <f t="shared" si="41"/>
        <v/>
      </c>
      <c r="R117" s="42" t="str">
        <f t="shared" si="42"/>
        <v/>
      </c>
      <c r="S117" s="424" t="str">
        <f t="shared" si="78"/>
        <v/>
      </c>
      <c r="T117" s="43" t="str">
        <f t="shared" si="43"/>
        <v/>
      </c>
      <c r="U117" s="43" t="str">
        <f t="shared" si="44"/>
        <v/>
      </c>
      <c r="V117" s="43" t="str">
        <f t="shared" si="45"/>
        <v/>
      </c>
      <c r="W117" s="332"/>
      <c r="X117" s="376"/>
      <c r="Y117" s="425"/>
      <c r="Z117" s="411"/>
      <c r="AA117" s="17" t="str">
        <f t="shared" si="46"/>
        <v/>
      </c>
      <c r="AB117" s="4" t="e">
        <f t="shared" si="47"/>
        <v>#N/A</v>
      </c>
      <c r="AC117" s="4" t="e">
        <f t="shared" si="48"/>
        <v>#N/A</v>
      </c>
      <c r="AD117" s="4" t="e">
        <f t="shared" si="49"/>
        <v>#N/A</v>
      </c>
      <c r="AE117" s="4" t="str">
        <f t="shared" si="50"/>
        <v/>
      </c>
      <c r="AF117" s="4">
        <f t="shared" si="51"/>
        <v>1</v>
      </c>
      <c r="AG117" s="4" t="e">
        <f t="shared" si="67"/>
        <v>#N/A</v>
      </c>
      <c r="AH117" s="4" t="e">
        <f t="shared" si="68"/>
        <v>#N/A</v>
      </c>
      <c r="AI117" s="4" t="e">
        <f t="shared" si="52"/>
        <v>#N/A</v>
      </c>
      <c r="AJ117" s="4" t="e">
        <f t="shared" si="69"/>
        <v>#N/A</v>
      </c>
      <c r="AK117" s="4" t="e">
        <f t="shared" si="70"/>
        <v>#N/A</v>
      </c>
      <c r="AL117" s="4"/>
      <c r="AM117" s="5" t="str">
        <f t="shared" si="53"/>
        <v xml:space="preserve"> </v>
      </c>
      <c r="AN117" s="5" t="str">
        <f t="shared" si="71"/>
        <v xml:space="preserve"> </v>
      </c>
      <c r="AO117" s="4" t="e">
        <f t="shared" si="54"/>
        <v>#N/A</v>
      </c>
      <c r="AP117" s="4" t="e">
        <f t="shared" si="55"/>
        <v>#N/A</v>
      </c>
      <c r="AQ117" s="4" t="e">
        <f t="shared" si="72"/>
        <v>#N/A</v>
      </c>
      <c r="AR117" s="4" t="e">
        <f t="shared" si="56"/>
        <v>#N/A</v>
      </c>
      <c r="AS117" s="4" t="e">
        <f t="shared" si="57"/>
        <v>#N/A</v>
      </c>
      <c r="AT117" s="4" t="e">
        <f t="shared" si="73"/>
        <v>#N/A</v>
      </c>
      <c r="AU117" s="4" t="e">
        <f t="shared" si="58"/>
        <v>#N/A</v>
      </c>
      <c r="AV117" s="4" t="e">
        <f t="shared" si="59"/>
        <v>#N/A</v>
      </c>
      <c r="AW117" s="4" t="e">
        <f t="shared" si="60"/>
        <v>#N/A</v>
      </c>
      <c r="AX117" s="4">
        <f t="shared" si="61"/>
        <v>0</v>
      </c>
      <c r="AY117" s="4" t="e">
        <f t="shared" si="62"/>
        <v>#N/A</v>
      </c>
      <c r="AZ117" s="4" t="str">
        <f t="shared" si="63"/>
        <v/>
      </c>
      <c r="BA117" s="4" t="str">
        <f t="shared" si="64"/>
        <v/>
      </c>
      <c r="BB117" s="4" t="str">
        <f t="shared" si="65"/>
        <v/>
      </c>
      <c r="BC117" s="4" t="str">
        <f t="shared" si="74"/>
        <v/>
      </c>
      <c r="BD117" s="4" t="str">
        <f t="shared" si="75"/>
        <v/>
      </c>
      <c r="BE117" s="4" t="str">
        <f t="shared" si="76"/>
        <v/>
      </c>
      <c r="BF117" s="4" t="str">
        <f t="shared" si="66"/>
        <v>なし</v>
      </c>
      <c r="BG117" s="4">
        <f t="shared" si="77"/>
        <v>0</v>
      </c>
      <c r="BM117" s="306"/>
      <c r="BW117" s="107"/>
    </row>
    <row r="118" spans="1:75" s="1" customFormat="1" ht="13.5" customHeight="1">
      <c r="A118" s="423">
        <v>101</v>
      </c>
      <c r="B118" s="94"/>
      <c r="C118" s="94"/>
      <c r="D118" s="94"/>
      <c r="E118" s="94"/>
      <c r="F118" s="94"/>
      <c r="G118" s="414"/>
      <c r="H118" s="94"/>
      <c r="I118" s="94"/>
      <c r="J118" s="95"/>
      <c r="K118" s="94"/>
      <c r="L118" s="93"/>
      <c r="M118" s="94"/>
      <c r="N118" s="95"/>
      <c r="O118" s="95"/>
      <c r="P118" s="41" t="str">
        <f t="shared" si="40"/>
        <v/>
      </c>
      <c r="Q118" s="41" t="str">
        <f t="shared" si="41"/>
        <v/>
      </c>
      <c r="R118" s="42" t="str">
        <f t="shared" si="42"/>
        <v/>
      </c>
      <c r="S118" s="424" t="str">
        <f t="shared" si="78"/>
        <v/>
      </c>
      <c r="T118" s="43" t="str">
        <f t="shared" si="43"/>
        <v/>
      </c>
      <c r="U118" s="43" t="str">
        <f t="shared" si="44"/>
        <v/>
      </c>
      <c r="V118" s="43" t="str">
        <f t="shared" si="45"/>
        <v/>
      </c>
      <c r="W118" s="332"/>
      <c r="X118" s="376"/>
      <c r="Y118" s="425"/>
      <c r="Z118" s="411"/>
      <c r="AA118" s="17" t="str">
        <f t="shared" si="46"/>
        <v/>
      </c>
      <c r="AB118" s="4" t="e">
        <f t="shared" si="47"/>
        <v>#N/A</v>
      </c>
      <c r="AC118" s="4" t="e">
        <f t="shared" si="48"/>
        <v>#N/A</v>
      </c>
      <c r="AD118" s="4" t="e">
        <f t="shared" si="49"/>
        <v>#N/A</v>
      </c>
      <c r="AE118" s="4" t="str">
        <f t="shared" si="50"/>
        <v/>
      </c>
      <c r="AF118" s="4">
        <f t="shared" si="51"/>
        <v>1</v>
      </c>
      <c r="AG118" s="4" t="e">
        <f t="shared" si="67"/>
        <v>#N/A</v>
      </c>
      <c r="AH118" s="4" t="e">
        <f t="shared" si="68"/>
        <v>#N/A</v>
      </c>
      <c r="AI118" s="4" t="e">
        <f t="shared" si="52"/>
        <v>#N/A</v>
      </c>
      <c r="AJ118" s="4" t="e">
        <f t="shared" si="69"/>
        <v>#N/A</v>
      </c>
      <c r="AK118" s="4" t="e">
        <f t="shared" si="70"/>
        <v>#N/A</v>
      </c>
      <c r="AL118" s="4"/>
      <c r="AM118" s="5" t="str">
        <f t="shared" si="53"/>
        <v xml:space="preserve"> </v>
      </c>
      <c r="AN118" s="5" t="str">
        <f t="shared" si="71"/>
        <v xml:space="preserve"> </v>
      </c>
      <c r="AO118" s="4" t="e">
        <f t="shared" si="54"/>
        <v>#N/A</v>
      </c>
      <c r="AP118" s="4" t="e">
        <f t="shared" si="55"/>
        <v>#N/A</v>
      </c>
      <c r="AQ118" s="4" t="e">
        <f t="shared" si="72"/>
        <v>#N/A</v>
      </c>
      <c r="AR118" s="4" t="e">
        <f t="shared" si="56"/>
        <v>#N/A</v>
      </c>
      <c r="AS118" s="4" t="e">
        <f t="shared" si="57"/>
        <v>#N/A</v>
      </c>
      <c r="AT118" s="4" t="e">
        <f t="shared" si="73"/>
        <v>#N/A</v>
      </c>
      <c r="AU118" s="4" t="e">
        <f t="shared" si="58"/>
        <v>#N/A</v>
      </c>
      <c r="AV118" s="4" t="e">
        <f t="shared" si="59"/>
        <v>#N/A</v>
      </c>
      <c r="AW118" s="4" t="e">
        <f t="shared" si="60"/>
        <v>#N/A</v>
      </c>
      <c r="AX118" s="4">
        <f t="shared" si="61"/>
        <v>0</v>
      </c>
      <c r="AY118" s="4" t="e">
        <f t="shared" si="62"/>
        <v>#N/A</v>
      </c>
      <c r="AZ118" s="4" t="str">
        <f t="shared" si="63"/>
        <v/>
      </c>
      <c r="BA118" s="4" t="str">
        <f t="shared" si="64"/>
        <v/>
      </c>
      <c r="BB118" s="4" t="str">
        <f t="shared" si="65"/>
        <v/>
      </c>
      <c r="BC118" s="4" t="str">
        <f t="shared" si="74"/>
        <v/>
      </c>
      <c r="BD118" s="4" t="str">
        <f t="shared" si="75"/>
        <v/>
      </c>
      <c r="BE118" s="4" t="str">
        <f t="shared" si="76"/>
        <v/>
      </c>
      <c r="BF118" s="4" t="str">
        <f t="shared" si="66"/>
        <v>なし</v>
      </c>
      <c r="BG118" s="4">
        <f t="shared" si="77"/>
        <v>0</v>
      </c>
      <c r="BM118" s="306"/>
      <c r="BW118" s="107"/>
    </row>
    <row r="119" spans="1:75" s="1" customFormat="1" ht="13.5" customHeight="1">
      <c r="A119" s="423">
        <v>102</v>
      </c>
      <c r="B119" s="94"/>
      <c r="C119" s="94"/>
      <c r="D119" s="94"/>
      <c r="E119" s="94"/>
      <c r="F119" s="94"/>
      <c r="G119" s="414"/>
      <c r="H119" s="94"/>
      <c r="I119" s="94"/>
      <c r="J119" s="95"/>
      <c r="K119" s="94"/>
      <c r="L119" s="93"/>
      <c r="M119" s="94"/>
      <c r="N119" s="95"/>
      <c r="O119" s="95"/>
      <c r="P119" s="41" t="str">
        <f t="shared" si="40"/>
        <v/>
      </c>
      <c r="Q119" s="41" t="str">
        <f t="shared" si="41"/>
        <v/>
      </c>
      <c r="R119" s="42" t="str">
        <f t="shared" si="42"/>
        <v/>
      </c>
      <c r="S119" s="424" t="str">
        <f t="shared" si="78"/>
        <v/>
      </c>
      <c r="T119" s="43" t="str">
        <f t="shared" si="43"/>
        <v/>
      </c>
      <c r="U119" s="43" t="str">
        <f t="shared" si="44"/>
        <v/>
      </c>
      <c r="V119" s="43" t="str">
        <f t="shared" si="45"/>
        <v/>
      </c>
      <c r="W119" s="332"/>
      <c r="X119" s="376"/>
      <c r="Y119" s="425"/>
      <c r="Z119" s="411"/>
      <c r="AA119" s="17" t="str">
        <f t="shared" si="46"/>
        <v/>
      </c>
      <c r="AB119" s="4" t="e">
        <f t="shared" si="47"/>
        <v>#N/A</v>
      </c>
      <c r="AC119" s="4" t="e">
        <f t="shared" si="48"/>
        <v>#N/A</v>
      </c>
      <c r="AD119" s="4" t="e">
        <f t="shared" si="49"/>
        <v>#N/A</v>
      </c>
      <c r="AE119" s="4" t="str">
        <f t="shared" si="50"/>
        <v/>
      </c>
      <c r="AF119" s="4">
        <f t="shared" si="51"/>
        <v>1</v>
      </c>
      <c r="AG119" s="4" t="e">
        <f t="shared" si="67"/>
        <v>#N/A</v>
      </c>
      <c r="AH119" s="4" t="e">
        <f t="shared" si="68"/>
        <v>#N/A</v>
      </c>
      <c r="AI119" s="4" t="e">
        <f t="shared" si="52"/>
        <v>#N/A</v>
      </c>
      <c r="AJ119" s="4" t="e">
        <f t="shared" si="69"/>
        <v>#N/A</v>
      </c>
      <c r="AK119" s="4" t="e">
        <f t="shared" si="70"/>
        <v>#N/A</v>
      </c>
      <c r="AL119" s="4"/>
      <c r="AM119" s="5" t="str">
        <f t="shared" si="53"/>
        <v xml:space="preserve"> </v>
      </c>
      <c r="AN119" s="5" t="str">
        <f t="shared" si="71"/>
        <v xml:space="preserve"> </v>
      </c>
      <c r="AO119" s="4" t="e">
        <f t="shared" si="54"/>
        <v>#N/A</v>
      </c>
      <c r="AP119" s="4" t="e">
        <f t="shared" si="55"/>
        <v>#N/A</v>
      </c>
      <c r="AQ119" s="4" t="e">
        <f t="shared" si="72"/>
        <v>#N/A</v>
      </c>
      <c r="AR119" s="4" t="e">
        <f t="shared" si="56"/>
        <v>#N/A</v>
      </c>
      <c r="AS119" s="4" t="e">
        <f t="shared" si="57"/>
        <v>#N/A</v>
      </c>
      <c r="AT119" s="4" t="e">
        <f t="shared" si="73"/>
        <v>#N/A</v>
      </c>
      <c r="AU119" s="4" t="e">
        <f t="shared" si="58"/>
        <v>#N/A</v>
      </c>
      <c r="AV119" s="4" t="e">
        <f t="shared" si="59"/>
        <v>#N/A</v>
      </c>
      <c r="AW119" s="4" t="e">
        <f t="shared" si="60"/>
        <v>#N/A</v>
      </c>
      <c r="AX119" s="4">
        <f t="shared" si="61"/>
        <v>0</v>
      </c>
      <c r="AY119" s="4" t="e">
        <f t="shared" si="62"/>
        <v>#N/A</v>
      </c>
      <c r="AZ119" s="4" t="str">
        <f t="shared" si="63"/>
        <v/>
      </c>
      <c r="BA119" s="4" t="str">
        <f t="shared" si="64"/>
        <v/>
      </c>
      <c r="BB119" s="4" t="str">
        <f t="shared" si="65"/>
        <v/>
      </c>
      <c r="BC119" s="4" t="str">
        <f t="shared" si="74"/>
        <v/>
      </c>
      <c r="BD119" s="4" t="str">
        <f t="shared" si="75"/>
        <v/>
      </c>
      <c r="BE119" s="4" t="str">
        <f t="shared" si="76"/>
        <v/>
      </c>
      <c r="BF119" s="4" t="str">
        <f t="shared" si="66"/>
        <v>なし</v>
      </c>
      <c r="BG119" s="4">
        <f t="shared" si="77"/>
        <v>0</v>
      </c>
      <c r="BM119" s="306"/>
      <c r="BW119" s="107"/>
    </row>
    <row r="120" spans="1:75" s="1" customFormat="1" ht="13.5" customHeight="1">
      <c r="A120" s="423">
        <v>103</v>
      </c>
      <c r="B120" s="94"/>
      <c r="C120" s="94"/>
      <c r="D120" s="94"/>
      <c r="E120" s="94"/>
      <c r="F120" s="94"/>
      <c r="G120" s="414"/>
      <c r="H120" s="94"/>
      <c r="I120" s="94"/>
      <c r="J120" s="95"/>
      <c r="K120" s="94"/>
      <c r="L120" s="93"/>
      <c r="M120" s="94"/>
      <c r="N120" s="95"/>
      <c r="O120" s="95"/>
      <c r="P120" s="41" t="str">
        <f t="shared" si="40"/>
        <v/>
      </c>
      <c r="Q120" s="41" t="str">
        <f t="shared" si="41"/>
        <v/>
      </c>
      <c r="R120" s="42" t="str">
        <f t="shared" si="42"/>
        <v/>
      </c>
      <c r="S120" s="424" t="str">
        <f t="shared" si="78"/>
        <v/>
      </c>
      <c r="T120" s="43" t="str">
        <f t="shared" si="43"/>
        <v/>
      </c>
      <c r="U120" s="43" t="str">
        <f t="shared" si="44"/>
        <v/>
      </c>
      <c r="V120" s="43" t="str">
        <f t="shared" si="45"/>
        <v/>
      </c>
      <c r="W120" s="332"/>
      <c r="X120" s="376"/>
      <c r="Y120" s="425"/>
      <c r="Z120" s="411"/>
      <c r="AA120" s="17" t="str">
        <f t="shared" si="46"/>
        <v/>
      </c>
      <c r="AB120" s="4" t="e">
        <f t="shared" si="47"/>
        <v>#N/A</v>
      </c>
      <c r="AC120" s="4" t="e">
        <f t="shared" si="48"/>
        <v>#N/A</v>
      </c>
      <c r="AD120" s="4" t="e">
        <f t="shared" si="49"/>
        <v>#N/A</v>
      </c>
      <c r="AE120" s="4" t="str">
        <f t="shared" si="50"/>
        <v/>
      </c>
      <c r="AF120" s="4">
        <f t="shared" si="51"/>
        <v>1</v>
      </c>
      <c r="AG120" s="4" t="e">
        <f t="shared" si="67"/>
        <v>#N/A</v>
      </c>
      <c r="AH120" s="4" t="e">
        <f t="shared" si="68"/>
        <v>#N/A</v>
      </c>
      <c r="AI120" s="4" t="e">
        <f t="shared" si="52"/>
        <v>#N/A</v>
      </c>
      <c r="AJ120" s="4" t="e">
        <f t="shared" si="69"/>
        <v>#N/A</v>
      </c>
      <c r="AK120" s="4" t="e">
        <f t="shared" si="70"/>
        <v>#N/A</v>
      </c>
      <c r="AL120" s="4"/>
      <c r="AM120" s="5" t="str">
        <f t="shared" si="53"/>
        <v xml:space="preserve"> </v>
      </c>
      <c r="AN120" s="5" t="str">
        <f t="shared" si="71"/>
        <v xml:space="preserve"> </v>
      </c>
      <c r="AO120" s="4" t="e">
        <f t="shared" si="54"/>
        <v>#N/A</v>
      </c>
      <c r="AP120" s="4" t="e">
        <f t="shared" si="55"/>
        <v>#N/A</v>
      </c>
      <c r="AQ120" s="4" t="e">
        <f t="shared" si="72"/>
        <v>#N/A</v>
      </c>
      <c r="AR120" s="4" t="e">
        <f t="shared" si="56"/>
        <v>#N/A</v>
      </c>
      <c r="AS120" s="4" t="e">
        <f t="shared" si="57"/>
        <v>#N/A</v>
      </c>
      <c r="AT120" s="4" t="e">
        <f t="shared" si="73"/>
        <v>#N/A</v>
      </c>
      <c r="AU120" s="4" t="e">
        <f t="shared" si="58"/>
        <v>#N/A</v>
      </c>
      <c r="AV120" s="4" t="e">
        <f t="shared" si="59"/>
        <v>#N/A</v>
      </c>
      <c r="AW120" s="4" t="e">
        <f t="shared" si="60"/>
        <v>#N/A</v>
      </c>
      <c r="AX120" s="4">
        <f t="shared" si="61"/>
        <v>0</v>
      </c>
      <c r="AY120" s="4" t="e">
        <f t="shared" si="62"/>
        <v>#N/A</v>
      </c>
      <c r="AZ120" s="4" t="str">
        <f t="shared" si="63"/>
        <v/>
      </c>
      <c r="BA120" s="4" t="str">
        <f t="shared" si="64"/>
        <v/>
      </c>
      <c r="BB120" s="4" t="str">
        <f t="shared" si="65"/>
        <v/>
      </c>
      <c r="BC120" s="4" t="str">
        <f t="shared" si="74"/>
        <v/>
      </c>
      <c r="BD120" s="4" t="str">
        <f t="shared" si="75"/>
        <v/>
      </c>
      <c r="BE120" s="4" t="str">
        <f t="shared" si="76"/>
        <v/>
      </c>
      <c r="BF120" s="4" t="str">
        <f t="shared" si="66"/>
        <v>なし</v>
      </c>
      <c r="BG120" s="4">
        <f t="shared" si="77"/>
        <v>0</v>
      </c>
      <c r="BM120" s="306"/>
      <c r="BW120" s="107"/>
    </row>
    <row r="121" spans="1:75" s="1" customFormat="1" ht="13.5" customHeight="1">
      <c r="A121" s="423">
        <v>104</v>
      </c>
      <c r="B121" s="94"/>
      <c r="C121" s="94"/>
      <c r="D121" s="94"/>
      <c r="E121" s="94"/>
      <c r="F121" s="94"/>
      <c r="G121" s="414"/>
      <c r="H121" s="94"/>
      <c r="I121" s="94"/>
      <c r="J121" s="95"/>
      <c r="K121" s="94"/>
      <c r="L121" s="93"/>
      <c r="M121" s="94"/>
      <c r="N121" s="95"/>
      <c r="O121" s="95"/>
      <c r="P121" s="41" t="str">
        <f t="shared" si="40"/>
        <v/>
      </c>
      <c r="Q121" s="41" t="str">
        <f t="shared" si="41"/>
        <v/>
      </c>
      <c r="R121" s="42" t="str">
        <f t="shared" si="42"/>
        <v/>
      </c>
      <c r="S121" s="424" t="str">
        <f t="shared" si="78"/>
        <v/>
      </c>
      <c r="T121" s="43" t="str">
        <f t="shared" si="43"/>
        <v/>
      </c>
      <c r="U121" s="43" t="str">
        <f t="shared" si="44"/>
        <v/>
      </c>
      <c r="V121" s="43" t="str">
        <f t="shared" si="45"/>
        <v/>
      </c>
      <c r="W121" s="332"/>
      <c r="X121" s="376"/>
      <c r="Y121" s="425"/>
      <c r="Z121" s="411"/>
      <c r="AA121" s="17" t="str">
        <f t="shared" si="46"/>
        <v/>
      </c>
      <c r="AB121" s="4" t="e">
        <f t="shared" si="47"/>
        <v>#N/A</v>
      </c>
      <c r="AC121" s="4" t="e">
        <f t="shared" si="48"/>
        <v>#N/A</v>
      </c>
      <c r="AD121" s="4" t="e">
        <f t="shared" si="49"/>
        <v>#N/A</v>
      </c>
      <c r="AE121" s="4" t="str">
        <f t="shared" si="50"/>
        <v/>
      </c>
      <c r="AF121" s="4">
        <f t="shared" si="51"/>
        <v>1</v>
      </c>
      <c r="AG121" s="4" t="e">
        <f t="shared" si="67"/>
        <v>#N/A</v>
      </c>
      <c r="AH121" s="4" t="e">
        <f t="shared" si="68"/>
        <v>#N/A</v>
      </c>
      <c r="AI121" s="4" t="e">
        <f t="shared" si="52"/>
        <v>#N/A</v>
      </c>
      <c r="AJ121" s="4" t="e">
        <f t="shared" si="69"/>
        <v>#N/A</v>
      </c>
      <c r="AK121" s="4" t="e">
        <f t="shared" si="70"/>
        <v>#N/A</v>
      </c>
      <c r="AL121" s="4"/>
      <c r="AM121" s="5" t="str">
        <f t="shared" si="53"/>
        <v xml:space="preserve"> </v>
      </c>
      <c r="AN121" s="5" t="str">
        <f t="shared" si="71"/>
        <v xml:space="preserve"> </v>
      </c>
      <c r="AO121" s="4" t="e">
        <f t="shared" si="54"/>
        <v>#N/A</v>
      </c>
      <c r="AP121" s="4" t="e">
        <f t="shared" si="55"/>
        <v>#N/A</v>
      </c>
      <c r="AQ121" s="4" t="e">
        <f t="shared" si="72"/>
        <v>#N/A</v>
      </c>
      <c r="AR121" s="4" t="e">
        <f t="shared" si="56"/>
        <v>#N/A</v>
      </c>
      <c r="AS121" s="4" t="e">
        <f t="shared" si="57"/>
        <v>#N/A</v>
      </c>
      <c r="AT121" s="4" t="e">
        <f t="shared" si="73"/>
        <v>#N/A</v>
      </c>
      <c r="AU121" s="4" t="e">
        <f t="shared" si="58"/>
        <v>#N/A</v>
      </c>
      <c r="AV121" s="4" t="e">
        <f t="shared" si="59"/>
        <v>#N/A</v>
      </c>
      <c r="AW121" s="4" t="e">
        <f t="shared" si="60"/>
        <v>#N/A</v>
      </c>
      <c r="AX121" s="4">
        <f t="shared" si="61"/>
        <v>0</v>
      </c>
      <c r="AY121" s="4" t="e">
        <f t="shared" si="62"/>
        <v>#N/A</v>
      </c>
      <c r="AZ121" s="4" t="str">
        <f t="shared" si="63"/>
        <v/>
      </c>
      <c r="BA121" s="4" t="str">
        <f t="shared" si="64"/>
        <v/>
      </c>
      <c r="BB121" s="4" t="str">
        <f t="shared" si="65"/>
        <v/>
      </c>
      <c r="BC121" s="4" t="str">
        <f t="shared" si="74"/>
        <v/>
      </c>
      <c r="BD121" s="4" t="str">
        <f t="shared" si="75"/>
        <v/>
      </c>
      <c r="BE121" s="4" t="str">
        <f t="shared" si="76"/>
        <v/>
      </c>
      <c r="BF121" s="4" t="str">
        <f t="shared" si="66"/>
        <v>なし</v>
      </c>
      <c r="BG121" s="4">
        <f t="shared" si="77"/>
        <v>0</v>
      </c>
      <c r="BM121" s="306"/>
      <c r="BW121" s="107"/>
    </row>
    <row r="122" spans="1:75" s="1" customFormat="1" ht="13.5" customHeight="1">
      <c r="A122" s="423">
        <v>105</v>
      </c>
      <c r="B122" s="94"/>
      <c r="C122" s="94"/>
      <c r="D122" s="94"/>
      <c r="E122" s="94"/>
      <c r="F122" s="94"/>
      <c r="G122" s="414"/>
      <c r="H122" s="94"/>
      <c r="I122" s="94"/>
      <c r="J122" s="95"/>
      <c r="K122" s="94"/>
      <c r="L122" s="93"/>
      <c r="M122" s="94"/>
      <c r="N122" s="95"/>
      <c r="O122" s="95"/>
      <c r="P122" s="41" t="str">
        <f t="shared" si="40"/>
        <v/>
      </c>
      <c r="Q122" s="41" t="str">
        <f t="shared" si="41"/>
        <v/>
      </c>
      <c r="R122" s="42" t="str">
        <f t="shared" si="42"/>
        <v/>
      </c>
      <c r="S122" s="424" t="str">
        <f t="shared" si="78"/>
        <v/>
      </c>
      <c r="T122" s="43" t="str">
        <f t="shared" si="43"/>
        <v/>
      </c>
      <c r="U122" s="43" t="str">
        <f t="shared" si="44"/>
        <v/>
      </c>
      <c r="V122" s="43" t="str">
        <f t="shared" si="45"/>
        <v/>
      </c>
      <c r="W122" s="332"/>
      <c r="X122" s="376"/>
      <c r="Y122" s="425"/>
      <c r="Z122" s="411"/>
      <c r="AA122" s="17" t="str">
        <f t="shared" si="46"/>
        <v/>
      </c>
      <c r="AB122" s="4" t="e">
        <f t="shared" si="47"/>
        <v>#N/A</v>
      </c>
      <c r="AC122" s="4" t="e">
        <f t="shared" si="48"/>
        <v>#N/A</v>
      </c>
      <c r="AD122" s="4" t="e">
        <f t="shared" si="49"/>
        <v>#N/A</v>
      </c>
      <c r="AE122" s="4" t="str">
        <f t="shared" si="50"/>
        <v/>
      </c>
      <c r="AF122" s="4">
        <f t="shared" si="51"/>
        <v>1</v>
      </c>
      <c r="AG122" s="4" t="e">
        <f t="shared" si="67"/>
        <v>#N/A</v>
      </c>
      <c r="AH122" s="4" t="e">
        <f t="shared" si="68"/>
        <v>#N/A</v>
      </c>
      <c r="AI122" s="4" t="e">
        <f t="shared" si="52"/>
        <v>#N/A</v>
      </c>
      <c r="AJ122" s="4" t="e">
        <f t="shared" si="69"/>
        <v>#N/A</v>
      </c>
      <c r="AK122" s="4" t="e">
        <f t="shared" si="70"/>
        <v>#N/A</v>
      </c>
      <c r="AL122" s="4"/>
      <c r="AM122" s="5" t="str">
        <f t="shared" si="53"/>
        <v xml:space="preserve"> </v>
      </c>
      <c r="AN122" s="5" t="str">
        <f t="shared" si="71"/>
        <v xml:space="preserve"> </v>
      </c>
      <c r="AO122" s="4" t="e">
        <f t="shared" si="54"/>
        <v>#N/A</v>
      </c>
      <c r="AP122" s="4" t="e">
        <f t="shared" si="55"/>
        <v>#N/A</v>
      </c>
      <c r="AQ122" s="4" t="e">
        <f t="shared" si="72"/>
        <v>#N/A</v>
      </c>
      <c r="AR122" s="4" t="e">
        <f t="shared" si="56"/>
        <v>#N/A</v>
      </c>
      <c r="AS122" s="4" t="e">
        <f t="shared" si="57"/>
        <v>#N/A</v>
      </c>
      <c r="AT122" s="4" t="e">
        <f t="shared" si="73"/>
        <v>#N/A</v>
      </c>
      <c r="AU122" s="4" t="e">
        <f t="shared" si="58"/>
        <v>#N/A</v>
      </c>
      <c r="AV122" s="4" t="e">
        <f t="shared" si="59"/>
        <v>#N/A</v>
      </c>
      <c r="AW122" s="4" t="e">
        <f t="shared" si="60"/>
        <v>#N/A</v>
      </c>
      <c r="AX122" s="4">
        <f t="shared" si="61"/>
        <v>0</v>
      </c>
      <c r="AY122" s="4" t="e">
        <f t="shared" si="62"/>
        <v>#N/A</v>
      </c>
      <c r="AZ122" s="4" t="str">
        <f t="shared" si="63"/>
        <v/>
      </c>
      <c r="BA122" s="4" t="str">
        <f t="shared" si="64"/>
        <v/>
      </c>
      <c r="BB122" s="4" t="str">
        <f t="shared" si="65"/>
        <v/>
      </c>
      <c r="BC122" s="4" t="str">
        <f t="shared" si="74"/>
        <v/>
      </c>
      <c r="BD122" s="4" t="str">
        <f t="shared" si="75"/>
        <v/>
      </c>
      <c r="BE122" s="4" t="str">
        <f t="shared" si="76"/>
        <v/>
      </c>
      <c r="BF122" s="4" t="str">
        <f t="shared" si="66"/>
        <v>なし</v>
      </c>
      <c r="BG122" s="4">
        <f t="shared" si="77"/>
        <v>0</v>
      </c>
      <c r="BM122" s="306"/>
      <c r="BW122" s="107"/>
    </row>
    <row r="123" spans="1:75" s="1" customFormat="1" ht="13.5" customHeight="1">
      <c r="A123" s="423">
        <v>106</v>
      </c>
      <c r="B123" s="94"/>
      <c r="C123" s="94"/>
      <c r="D123" s="94"/>
      <c r="E123" s="94"/>
      <c r="F123" s="94"/>
      <c r="G123" s="414"/>
      <c r="H123" s="94"/>
      <c r="I123" s="94"/>
      <c r="J123" s="95"/>
      <c r="K123" s="94"/>
      <c r="L123" s="93"/>
      <c r="M123" s="94"/>
      <c r="N123" s="95"/>
      <c r="O123" s="95"/>
      <c r="P123" s="41" t="str">
        <f t="shared" si="40"/>
        <v/>
      </c>
      <c r="Q123" s="41" t="str">
        <f t="shared" si="41"/>
        <v/>
      </c>
      <c r="R123" s="42" t="str">
        <f t="shared" si="42"/>
        <v/>
      </c>
      <c r="S123" s="424" t="str">
        <f t="shared" si="78"/>
        <v/>
      </c>
      <c r="T123" s="43" t="str">
        <f t="shared" si="43"/>
        <v/>
      </c>
      <c r="U123" s="43" t="str">
        <f t="shared" si="44"/>
        <v/>
      </c>
      <c r="V123" s="43" t="str">
        <f t="shared" si="45"/>
        <v/>
      </c>
      <c r="W123" s="332"/>
      <c r="X123" s="376"/>
      <c r="Y123" s="425"/>
      <c r="Z123" s="411"/>
      <c r="AA123" s="17" t="str">
        <f t="shared" si="46"/>
        <v/>
      </c>
      <c r="AB123" s="4" t="e">
        <f t="shared" si="47"/>
        <v>#N/A</v>
      </c>
      <c r="AC123" s="4" t="e">
        <f t="shared" si="48"/>
        <v>#N/A</v>
      </c>
      <c r="AD123" s="4" t="e">
        <f t="shared" si="49"/>
        <v>#N/A</v>
      </c>
      <c r="AE123" s="4" t="str">
        <f t="shared" si="50"/>
        <v/>
      </c>
      <c r="AF123" s="4">
        <f t="shared" si="51"/>
        <v>1</v>
      </c>
      <c r="AG123" s="4" t="e">
        <f t="shared" si="67"/>
        <v>#N/A</v>
      </c>
      <c r="AH123" s="4" t="e">
        <f t="shared" si="68"/>
        <v>#N/A</v>
      </c>
      <c r="AI123" s="4" t="e">
        <f t="shared" si="52"/>
        <v>#N/A</v>
      </c>
      <c r="AJ123" s="4" t="e">
        <f t="shared" si="69"/>
        <v>#N/A</v>
      </c>
      <c r="AK123" s="4" t="e">
        <f t="shared" si="70"/>
        <v>#N/A</v>
      </c>
      <c r="AL123" s="4"/>
      <c r="AM123" s="5" t="str">
        <f t="shared" si="53"/>
        <v xml:space="preserve"> </v>
      </c>
      <c r="AN123" s="5" t="str">
        <f t="shared" si="71"/>
        <v xml:space="preserve"> </v>
      </c>
      <c r="AO123" s="4" t="e">
        <f t="shared" si="54"/>
        <v>#N/A</v>
      </c>
      <c r="AP123" s="4" t="e">
        <f t="shared" si="55"/>
        <v>#N/A</v>
      </c>
      <c r="AQ123" s="4" t="e">
        <f t="shared" si="72"/>
        <v>#N/A</v>
      </c>
      <c r="AR123" s="4" t="e">
        <f t="shared" si="56"/>
        <v>#N/A</v>
      </c>
      <c r="AS123" s="4" t="e">
        <f t="shared" si="57"/>
        <v>#N/A</v>
      </c>
      <c r="AT123" s="4" t="e">
        <f t="shared" si="73"/>
        <v>#N/A</v>
      </c>
      <c r="AU123" s="4" t="e">
        <f t="shared" si="58"/>
        <v>#N/A</v>
      </c>
      <c r="AV123" s="4" t="e">
        <f t="shared" si="59"/>
        <v>#N/A</v>
      </c>
      <c r="AW123" s="4" t="e">
        <f t="shared" si="60"/>
        <v>#N/A</v>
      </c>
      <c r="AX123" s="4">
        <f t="shared" si="61"/>
        <v>0</v>
      </c>
      <c r="AY123" s="4" t="e">
        <f t="shared" si="62"/>
        <v>#N/A</v>
      </c>
      <c r="AZ123" s="4" t="str">
        <f t="shared" si="63"/>
        <v/>
      </c>
      <c r="BA123" s="4" t="str">
        <f t="shared" si="64"/>
        <v/>
      </c>
      <c r="BB123" s="4" t="str">
        <f t="shared" si="65"/>
        <v/>
      </c>
      <c r="BC123" s="4" t="str">
        <f t="shared" si="74"/>
        <v/>
      </c>
      <c r="BD123" s="4" t="str">
        <f t="shared" si="75"/>
        <v/>
      </c>
      <c r="BE123" s="4" t="str">
        <f t="shared" si="76"/>
        <v/>
      </c>
      <c r="BF123" s="4" t="str">
        <f t="shared" si="66"/>
        <v>なし</v>
      </c>
      <c r="BG123" s="4">
        <f t="shared" si="77"/>
        <v>0</v>
      </c>
      <c r="BM123" s="306"/>
      <c r="BW123" s="107"/>
    </row>
    <row r="124" spans="1:75" s="1" customFormat="1" ht="13.5" customHeight="1">
      <c r="A124" s="423">
        <v>107</v>
      </c>
      <c r="B124" s="94"/>
      <c r="C124" s="94"/>
      <c r="D124" s="94"/>
      <c r="E124" s="94"/>
      <c r="F124" s="94"/>
      <c r="G124" s="414"/>
      <c r="H124" s="94"/>
      <c r="I124" s="94"/>
      <c r="J124" s="95"/>
      <c r="K124" s="94"/>
      <c r="L124" s="93"/>
      <c r="M124" s="94"/>
      <c r="N124" s="95"/>
      <c r="O124" s="95"/>
      <c r="P124" s="41" t="str">
        <f t="shared" si="40"/>
        <v/>
      </c>
      <c r="Q124" s="41" t="str">
        <f t="shared" si="41"/>
        <v/>
      </c>
      <c r="R124" s="42" t="str">
        <f t="shared" si="42"/>
        <v/>
      </c>
      <c r="S124" s="424" t="str">
        <f t="shared" si="78"/>
        <v/>
      </c>
      <c r="T124" s="43" t="str">
        <f t="shared" si="43"/>
        <v/>
      </c>
      <c r="U124" s="43" t="str">
        <f t="shared" si="44"/>
        <v/>
      </c>
      <c r="V124" s="43" t="str">
        <f t="shared" si="45"/>
        <v/>
      </c>
      <c r="W124" s="332"/>
      <c r="X124" s="376"/>
      <c r="Y124" s="425"/>
      <c r="Z124" s="411"/>
      <c r="AA124" s="17" t="str">
        <f t="shared" si="46"/>
        <v/>
      </c>
      <c r="AB124" s="4" t="e">
        <f t="shared" si="47"/>
        <v>#N/A</v>
      </c>
      <c r="AC124" s="4" t="e">
        <f t="shared" si="48"/>
        <v>#N/A</v>
      </c>
      <c r="AD124" s="4" t="e">
        <f t="shared" si="49"/>
        <v>#N/A</v>
      </c>
      <c r="AE124" s="4" t="str">
        <f t="shared" si="50"/>
        <v/>
      </c>
      <c r="AF124" s="4">
        <f t="shared" si="51"/>
        <v>1</v>
      </c>
      <c r="AG124" s="4" t="e">
        <f t="shared" si="67"/>
        <v>#N/A</v>
      </c>
      <c r="AH124" s="4" t="e">
        <f t="shared" si="68"/>
        <v>#N/A</v>
      </c>
      <c r="AI124" s="4" t="e">
        <f t="shared" si="52"/>
        <v>#N/A</v>
      </c>
      <c r="AJ124" s="4" t="e">
        <f t="shared" si="69"/>
        <v>#N/A</v>
      </c>
      <c r="AK124" s="4" t="e">
        <f t="shared" si="70"/>
        <v>#N/A</v>
      </c>
      <c r="AL124" s="4"/>
      <c r="AM124" s="5" t="str">
        <f t="shared" si="53"/>
        <v xml:space="preserve"> </v>
      </c>
      <c r="AN124" s="5" t="str">
        <f t="shared" si="71"/>
        <v xml:space="preserve"> </v>
      </c>
      <c r="AO124" s="4" t="e">
        <f t="shared" si="54"/>
        <v>#N/A</v>
      </c>
      <c r="AP124" s="4" t="e">
        <f t="shared" si="55"/>
        <v>#N/A</v>
      </c>
      <c r="AQ124" s="4" t="e">
        <f t="shared" si="72"/>
        <v>#N/A</v>
      </c>
      <c r="AR124" s="4" t="e">
        <f t="shared" si="56"/>
        <v>#N/A</v>
      </c>
      <c r="AS124" s="4" t="e">
        <f t="shared" si="57"/>
        <v>#N/A</v>
      </c>
      <c r="AT124" s="4" t="e">
        <f t="shared" si="73"/>
        <v>#N/A</v>
      </c>
      <c r="AU124" s="4" t="e">
        <f t="shared" si="58"/>
        <v>#N/A</v>
      </c>
      <c r="AV124" s="4" t="e">
        <f t="shared" si="59"/>
        <v>#N/A</v>
      </c>
      <c r="AW124" s="4" t="e">
        <f t="shared" si="60"/>
        <v>#N/A</v>
      </c>
      <c r="AX124" s="4">
        <f t="shared" si="61"/>
        <v>0</v>
      </c>
      <c r="AY124" s="4" t="e">
        <f t="shared" si="62"/>
        <v>#N/A</v>
      </c>
      <c r="AZ124" s="4" t="str">
        <f t="shared" si="63"/>
        <v/>
      </c>
      <c r="BA124" s="4" t="str">
        <f t="shared" si="64"/>
        <v/>
      </c>
      <c r="BB124" s="4" t="str">
        <f t="shared" si="65"/>
        <v/>
      </c>
      <c r="BC124" s="4" t="str">
        <f t="shared" si="74"/>
        <v/>
      </c>
      <c r="BD124" s="4" t="str">
        <f t="shared" si="75"/>
        <v/>
      </c>
      <c r="BE124" s="4" t="str">
        <f t="shared" si="76"/>
        <v/>
      </c>
      <c r="BF124" s="4" t="str">
        <f t="shared" si="66"/>
        <v>なし</v>
      </c>
      <c r="BG124" s="4">
        <f t="shared" si="77"/>
        <v>0</v>
      </c>
      <c r="BM124" s="306"/>
      <c r="BW124" s="107"/>
    </row>
    <row r="125" spans="1:75" s="1" customFormat="1" ht="13.5" customHeight="1">
      <c r="A125" s="423">
        <v>108</v>
      </c>
      <c r="B125" s="94"/>
      <c r="C125" s="94"/>
      <c r="D125" s="94"/>
      <c r="E125" s="94"/>
      <c r="F125" s="94"/>
      <c r="G125" s="414"/>
      <c r="H125" s="94"/>
      <c r="I125" s="94"/>
      <c r="J125" s="95"/>
      <c r="K125" s="94"/>
      <c r="L125" s="93"/>
      <c r="M125" s="94"/>
      <c r="N125" s="95"/>
      <c r="O125" s="95"/>
      <c r="P125" s="41" t="str">
        <f t="shared" si="40"/>
        <v/>
      </c>
      <c r="Q125" s="41" t="str">
        <f t="shared" si="41"/>
        <v/>
      </c>
      <c r="R125" s="42" t="str">
        <f t="shared" si="42"/>
        <v/>
      </c>
      <c r="S125" s="424" t="str">
        <f t="shared" si="78"/>
        <v/>
      </c>
      <c r="T125" s="43" t="str">
        <f t="shared" si="43"/>
        <v/>
      </c>
      <c r="U125" s="43" t="str">
        <f t="shared" si="44"/>
        <v/>
      </c>
      <c r="V125" s="43" t="str">
        <f t="shared" si="45"/>
        <v/>
      </c>
      <c r="W125" s="332"/>
      <c r="X125" s="376"/>
      <c r="Y125" s="425"/>
      <c r="Z125" s="411"/>
      <c r="AA125" s="17" t="str">
        <f t="shared" si="46"/>
        <v/>
      </c>
      <c r="AB125" s="4" t="e">
        <f t="shared" si="47"/>
        <v>#N/A</v>
      </c>
      <c r="AC125" s="4" t="e">
        <f t="shared" si="48"/>
        <v>#N/A</v>
      </c>
      <c r="AD125" s="4" t="e">
        <f t="shared" si="49"/>
        <v>#N/A</v>
      </c>
      <c r="AE125" s="4" t="str">
        <f t="shared" si="50"/>
        <v/>
      </c>
      <c r="AF125" s="4">
        <f t="shared" si="51"/>
        <v>1</v>
      </c>
      <c r="AG125" s="4" t="e">
        <f t="shared" si="67"/>
        <v>#N/A</v>
      </c>
      <c r="AH125" s="4" t="e">
        <f t="shared" si="68"/>
        <v>#N/A</v>
      </c>
      <c r="AI125" s="4" t="e">
        <f t="shared" si="52"/>
        <v>#N/A</v>
      </c>
      <c r="AJ125" s="4" t="e">
        <f t="shared" si="69"/>
        <v>#N/A</v>
      </c>
      <c r="AK125" s="4" t="e">
        <f t="shared" si="70"/>
        <v>#N/A</v>
      </c>
      <c r="AL125" s="4"/>
      <c r="AM125" s="5" t="str">
        <f t="shared" si="53"/>
        <v xml:space="preserve"> </v>
      </c>
      <c r="AN125" s="5" t="str">
        <f t="shared" si="71"/>
        <v xml:space="preserve"> </v>
      </c>
      <c r="AO125" s="4" t="e">
        <f t="shared" si="54"/>
        <v>#N/A</v>
      </c>
      <c r="AP125" s="4" t="e">
        <f t="shared" si="55"/>
        <v>#N/A</v>
      </c>
      <c r="AQ125" s="4" t="e">
        <f t="shared" si="72"/>
        <v>#N/A</v>
      </c>
      <c r="AR125" s="4" t="e">
        <f t="shared" si="56"/>
        <v>#N/A</v>
      </c>
      <c r="AS125" s="4" t="e">
        <f t="shared" si="57"/>
        <v>#N/A</v>
      </c>
      <c r="AT125" s="4" t="e">
        <f t="shared" si="73"/>
        <v>#N/A</v>
      </c>
      <c r="AU125" s="4" t="e">
        <f t="shared" si="58"/>
        <v>#N/A</v>
      </c>
      <c r="AV125" s="4" t="e">
        <f t="shared" si="59"/>
        <v>#N/A</v>
      </c>
      <c r="AW125" s="4" t="e">
        <f t="shared" si="60"/>
        <v>#N/A</v>
      </c>
      <c r="AX125" s="4">
        <f t="shared" si="61"/>
        <v>0</v>
      </c>
      <c r="AY125" s="4" t="e">
        <f t="shared" si="62"/>
        <v>#N/A</v>
      </c>
      <c r="AZ125" s="4" t="str">
        <f t="shared" si="63"/>
        <v/>
      </c>
      <c r="BA125" s="4" t="str">
        <f t="shared" si="64"/>
        <v/>
      </c>
      <c r="BB125" s="4" t="str">
        <f t="shared" si="65"/>
        <v/>
      </c>
      <c r="BC125" s="4" t="str">
        <f t="shared" si="74"/>
        <v/>
      </c>
      <c r="BD125" s="4" t="str">
        <f t="shared" si="75"/>
        <v/>
      </c>
      <c r="BE125" s="4" t="str">
        <f t="shared" si="76"/>
        <v/>
      </c>
      <c r="BF125" s="4" t="str">
        <f t="shared" si="66"/>
        <v>なし</v>
      </c>
      <c r="BG125" s="4">
        <f t="shared" si="77"/>
        <v>0</v>
      </c>
      <c r="BM125" s="306"/>
      <c r="BW125" s="107"/>
    </row>
    <row r="126" spans="1:75" s="1" customFormat="1" ht="13.5" customHeight="1">
      <c r="A126" s="423">
        <v>109</v>
      </c>
      <c r="B126" s="94"/>
      <c r="C126" s="94"/>
      <c r="D126" s="94"/>
      <c r="E126" s="94"/>
      <c r="F126" s="94"/>
      <c r="G126" s="414"/>
      <c r="H126" s="94"/>
      <c r="I126" s="94"/>
      <c r="J126" s="95"/>
      <c r="K126" s="94"/>
      <c r="L126" s="93"/>
      <c r="M126" s="94"/>
      <c r="N126" s="95"/>
      <c r="O126" s="95"/>
      <c r="P126" s="41" t="str">
        <f t="shared" si="40"/>
        <v/>
      </c>
      <c r="Q126" s="41" t="str">
        <f t="shared" si="41"/>
        <v/>
      </c>
      <c r="R126" s="42" t="str">
        <f t="shared" si="42"/>
        <v/>
      </c>
      <c r="S126" s="424" t="str">
        <f t="shared" si="78"/>
        <v/>
      </c>
      <c r="T126" s="43" t="str">
        <f t="shared" si="43"/>
        <v/>
      </c>
      <c r="U126" s="43" t="str">
        <f t="shared" si="44"/>
        <v/>
      </c>
      <c r="V126" s="43" t="str">
        <f t="shared" si="45"/>
        <v/>
      </c>
      <c r="W126" s="332"/>
      <c r="X126" s="376"/>
      <c r="Y126" s="425"/>
      <c r="Z126" s="411"/>
      <c r="AA126" s="17" t="str">
        <f t="shared" si="46"/>
        <v/>
      </c>
      <c r="AB126" s="4" t="e">
        <f t="shared" si="47"/>
        <v>#N/A</v>
      </c>
      <c r="AC126" s="4" t="e">
        <f t="shared" si="48"/>
        <v>#N/A</v>
      </c>
      <c r="AD126" s="4" t="e">
        <f t="shared" si="49"/>
        <v>#N/A</v>
      </c>
      <c r="AE126" s="4" t="str">
        <f t="shared" si="50"/>
        <v/>
      </c>
      <c r="AF126" s="4">
        <f t="shared" si="51"/>
        <v>1</v>
      </c>
      <c r="AG126" s="4" t="e">
        <f t="shared" si="67"/>
        <v>#N/A</v>
      </c>
      <c r="AH126" s="4" t="e">
        <f t="shared" si="68"/>
        <v>#N/A</v>
      </c>
      <c r="AI126" s="4" t="e">
        <f t="shared" si="52"/>
        <v>#N/A</v>
      </c>
      <c r="AJ126" s="4" t="e">
        <f t="shared" si="69"/>
        <v>#N/A</v>
      </c>
      <c r="AK126" s="4" t="e">
        <f t="shared" si="70"/>
        <v>#N/A</v>
      </c>
      <c r="AL126" s="4"/>
      <c r="AM126" s="5" t="str">
        <f t="shared" si="53"/>
        <v xml:space="preserve"> </v>
      </c>
      <c r="AN126" s="5" t="str">
        <f t="shared" si="71"/>
        <v xml:space="preserve"> </v>
      </c>
      <c r="AO126" s="4" t="e">
        <f t="shared" si="54"/>
        <v>#N/A</v>
      </c>
      <c r="AP126" s="4" t="e">
        <f t="shared" si="55"/>
        <v>#N/A</v>
      </c>
      <c r="AQ126" s="4" t="e">
        <f t="shared" si="72"/>
        <v>#N/A</v>
      </c>
      <c r="AR126" s="4" t="e">
        <f t="shared" si="56"/>
        <v>#N/A</v>
      </c>
      <c r="AS126" s="4" t="e">
        <f t="shared" si="57"/>
        <v>#N/A</v>
      </c>
      <c r="AT126" s="4" t="e">
        <f t="shared" si="73"/>
        <v>#N/A</v>
      </c>
      <c r="AU126" s="4" t="e">
        <f t="shared" si="58"/>
        <v>#N/A</v>
      </c>
      <c r="AV126" s="4" t="e">
        <f t="shared" si="59"/>
        <v>#N/A</v>
      </c>
      <c r="AW126" s="4" t="e">
        <f t="shared" si="60"/>
        <v>#N/A</v>
      </c>
      <c r="AX126" s="4">
        <f t="shared" si="61"/>
        <v>0</v>
      </c>
      <c r="AY126" s="4" t="e">
        <f t="shared" si="62"/>
        <v>#N/A</v>
      </c>
      <c r="AZ126" s="4" t="str">
        <f t="shared" si="63"/>
        <v/>
      </c>
      <c r="BA126" s="4" t="str">
        <f t="shared" si="64"/>
        <v/>
      </c>
      <c r="BB126" s="4" t="str">
        <f t="shared" si="65"/>
        <v/>
      </c>
      <c r="BC126" s="4" t="str">
        <f t="shared" si="74"/>
        <v/>
      </c>
      <c r="BD126" s="4" t="str">
        <f t="shared" si="75"/>
        <v/>
      </c>
      <c r="BE126" s="4" t="str">
        <f t="shared" si="76"/>
        <v/>
      </c>
      <c r="BF126" s="4" t="str">
        <f t="shared" si="66"/>
        <v>なし</v>
      </c>
      <c r="BG126" s="4">
        <f t="shared" si="77"/>
        <v>0</v>
      </c>
      <c r="BM126" s="306"/>
      <c r="BW126" s="107"/>
    </row>
    <row r="127" spans="1:75" s="1" customFormat="1" ht="13.5" customHeight="1">
      <c r="A127" s="423">
        <v>110</v>
      </c>
      <c r="B127" s="94"/>
      <c r="C127" s="94"/>
      <c r="D127" s="94"/>
      <c r="E127" s="94"/>
      <c r="F127" s="94"/>
      <c r="G127" s="414"/>
      <c r="H127" s="94"/>
      <c r="I127" s="94"/>
      <c r="J127" s="95"/>
      <c r="K127" s="94"/>
      <c r="L127" s="93"/>
      <c r="M127" s="94"/>
      <c r="N127" s="95"/>
      <c r="O127" s="95"/>
      <c r="P127" s="41" t="str">
        <f t="shared" si="40"/>
        <v/>
      </c>
      <c r="Q127" s="41" t="str">
        <f t="shared" si="41"/>
        <v/>
      </c>
      <c r="R127" s="42" t="str">
        <f t="shared" si="42"/>
        <v/>
      </c>
      <c r="S127" s="424" t="str">
        <f t="shared" si="78"/>
        <v/>
      </c>
      <c r="T127" s="43" t="str">
        <f t="shared" si="43"/>
        <v/>
      </c>
      <c r="U127" s="43" t="str">
        <f t="shared" si="44"/>
        <v/>
      </c>
      <c r="V127" s="43" t="str">
        <f t="shared" si="45"/>
        <v/>
      </c>
      <c r="W127" s="332"/>
      <c r="X127" s="376"/>
      <c r="Y127" s="425"/>
      <c r="Z127" s="411"/>
      <c r="AA127" s="17" t="str">
        <f t="shared" si="46"/>
        <v/>
      </c>
      <c r="AB127" s="4" t="e">
        <f t="shared" si="47"/>
        <v>#N/A</v>
      </c>
      <c r="AC127" s="4" t="e">
        <f t="shared" si="48"/>
        <v>#N/A</v>
      </c>
      <c r="AD127" s="4" t="e">
        <f t="shared" si="49"/>
        <v>#N/A</v>
      </c>
      <c r="AE127" s="4" t="str">
        <f t="shared" si="50"/>
        <v/>
      </c>
      <c r="AF127" s="4">
        <f t="shared" si="51"/>
        <v>1</v>
      </c>
      <c r="AG127" s="4" t="e">
        <f t="shared" si="67"/>
        <v>#N/A</v>
      </c>
      <c r="AH127" s="4" t="e">
        <f t="shared" si="68"/>
        <v>#N/A</v>
      </c>
      <c r="AI127" s="4" t="e">
        <f t="shared" si="52"/>
        <v>#N/A</v>
      </c>
      <c r="AJ127" s="4" t="e">
        <f t="shared" si="69"/>
        <v>#N/A</v>
      </c>
      <c r="AK127" s="4" t="e">
        <f t="shared" si="70"/>
        <v>#N/A</v>
      </c>
      <c r="AL127" s="4"/>
      <c r="AM127" s="5" t="str">
        <f t="shared" si="53"/>
        <v xml:space="preserve"> </v>
      </c>
      <c r="AN127" s="5" t="str">
        <f t="shared" si="71"/>
        <v xml:space="preserve"> </v>
      </c>
      <c r="AO127" s="4" t="e">
        <f t="shared" si="54"/>
        <v>#N/A</v>
      </c>
      <c r="AP127" s="4" t="e">
        <f t="shared" si="55"/>
        <v>#N/A</v>
      </c>
      <c r="AQ127" s="4" t="e">
        <f t="shared" si="72"/>
        <v>#N/A</v>
      </c>
      <c r="AR127" s="4" t="e">
        <f t="shared" si="56"/>
        <v>#N/A</v>
      </c>
      <c r="AS127" s="4" t="e">
        <f t="shared" si="57"/>
        <v>#N/A</v>
      </c>
      <c r="AT127" s="4" t="e">
        <f t="shared" si="73"/>
        <v>#N/A</v>
      </c>
      <c r="AU127" s="4" t="e">
        <f t="shared" si="58"/>
        <v>#N/A</v>
      </c>
      <c r="AV127" s="4" t="e">
        <f t="shared" si="59"/>
        <v>#N/A</v>
      </c>
      <c r="AW127" s="4" t="e">
        <f t="shared" si="60"/>
        <v>#N/A</v>
      </c>
      <c r="AX127" s="4">
        <f t="shared" si="61"/>
        <v>0</v>
      </c>
      <c r="AY127" s="4" t="e">
        <f t="shared" si="62"/>
        <v>#N/A</v>
      </c>
      <c r="AZ127" s="4" t="str">
        <f t="shared" si="63"/>
        <v/>
      </c>
      <c r="BA127" s="4" t="str">
        <f t="shared" si="64"/>
        <v/>
      </c>
      <c r="BB127" s="4" t="str">
        <f t="shared" si="65"/>
        <v/>
      </c>
      <c r="BC127" s="4" t="str">
        <f t="shared" si="74"/>
        <v/>
      </c>
      <c r="BD127" s="4" t="str">
        <f t="shared" si="75"/>
        <v/>
      </c>
      <c r="BE127" s="4" t="str">
        <f t="shared" si="76"/>
        <v/>
      </c>
      <c r="BF127" s="4" t="str">
        <f t="shared" si="66"/>
        <v>なし</v>
      </c>
      <c r="BG127" s="4">
        <f t="shared" si="77"/>
        <v>0</v>
      </c>
      <c r="BM127" s="306"/>
      <c r="BW127" s="107"/>
    </row>
    <row r="128" spans="1:75" s="1" customFormat="1" ht="13.5" customHeight="1">
      <c r="A128" s="423">
        <v>111</v>
      </c>
      <c r="B128" s="94"/>
      <c r="C128" s="94"/>
      <c r="D128" s="94"/>
      <c r="E128" s="94"/>
      <c r="F128" s="94"/>
      <c r="G128" s="414"/>
      <c r="H128" s="94"/>
      <c r="I128" s="94"/>
      <c r="J128" s="95"/>
      <c r="K128" s="94"/>
      <c r="L128" s="93"/>
      <c r="M128" s="94"/>
      <c r="N128" s="95"/>
      <c r="O128" s="95"/>
      <c r="P128" s="41" t="str">
        <f t="shared" si="40"/>
        <v/>
      </c>
      <c r="Q128" s="41" t="str">
        <f t="shared" si="41"/>
        <v/>
      </c>
      <c r="R128" s="42" t="str">
        <f t="shared" si="42"/>
        <v/>
      </c>
      <c r="S128" s="424" t="str">
        <f t="shared" si="78"/>
        <v/>
      </c>
      <c r="T128" s="43" t="str">
        <f t="shared" si="43"/>
        <v/>
      </c>
      <c r="U128" s="43" t="str">
        <f t="shared" si="44"/>
        <v/>
      </c>
      <c r="V128" s="43" t="str">
        <f t="shared" si="45"/>
        <v/>
      </c>
      <c r="W128" s="332"/>
      <c r="X128" s="376"/>
      <c r="Y128" s="425"/>
      <c r="Z128" s="411"/>
      <c r="AA128" s="17" t="str">
        <f t="shared" si="46"/>
        <v/>
      </c>
      <c r="AB128" s="4" t="e">
        <f t="shared" si="47"/>
        <v>#N/A</v>
      </c>
      <c r="AC128" s="4" t="e">
        <f t="shared" si="48"/>
        <v>#N/A</v>
      </c>
      <c r="AD128" s="4" t="e">
        <f t="shared" si="49"/>
        <v>#N/A</v>
      </c>
      <c r="AE128" s="4" t="str">
        <f t="shared" si="50"/>
        <v/>
      </c>
      <c r="AF128" s="4">
        <f t="shared" si="51"/>
        <v>1</v>
      </c>
      <c r="AG128" s="4" t="e">
        <f t="shared" si="67"/>
        <v>#N/A</v>
      </c>
      <c r="AH128" s="4" t="e">
        <f t="shared" si="68"/>
        <v>#N/A</v>
      </c>
      <c r="AI128" s="4" t="e">
        <f t="shared" si="52"/>
        <v>#N/A</v>
      </c>
      <c r="AJ128" s="4" t="e">
        <f t="shared" si="69"/>
        <v>#N/A</v>
      </c>
      <c r="AK128" s="4" t="e">
        <f t="shared" si="70"/>
        <v>#N/A</v>
      </c>
      <c r="AL128" s="4"/>
      <c r="AM128" s="5" t="str">
        <f t="shared" si="53"/>
        <v xml:space="preserve"> </v>
      </c>
      <c r="AN128" s="5" t="str">
        <f t="shared" si="71"/>
        <v xml:space="preserve"> </v>
      </c>
      <c r="AO128" s="4" t="e">
        <f t="shared" si="54"/>
        <v>#N/A</v>
      </c>
      <c r="AP128" s="4" t="e">
        <f t="shared" si="55"/>
        <v>#N/A</v>
      </c>
      <c r="AQ128" s="4" t="e">
        <f t="shared" si="72"/>
        <v>#N/A</v>
      </c>
      <c r="AR128" s="4" t="e">
        <f t="shared" si="56"/>
        <v>#N/A</v>
      </c>
      <c r="AS128" s="4" t="e">
        <f t="shared" si="57"/>
        <v>#N/A</v>
      </c>
      <c r="AT128" s="4" t="e">
        <f t="shared" si="73"/>
        <v>#N/A</v>
      </c>
      <c r="AU128" s="4" t="e">
        <f t="shared" si="58"/>
        <v>#N/A</v>
      </c>
      <c r="AV128" s="4" t="e">
        <f t="shared" si="59"/>
        <v>#N/A</v>
      </c>
      <c r="AW128" s="4" t="e">
        <f t="shared" si="60"/>
        <v>#N/A</v>
      </c>
      <c r="AX128" s="4">
        <f t="shared" si="61"/>
        <v>0</v>
      </c>
      <c r="AY128" s="4" t="e">
        <f t="shared" si="62"/>
        <v>#N/A</v>
      </c>
      <c r="AZ128" s="4" t="str">
        <f t="shared" si="63"/>
        <v/>
      </c>
      <c r="BA128" s="4" t="str">
        <f t="shared" si="64"/>
        <v/>
      </c>
      <c r="BB128" s="4" t="str">
        <f t="shared" si="65"/>
        <v/>
      </c>
      <c r="BC128" s="4" t="str">
        <f t="shared" si="74"/>
        <v/>
      </c>
      <c r="BD128" s="4" t="str">
        <f t="shared" si="75"/>
        <v/>
      </c>
      <c r="BE128" s="4" t="str">
        <f t="shared" si="76"/>
        <v/>
      </c>
      <c r="BF128" s="4" t="str">
        <f t="shared" si="66"/>
        <v>なし</v>
      </c>
      <c r="BG128" s="4">
        <f t="shared" si="77"/>
        <v>0</v>
      </c>
      <c r="BM128" s="306"/>
      <c r="BW128" s="107"/>
    </row>
    <row r="129" spans="1:75" s="1" customFormat="1" ht="13.5" customHeight="1">
      <c r="A129" s="423">
        <v>112</v>
      </c>
      <c r="B129" s="94"/>
      <c r="C129" s="94"/>
      <c r="D129" s="94"/>
      <c r="E129" s="94"/>
      <c r="F129" s="94"/>
      <c r="G129" s="414"/>
      <c r="H129" s="94"/>
      <c r="I129" s="94"/>
      <c r="J129" s="95"/>
      <c r="K129" s="94"/>
      <c r="L129" s="93"/>
      <c r="M129" s="94"/>
      <c r="N129" s="95"/>
      <c r="O129" s="95"/>
      <c r="P129" s="41" t="str">
        <f t="shared" si="40"/>
        <v/>
      </c>
      <c r="Q129" s="41" t="str">
        <f t="shared" si="41"/>
        <v/>
      </c>
      <c r="R129" s="42" t="str">
        <f t="shared" si="42"/>
        <v/>
      </c>
      <c r="S129" s="424" t="str">
        <f t="shared" si="78"/>
        <v/>
      </c>
      <c r="T129" s="43" t="str">
        <f t="shared" si="43"/>
        <v/>
      </c>
      <c r="U129" s="43" t="str">
        <f t="shared" si="44"/>
        <v/>
      </c>
      <c r="V129" s="43" t="str">
        <f t="shared" si="45"/>
        <v/>
      </c>
      <c r="W129" s="332"/>
      <c r="X129" s="376"/>
      <c r="Y129" s="425"/>
      <c r="Z129" s="411"/>
      <c r="AA129" s="17" t="str">
        <f t="shared" si="46"/>
        <v/>
      </c>
      <c r="AB129" s="4" t="e">
        <f t="shared" si="47"/>
        <v>#N/A</v>
      </c>
      <c r="AC129" s="4" t="e">
        <f t="shared" si="48"/>
        <v>#N/A</v>
      </c>
      <c r="AD129" s="4" t="e">
        <f t="shared" si="49"/>
        <v>#N/A</v>
      </c>
      <c r="AE129" s="4" t="str">
        <f t="shared" si="50"/>
        <v/>
      </c>
      <c r="AF129" s="4">
        <f t="shared" si="51"/>
        <v>1</v>
      </c>
      <c r="AG129" s="4" t="e">
        <f t="shared" si="67"/>
        <v>#N/A</v>
      </c>
      <c r="AH129" s="4" t="e">
        <f t="shared" si="68"/>
        <v>#N/A</v>
      </c>
      <c r="AI129" s="4" t="e">
        <f t="shared" si="52"/>
        <v>#N/A</v>
      </c>
      <c r="AJ129" s="4" t="e">
        <f t="shared" si="69"/>
        <v>#N/A</v>
      </c>
      <c r="AK129" s="4" t="e">
        <f t="shared" si="70"/>
        <v>#N/A</v>
      </c>
      <c r="AL129" s="4"/>
      <c r="AM129" s="5" t="str">
        <f t="shared" si="53"/>
        <v xml:space="preserve"> </v>
      </c>
      <c r="AN129" s="5" t="str">
        <f t="shared" si="71"/>
        <v xml:space="preserve"> </v>
      </c>
      <c r="AO129" s="4" t="e">
        <f t="shared" si="54"/>
        <v>#N/A</v>
      </c>
      <c r="AP129" s="4" t="e">
        <f t="shared" si="55"/>
        <v>#N/A</v>
      </c>
      <c r="AQ129" s="4" t="e">
        <f t="shared" si="72"/>
        <v>#N/A</v>
      </c>
      <c r="AR129" s="4" t="e">
        <f t="shared" si="56"/>
        <v>#N/A</v>
      </c>
      <c r="AS129" s="4" t="e">
        <f t="shared" si="57"/>
        <v>#N/A</v>
      </c>
      <c r="AT129" s="4" t="e">
        <f t="shared" si="73"/>
        <v>#N/A</v>
      </c>
      <c r="AU129" s="4" t="e">
        <f t="shared" si="58"/>
        <v>#N/A</v>
      </c>
      <c r="AV129" s="4" t="e">
        <f t="shared" si="59"/>
        <v>#N/A</v>
      </c>
      <c r="AW129" s="4" t="e">
        <f t="shared" si="60"/>
        <v>#N/A</v>
      </c>
      <c r="AX129" s="4">
        <f t="shared" si="61"/>
        <v>0</v>
      </c>
      <c r="AY129" s="4" t="e">
        <f t="shared" si="62"/>
        <v>#N/A</v>
      </c>
      <c r="AZ129" s="4" t="str">
        <f t="shared" si="63"/>
        <v/>
      </c>
      <c r="BA129" s="4" t="str">
        <f t="shared" si="64"/>
        <v/>
      </c>
      <c r="BB129" s="4" t="str">
        <f t="shared" si="65"/>
        <v/>
      </c>
      <c r="BC129" s="4" t="str">
        <f t="shared" si="74"/>
        <v/>
      </c>
      <c r="BD129" s="4" t="str">
        <f t="shared" si="75"/>
        <v/>
      </c>
      <c r="BE129" s="4" t="str">
        <f t="shared" si="76"/>
        <v/>
      </c>
      <c r="BF129" s="4" t="str">
        <f t="shared" si="66"/>
        <v>なし</v>
      </c>
      <c r="BG129" s="4">
        <f t="shared" si="77"/>
        <v>0</v>
      </c>
      <c r="BM129" s="306"/>
      <c r="BW129" s="107"/>
    </row>
    <row r="130" spans="1:75" s="1" customFormat="1" ht="13.5" customHeight="1">
      <c r="A130" s="423">
        <v>113</v>
      </c>
      <c r="B130" s="94"/>
      <c r="C130" s="94"/>
      <c r="D130" s="94"/>
      <c r="E130" s="94"/>
      <c r="F130" s="94"/>
      <c r="G130" s="414"/>
      <c r="H130" s="94"/>
      <c r="I130" s="94"/>
      <c r="J130" s="95"/>
      <c r="K130" s="94"/>
      <c r="L130" s="93"/>
      <c r="M130" s="94"/>
      <c r="N130" s="95"/>
      <c r="O130" s="95"/>
      <c r="P130" s="41" t="str">
        <f t="shared" si="40"/>
        <v/>
      </c>
      <c r="Q130" s="41" t="str">
        <f t="shared" si="41"/>
        <v/>
      </c>
      <c r="R130" s="42" t="str">
        <f t="shared" si="42"/>
        <v/>
      </c>
      <c r="S130" s="424" t="str">
        <f t="shared" si="78"/>
        <v/>
      </c>
      <c r="T130" s="43" t="str">
        <f t="shared" si="43"/>
        <v/>
      </c>
      <c r="U130" s="43" t="str">
        <f t="shared" si="44"/>
        <v/>
      </c>
      <c r="V130" s="43" t="str">
        <f t="shared" si="45"/>
        <v/>
      </c>
      <c r="W130" s="332"/>
      <c r="X130" s="376"/>
      <c r="Y130" s="425"/>
      <c r="Z130" s="411"/>
      <c r="AA130" s="17" t="str">
        <f t="shared" si="46"/>
        <v/>
      </c>
      <c r="AB130" s="4" t="e">
        <f t="shared" si="47"/>
        <v>#N/A</v>
      </c>
      <c r="AC130" s="4" t="e">
        <f t="shared" si="48"/>
        <v>#N/A</v>
      </c>
      <c r="AD130" s="4" t="e">
        <f t="shared" si="49"/>
        <v>#N/A</v>
      </c>
      <c r="AE130" s="4" t="str">
        <f t="shared" si="50"/>
        <v/>
      </c>
      <c r="AF130" s="4">
        <f t="shared" si="51"/>
        <v>1</v>
      </c>
      <c r="AG130" s="4" t="e">
        <f t="shared" si="67"/>
        <v>#N/A</v>
      </c>
      <c r="AH130" s="4" t="e">
        <f t="shared" si="68"/>
        <v>#N/A</v>
      </c>
      <c r="AI130" s="4" t="e">
        <f t="shared" si="52"/>
        <v>#N/A</v>
      </c>
      <c r="AJ130" s="4" t="e">
        <f t="shared" si="69"/>
        <v>#N/A</v>
      </c>
      <c r="AK130" s="4" t="e">
        <f t="shared" si="70"/>
        <v>#N/A</v>
      </c>
      <c r="AL130" s="4"/>
      <c r="AM130" s="5" t="str">
        <f t="shared" si="53"/>
        <v xml:space="preserve"> </v>
      </c>
      <c r="AN130" s="5" t="str">
        <f t="shared" si="71"/>
        <v xml:space="preserve"> </v>
      </c>
      <c r="AO130" s="4" t="e">
        <f t="shared" si="54"/>
        <v>#N/A</v>
      </c>
      <c r="AP130" s="4" t="e">
        <f t="shared" si="55"/>
        <v>#N/A</v>
      </c>
      <c r="AQ130" s="4" t="e">
        <f t="shared" si="72"/>
        <v>#N/A</v>
      </c>
      <c r="AR130" s="4" t="e">
        <f t="shared" si="56"/>
        <v>#N/A</v>
      </c>
      <c r="AS130" s="4" t="e">
        <f t="shared" si="57"/>
        <v>#N/A</v>
      </c>
      <c r="AT130" s="4" t="e">
        <f t="shared" si="73"/>
        <v>#N/A</v>
      </c>
      <c r="AU130" s="4" t="e">
        <f t="shared" si="58"/>
        <v>#N/A</v>
      </c>
      <c r="AV130" s="4" t="e">
        <f t="shared" si="59"/>
        <v>#N/A</v>
      </c>
      <c r="AW130" s="4" t="e">
        <f t="shared" si="60"/>
        <v>#N/A</v>
      </c>
      <c r="AX130" s="4">
        <f t="shared" si="61"/>
        <v>0</v>
      </c>
      <c r="AY130" s="4" t="e">
        <f t="shared" si="62"/>
        <v>#N/A</v>
      </c>
      <c r="AZ130" s="4" t="str">
        <f t="shared" si="63"/>
        <v/>
      </c>
      <c r="BA130" s="4" t="str">
        <f t="shared" si="64"/>
        <v/>
      </c>
      <c r="BB130" s="4" t="str">
        <f t="shared" si="65"/>
        <v/>
      </c>
      <c r="BC130" s="4" t="str">
        <f t="shared" si="74"/>
        <v/>
      </c>
      <c r="BD130" s="4" t="str">
        <f t="shared" si="75"/>
        <v/>
      </c>
      <c r="BE130" s="4" t="str">
        <f t="shared" si="76"/>
        <v/>
      </c>
      <c r="BF130" s="4" t="str">
        <f t="shared" si="66"/>
        <v>なし</v>
      </c>
      <c r="BG130" s="4">
        <f t="shared" si="77"/>
        <v>0</v>
      </c>
      <c r="BM130" s="306"/>
      <c r="BW130" s="107"/>
    </row>
    <row r="131" spans="1:75" s="1" customFormat="1" ht="13.5" customHeight="1">
      <c r="A131" s="423">
        <v>114</v>
      </c>
      <c r="B131" s="94"/>
      <c r="C131" s="94"/>
      <c r="D131" s="94"/>
      <c r="E131" s="94"/>
      <c r="F131" s="94"/>
      <c r="G131" s="414"/>
      <c r="H131" s="94"/>
      <c r="I131" s="94"/>
      <c r="J131" s="95"/>
      <c r="K131" s="94"/>
      <c r="L131" s="93"/>
      <c r="M131" s="94"/>
      <c r="N131" s="95"/>
      <c r="O131" s="95"/>
      <c r="P131" s="41" t="str">
        <f t="shared" si="40"/>
        <v/>
      </c>
      <c r="Q131" s="41" t="str">
        <f t="shared" si="41"/>
        <v/>
      </c>
      <c r="R131" s="42" t="str">
        <f t="shared" si="42"/>
        <v/>
      </c>
      <c r="S131" s="424" t="str">
        <f t="shared" si="78"/>
        <v/>
      </c>
      <c r="T131" s="43" t="str">
        <f t="shared" si="43"/>
        <v/>
      </c>
      <c r="U131" s="43" t="str">
        <f t="shared" si="44"/>
        <v/>
      </c>
      <c r="V131" s="43" t="str">
        <f t="shared" si="45"/>
        <v/>
      </c>
      <c r="W131" s="333"/>
      <c r="X131" s="377"/>
      <c r="Y131" s="425"/>
      <c r="Z131" s="411"/>
      <c r="AA131" s="17" t="str">
        <f t="shared" si="46"/>
        <v/>
      </c>
      <c r="AB131" s="4" t="e">
        <f t="shared" si="47"/>
        <v>#N/A</v>
      </c>
      <c r="AC131" s="4" t="e">
        <f t="shared" si="48"/>
        <v>#N/A</v>
      </c>
      <c r="AD131" s="4" t="e">
        <f t="shared" si="49"/>
        <v>#N/A</v>
      </c>
      <c r="AE131" s="4" t="str">
        <f t="shared" si="50"/>
        <v/>
      </c>
      <c r="AF131" s="4">
        <f t="shared" si="51"/>
        <v>1</v>
      </c>
      <c r="AG131" s="4" t="e">
        <f t="shared" si="67"/>
        <v>#N/A</v>
      </c>
      <c r="AH131" s="4" t="e">
        <f t="shared" si="68"/>
        <v>#N/A</v>
      </c>
      <c r="AI131" s="4" t="e">
        <f t="shared" si="52"/>
        <v>#N/A</v>
      </c>
      <c r="AJ131" s="4" t="e">
        <f t="shared" si="69"/>
        <v>#N/A</v>
      </c>
      <c r="AK131" s="4" t="e">
        <f t="shared" si="70"/>
        <v>#N/A</v>
      </c>
      <c r="AL131" s="4"/>
      <c r="AM131" s="5" t="str">
        <f t="shared" si="53"/>
        <v xml:space="preserve"> </v>
      </c>
      <c r="AN131" s="5" t="str">
        <f t="shared" si="71"/>
        <v xml:space="preserve"> </v>
      </c>
      <c r="AO131" s="4" t="e">
        <f t="shared" si="54"/>
        <v>#N/A</v>
      </c>
      <c r="AP131" s="4" t="e">
        <f t="shared" si="55"/>
        <v>#N/A</v>
      </c>
      <c r="AQ131" s="4" t="e">
        <f t="shared" si="72"/>
        <v>#N/A</v>
      </c>
      <c r="AR131" s="4" t="e">
        <f t="shared" si="56"/>
        <v>#N/A</v>
      </c>
      <c r="AS131" s="4" t="e">
        <f t="shared" si="57"/>
        <v>#N/A</v>
      </c>
      <c r="AT131" s="4" t="e">
        <f t="shared" si="73"/>
        <v>#N/A</v>
      </c>
      <c r="AU131" s="4" t="e">
        <f t="shared" si="58"/>
        <v>#N/A</v>
      </c>
      <c r="AV131" s="4" t="e">
        <f t="shared" si="59"/>
        <v>#N/A</v>
      </c>
      <c r="AW131" s="4" t="e">
        <f t="shared" si="60"/>
        <v>#N/A</v>
      </c>
      <c r="AX131" s="4">
        <f t="shared" si="61"/>
        <v>0</v>
      </c>
      <c r="AY131" s="4" t="e">
        <f t="shared" si="62"/>
        <v>#N/A</v>
      </c>
      <c r="AZ131" s="4" t="str">
        <f t="shared" si="63"/>
        <v/>
      </c>
      <c r="BA131" s="4" t="str">
        <f t="shared" si="64"/>
        <v/>
      </c>
      <c r="BB131" s="4" t="str">
        <f t="shared" si="65"/>
        <v/>
      </c>
      <c r="BC131" s="4" t="str">
        <f t="shared" si="74"/>
        <v/>
      </c>
      <c r="BD131" s="4" t="str">
        <f t="shared" si="75"/>
        <v/>
      </c>
      <c r="BE131" s="4" t="str">
        <f t="shared" si="76"/>
        <v/>
      </c>
      <c r="BF131" s="4" t="str">
        <f t="shared" si="66"/>
        <v>なし</v>
      </c>
      <c r="BG131" s="4">
        <f t="shared" si="77"/>
        <v>0</v>
      </c>
      <c r="BM131" s="306"/>
      <c r="BW131" s="107"/>
    </row>
    <row r="132" spans="1:75" s="1" customFormat="1" ht="13.5" customHeight="1">
      <c r="A132" s="423">
        <v>115</v>
      </c>
      <c r="B132" s="94"/>
      <c r="C132" s="94"/>
      <c r="D132" s="94"/>
      <c r="E132" s="94"/>
      <c r="F132" s="94"/>
      <c r="G132" s="414"/>
      <c r="H132" s="94"/>
      <c r="I132" s="94"/>
      <c r="J132" s="95"/>
      <c r="K132" s="94"/>
      <c r="L132" s="93"/>
      <c r="M132" s="94"/>
      <c r="N132" s="95"/>
      <c r="O132" s="95"/>
      <c r="P132" s="41" t="str">
        <f t="shared" si="40"/>
        <v/>
      </c>
      <c r="Q132" s="41" t="str">
        <f t="shared" si="41"/>
        <v/>
      </c>
      <c r="R132" s="42" t="str">
        <f t="shared" si="42"/>
        <v/>
      </c>
      <c r="S132" s="424" t="str">
        <f t="shared" si="78"/>
        <v/>
      </c>
      <c r="T132" s="43" t="str">
        <f t="shared" si="43"/>
        <v/>
      </c>
      <c r="U132" s="43" t="str">
        <f t="shared" si="44"/>
        <v/>
      </c>
      <c r="V132" s="43" t="str">
        <f t="shared" si="45"/>
        <v/>
      </c>
      <c r="W132" s="332"/>
      <c r="X132" s="376"/>
      <c r="Y132" s="425"/>
      <c r="Z132" s="411"/>
      <c r="AA132" s="17" t="str">
        <f t="shared" si="46"/>
        <v/>
      </c>
      <c r="AB132" s="4" t="e">
        <f t="shared" si="47"/>
        <v>#N/A</v>
      </c>
      <c r="AC132" s="4" t="e">
        <f t="shared" si="48"/>
        <v>#N/A</v>
      </c>
      <c r="AD132" s="4" t="e">
        <f t="shared" si="49"/>
        <v>#N/A</v>
      </c>
      <c r="AE132" s="4" t="str">
        <f t="shared" si="50"/>
        <v/>
      </c>
      <c r="AF132" s="4">
        <f t="shared" si="51"/>
        <v>1</v>
      </c>
      <c r="AG132" s="4" t="e">
        <f t="shared" si="67"/>
        <v>#N/A</v>
      </c>
      <c r="AH132" s="4" t="e">
        <f t="shared" si="68"/>
        <v>#N/A</v>
      </c>
      <c r="AI132" s="4" t="e">
        <f t="shared" si="52"/>
        <v>#N/A</v>
      </c>
      <c r="AJ132" s="4" t="e">
        <f t="shared" si="69"/>
        <v>#N/A</v>
      </c>
      <c r="AK132" s="4" t="e">
        <f t="shared" si="70"/>
        <v>#N/A</v>
      </c>
      <c r="AL132" s="4"/>
      <c r="AM132" s="5" t="str">
        <f t="shared" si="53"/>
        <v xml:space="preserve"> </v>
      </c>
      <c r="AN132" s="5" t="str">
        <f t="shared" si="71"/>
        <v xml:space="preserve"> </v>
      </c>
      <c r="AO132" s="4" t="e">
        <f t="shared" si="54"/>
        <v>#N/A</v>
      </c>
      <c r="AP132" s="4" t="e">
        <f t="shared" si="55"/>
        <v>#N/A</v>
      </c>
      <c r="AQ132" s="4" t="e">
        <f t="shared" si="72"/>
        <v>#N/A</v>
      </c>
      <c r="AR132" s="4" t="e">
        <f t="shared" si="56"/>
        <v>#N/A</v>
      </c>
      <c r="AS132" s="4" t="e">
        <f t="shared" si="57"/>
        <v>#N/A</v>
      </c>
      <c r="AT132" s="4" t="e">
        <f t="shared" si="73"/>
        <v>#N/A</v>
      </c>
      <c r="AU132" s="4" t="e">
        <f t="shared" si="58"/>
        <v>#N/A</v>
      </c>
      <c r="AV132" s="4" t="e">
        <f t="shared" si="59"/>
        <v>#N/A</v>
      </c>
      <c r="AW132" s="4" t="e">
        <f t="shared" si="60"/>
        <v>#N/A</v>
      </c>
      <c r="AX132" s="4">
        <f t="shared" si="61"/>
        <v>0</v>
      </c>
      <c r="AY132" s="4" t="e">
        <f t="shared" si="62"/>
        <v>#N/A</v>
      </c>
      <c r="AZ132" s="4" t="str">
        <f t="shared" si="63"/>
        <v/>
      </c>
      <c r="BA132" s="4" t="str">
        <f t="shared" si="64"/>
        <v/>
      </c>
      <c r="BB132" s="4" t="str">
        <f t="shared" si="65"/>
        <v/>
      </c>
      <c r="BC132" s="4" t="str">
        <f t="shared" si="74"/>
        <v/>
      </c>
      <c r="BD132" s="4" t="str">
        <f t="shared" si="75"/>
        <v/>
      </c>
      <c r="BE132" s="4" t="str">
        <f t="shared" si="76"/>
        <v/>
      </c>
      <c r="BF132" s="4" t="str">
        <f t="shared" si="66"/>
        <v>なし</v>
      </c>
      <c r="BG132" s="4">
        <f t="shared" si="77"/>
        <v>0</v>
      </c>
      <c r="BM132" s="306"/>
      <c r="BW132" s="107"/>
    </row>
    <row r="133" spans="1:75" s="1" customFormat="1" ht="13.5" customHeight="1">
      <c r="A133" s="423">
        <v>116</v>
      </c>
      <c r="B133" s="94"/>
      <c r="C133" s="94"/>
      <c r="D133" s="94"/>
      <c r="E133" s="94"/>
      <c r="F133" s="94"/>
      <c r="G133" s="414"/>
      <c r="H133" s="94"/>
      <c r="I133" s="94"/>
      <c r="J133" s="95"/>
      <c r="K133" s="94"/>
      <c r="L133" s="93"/>
      <c r="M133" s="94"/>
      <c r="N133" s="95"/>
      <c r="O133" s="95"/>
      <c r="P133" s="41" t="str">
        <f t="shared" si="40"/>
        <v/>
      </c>
      <c r="Q133" s="41" t="str">
        <f t="shared" si="41"/>
        <v/>
      </c>
      <c r="R133" s="42" t="str">
        <f t="shared" si="42"/>
        <v/>
      </c>
      <c r="S133" s="424" t="str">
        <f t="shared" si="78"/>
        <v/>
      </c>
      <c r="T133" s="43" t="str">
        <f t="shared" si="43"/>
        <v/>
      </c>
      <c r="U133" s="43" t="str">
        <f t="shared" si="44"/>
        <v/>
      </c>
      <c r="V133" s="43" t="str">
        <f t="shared" si="45"/>
        <v/>
      </c>
      <c r="W133" s="332"/>
      <c r="X133" s="376"/>
      <c r="Y133" s="425"/>
      <c r="Z133" s="411"/>
      <c r="AA133" s="17" t="str">
        <f t="shared" si="46"/>
        <v/>
      </c>
      <c r="AB133" s="4" t="e">
        <f t="shared" si="47"/>
        <v>#N/A</v>
      </c>
      <c r="AC133" s="4" t="e">
        <f t="shared" si="48"/>
        <v>#N/A</v>
      </c>
      <c r="AD133" s="4" t="e">
        <f t="shared" si="49"/>
        <v>#N/A</v>
      </c>
      <c r="AE133" s="4" t="str">
        <f t="shared" si="50"/>
        <v/>
      </c>
      <c r="AF133" s="4">
        <f t="shared" si="51"/>
        <v>1</v>
      </c>
      <c r="AG133" s="4" t="e">
        <f t="shared" si="67"/>
        <v>#N/A</v>
      </c>
      <c r="AH133" s="4" t="e">
        <f t="shared" si="68"/>
        <v>#N/A</v>
      </c>
      <c r="AI133" s="4" t="e">
        <f t="shared" si="52"/>
        <v>#N/A</v>
      </c>
      <c r="AJ133" s="4" t="e">
        <f t="shared" si="69"/>
        <v>#N/A</v>
      </c>
      <c r="AK133" s="4" t="e">
        <f t="shared" si="70"/>
        <v>#N/A</v>
      </c>
      <c r="AL133" s="4"/>
      <c r="AM133" s="5" t="str">
        <f t="shared" si="53"/>
        <v xml:space="preserve"> </v>
      </c>
      <c r="AN133" s="5" t="str">
        <f t="shared" si="71"/>
        <v xml:space="preserve"> </v>
      </c>
      <c r="AO133" s="4" t="e">
        <f t="shared" si="54"/>
        <v>#N/A</v>
      </c>
      <c r="AP133" s="4" t="e">
        <f t="shared" si="55"/>
        <v>#N/A</v>
      </c>
      <c r="AQ133" s="4" t="e">
        <f t="shared" si="72"/>
        <v>#N/A</v>
      </c>
      <c r="AR133" s="4" t="e">
        <f t="shared" si="56"/>
        <v>#N/A</v>
      </c>
      <c r="AS133" s="4" t="e">
        <f t="shared" si="57"/>
        <v>#N/A</v>
      </c>
      <c r="AT133" s="4" t="e">
        <f t="shared" si="73"/>
        <v>#N/A</v>
      </c>
      <c r="AU133" s="4" t="e">
        <f t="shared" si="58"/>
        <v>#N/A</v>
      </c>
      <c r="AV133" s="4" t="e">
        <f t="shared" si="59"/>
        <v>#N/A</v>
      </c>
      <c r="AW133" s="4" t="e">
        <f t="shared" si="60"/>
        <v>#N/A</v>
      </c>
      <c r="AX133" s="4">
        <f t="shared" si="61"/>
        <v>0</v>
      </c>
      <c r="AY133" s="4" t="e">
        <f t="shared" si="62"/>
        <v>#N/A</v>
      </c>
      <c r="AZ133" s="4" t="str">
        <f t="shared" si="63"/>
        <v/>
      </c>
      <c r="BA133" s="4" t="str">
        <f t="shared" si="64"/>
        <v/>
      </c>
      <c r="BB133" s="4" t="str">
        <f t="shared" si="65"/>
        <v/>
      </c>
      <c r="BC133" s="4" t="str">
        <f t="shared" si="74"/>
        <v/>
      </c>
      <c r="BD133" s="4" t="str">
        <f t="shared" si="75"/>
        <v/>
      </c>
      <c r="BE133" s="4" t="str">
        <f t="shared" si="76"/>
        <v/>
      </c>
      <c r="BF133" s="4" t="str">
        <f t="shared" si="66"/>
        <v>なし</v>
      </c>
      <c r="BG133" s="4">
        <f t="shared" si="77"/>
        <v>0</v>
      </c>
      <c r="BM133" s="306"/>
      <c r="BW133" s="107"/>
    </row>
    <row r="134" spans="1:75" s="1" customFormat="1" ht="13.5" customHeight="1">
      <c r="A134" s="423">
        <v>117</v>
      </c>
      <c r="B134" s="94"/>
      <c r="C134" s="94"/>
      <c r="D134" s="94"/>
      <c r="E134" s="94"/>
      <c r="F134" s="94"/>
      <c r="G134" s="414"/>
      <c r="H134" s="94"/>
      <c r="I134" s="94"/>
      <c r="J134" s="95"/>
      <c r="K134" s="94"/>
      <c r="L134" s="93"/>
      <c r="M134" s="94"/>
      <c r="N134" s="95"/>
      <c r="O134" s="95"/>
      <c r="P134" s="41" t="str">
        <f t="shared" si="40"/>
        <v/>
      </c>
      <c r="Q134" s="41" t="str">
        <f t="shared" si="41"/>
        <v/>
      </c>
      <c r="R134" s="42" t="str">
        <f t="shared" si="42"/>
        <v/>
      </c>
      <c r="S134" s="424" t="str">
        <f t="shared" si="78"/>
        <v/>
      </c>
      <c r="T134" s="43" t="str">
        <f t="shared" si="43"/>
        <v/>
      </c>
      <c r="U134" s="43" t="str">
        <f t="shared" si="44"/>
        <v/>
      </c>
      <c r="V134" s="43" t="str">
        <f t="shared" si="45"/>
        <v/>
      </c>
      <c r="W134" s="332"/>
      <c r="X134" s="376"/>
      <c r="Y134" s="425"/>
      <c r="Z134" s="411"/>
      <c r="AA134" s="17" t="str">
        <f t="shared" si="46"/>
        <v/>
      </c>
      <c r="AB134" s="4" t="e">
        <f t="shared" si="47"/>
        <v>#N/A</v>
      </c>
      <c r="AC134" s="4" t="e">
        <f t="shared" si="48"/>
        <v>#N/A</v>
      </c>
      <c r="AD134" s="4" t="e">
        <f t="shared" si="49"/>
        <v>#N/A</v>
      </c>
      <c r="AE134" s="4" t="str">
        <f t="shared" si="50"/>
        <v/>
      </c>
      <c r="AF134" s="4">
        <f t="shared" si="51"/>
        <v>1</v>
      </c>
      <c r="AG134" s="4" t="e">
        <f t="shared" si="67"/>
        <v>#N/A</v>
      </c>
      <c r="AH134" s="4" t="e">
        <f t="shared" si="68"/>
        <v>#N/A</v>
      </c>
      <c r="AI134" s="4" t="e">
        <f t="shared" si="52"/>
        <v>#N/A</v>
      </c>
      <c r="AJ134" s="4" t="e">
        <f t="shared" si="69"/>
        <v>#N/A</v>
      </c>
      <c r="AK134" s="4" t="e">
        <f t="shared" si="70"/>
        <v>#N/A</v>
      </c>
      <c r="AL134" s="4"/>
      <c r="AM134" s="5" t="str">
        <f t="shared" si="53"/>
        <v xml:space="preserve"> </v>
      </c>
      <c r="AN134" s="5" t="str">
        <f t="shared" si="71"/>
        <v xml:space="preserve"> </v>
      </c>
      <c r="AO134" s="4" t="e">
        <f t="shared" si="54"/>
        <v>#N/A</v>
      </c>
      <c r="AP134" s="4" t="e">
        <f t="shared" si="55"/>
        <v>#N/A</v>
      </c>
      <c r="AQ134" s="4" t="e">
        <f t="shared" si="72"/>
        <v>#N/A</v>
      </c>
      <c r="AR134" s="4" t="e">
        <f t="shared" si="56"/>
        <v>#N/A</v>
      </c>
      <c r="AS134" s="4" t="e">
        <f t="shared" si="57"/>
        <v>#N/A</v>
      </c>
      <c r="AT134" s="4" t="e">
        <f t="shared" si="73"/>
        <v>#N/A</v>
      </c>
      <c r="AU134" s="4" t="e">
        <f t="shared" si="58"/>
        <v>#N/A</v>
      </c>
      <c r="AV134" s="4" t="e">
        <f t="shared" si="59"/>
        <v>#N/A</v>
      </c>
      <c r="AW134" s="4" t="e">
        <f t="shared" si="60"/>
        <v>#N/A</v>
      </c>
      <c r="AX134" s="4">
        <f t="shared" si="61"/>
        <v>0</v>
      </c>
      <c r="AY134" s="4" t="e">
        <f t="shared" si="62"/>
        <v>#N/A</v>
      </c>
      <c r="AZ134" s="4" t="str">
        <f t="shared" si="63"/>
        <v/>
      </c>
      <c r="BA134" s="4" t="str">
        <f t="shared" si="64"/>
        <v/>
      </c>
      <c r="BB134" s="4" t="str">
        <f t="shared" si="65"/>
        <v/>
      </c>
      <c r="BC134" s="4" t="str">
        <f t="shared" si="74"/>
        <v/>
      </c>
      <c r="BD134" s="4" t="str">
        <f t="shared" si="75"/>
        <v/>
      </c>
      <c r="BE134" s="4" t="str">
        <f t="shared" si="76"/>
        <v/>
      </c>
      <c r="BF134" s="4" t="str">
        <f t="shared" si="66"/>
        <v>なし</v>
      </c>
      <c r="BG134" s="4">
        <f t="shared" si="77"/>
        <v>0</v>
      </c>
      <c r="BM134" s="306"/>
      <c r="BW134" s="107"/>
    </row>
    <row r="135" spans="1:75" s="1" customFormat="1" ht="13.5" customHeight="1">
      <c r="A135" s="423">
        <v>118</v>
      </c>
      <c r="B135" s="94"/>
      <c r="C135" s="94"/>
      <c r="D135" s="94"/>
      <c r="E135" s="94"/>
      <c r="F135" s="94"/>
      <c r="G135" s="414"/>
      <c r="H135" s="94"/>
      <c r="I135" s="94"/>
      <c r="J135" s="95"/>
      <c r="K135" s="94"/>
      <c r="L135" s="93"/>
      <c r="M135" s="94"/>
      <c r="N135" s="95"/>
      <c r="O135" s="95"/>
      <c r="P135" s="41" t="str">
        <f t="shared" si="40"/>
        <v/>
      </c>
      <c r="Q135" s="41" t="str">
        <f t="shared" si="41"/>
        <v/>
      </c>
      <c r="R135" s="42" t="str">
        <f t="shared" si="42"/>
        <v/>
      </c>
      <c r="S135" s="424" t="str">
        <f t="shared" si="78"/>
        <v/>
      </c>
      <c r="T135" s="43" t="str">
        <f t="shared" si="43"/>
        <v/>
      </c>
      <c r="U135" s="43" t="str">
        <f t="shared" si="44"/>
        <v/>
      </c>
      <c r="V135" s="43" t="str">
        <f t="shared" si="45"/>
        <v/>
      </c>
      <c r="W135" s="332"/>
      <c r="X135" s="376"/>
      <c r="Y135" s="425"/>
      <c r="Z135" s="411"/>
      <c r="AA135" s="17" t="str">
        <f t="shared" si="46"/>
        <v/>
      </c>
      <c r="AB135" s="4" t="e">
        <f t="shared" si="47"/>
        <v>#N/A</v>
      </c>
      <c r="AC135" s="4" t="e">
        <f t="shared" si="48"/>
        <v>#N/A</v>
      </c>
      <c r="AD135" s="4" t="e">
        <f t="shared" si="49"/>
        <v>#N/A</v>
      </c>
      <c r="AE135" s="4" t="str">
        <f t="shared" si="50"/>
        <v/>
      </c>
      <c r="AF135" s="4">
        <f t="shared" si="51"/>
        <v>1</v>
      </c>
      <c r="AG135" s="4" t="e">
        <f t="shared" si="67"/>
        <v>#N/A</v>
      </c>
      <c r="AH135" s="4" t="e">
        <f t="shared" si="68"/>
        <v>#N/A</v>
      </c>
      <c r="AI135" s="4" t="e">
        <f t="shared" si="52"/>
        <v>#N/A</v>
      </c>
      <c r="AJ135" s="4" t="e">
        <f t="shared" si="69"/>
        <v>#N/A</v>
      </c>
      <c r="AK135" s="4" t="e">
        <f t="shared" si="70"/>
        <v>#N/A</v>
      </c>
      <c r="AL135" s="4"/>
      <c r="AM135" s="5" t="str">
        <f t="shared" si="53"/>
        <v xml:space="preserve"> </v>
      </c>
      <c r="AN135" s="5" t="str">
        <f t="shared" si="71"/>
        <v xml:space="preserve"> </v>
      </c>
      <c r="AO135" s="4" t="e">
        <f t="shared" si="54"/>
        <v>#N/A</v>
      </c>
      <c r="AP135" s="4" t="e">
        <f t="shared" si="55"/>
        <v>#N/A</v>
      </c>
      <c r="AQ135" s="4" t="e">
        <f t="shared" si="72"/>
        <v>#N/A</v>
      </c>
      <c r="AR135" s="4" t="e">
        <f t="shared" si="56"/>
        <v>#N/A</v>
      </c>
      <c r="AS135" s="4" t="e">
        <f t="shared" si="57"/>
        <v>#N/A</v>
      </c>
      <c r="AT135" s="4" t="e">
        <f t="shared" si="73"/>
        <v>#N/A</v>
      </c>
      <c r="AU135" s="4" t="e">
        <f t="shared" si="58"/>
        <v>#N/A</v>
      </c>
      <c r="AV135" s="4" t="e">
        <f t="shared" si="59"/>
        <v>#N/A</v>
      </c>
      <c r="AW135" s="4" t="e">
        <f t="shared" si="60"/>
        <v>#N/A</v>
      </c>
      <c r="AX135" s="4">
        <f t="shared" si="61"/>
        <v>0</v>
      </c>
      <c r="AY135" s="4" t="e">
        <f t="shared" si="62"/>
        <v>#N/A</v>
      </c>
      <c r="AZ135" s="4" t="str">
        <f t="shared" si="63"/>
        <v/>
      </c>
      <c r="BA135" s="4" t="str">
        <f t="shared" si="64"/>
        <v/>
      </c>
      <c r="BB135" s="4" t="str">
        <f t="shared" si="65"/>
        <v/>
      </c>
      <c r="BC135" s="4" t="str">
        <f t="shared" si="74"/>
        <v/>
      </c>
      <c r="BD135" s="4" t="str">
        <f t="shared" si="75"/>
        <v/>
      </c>
      <c r="BE135" s="4" t="str">
        <f t="shared" si="76"/>
        <v/>
      </c>
      <c r="BF135" s="4" t="str">
        <f t="shared" si="66"/>
        <v>なし</v>
      </c>
      <c r="BG135" s="4">
        <f t="shared" si="77"/>
        <v>0</v>
      </c>
      <c r="BM135" s="306"/>
      <c r="BW135" s="107"/>
    </row>
    <row r="136" spans="1:75" s="1" customFormat="1" ht="13.5" customHeight="1">
      <c r="A136" s="423">
        <v>119</v>
      </c>
      <c r="B136" s="94"/>
      <c r="C136" s="94"/>
      <c r="D136" s="94"/>
      <c r="E136" s="94"/>
      <c r="F136" s="94"/>
      <c r="G136" s="414"/>
      <c r="H136" s="94"/>
      <c r="I136" s="94"/>
      <c r="J136" s="95"/>
      <c r="K136" s="94"/>
      <c r="L136" s="93"/>
      <c r="M136" s="94"/>
      <c r="N136" s="95"/>
      <c r="O136" s="95"/>
      <c r="P136" s="41" t="str">
        <f t="shared" si="40"/>
        <v/>
      </c>
      <c r="Q136" s="41" t="str">
        <f t="shared" si="41"/>
        <v/>
      </c>
      <c r="R136" s="42" t="str">
        <f t="shared" si="42"/>
        <v/>
      </c>
      <c r="S136" s="424" t="str">
        <f t="shared" si="78"/>
        <v/>
      </c>
      <c r="T136" s="43" t="str">
        <f t="shared" si="43"/>
        <v/>
      </c>
      <c r="U136" s="43" t="str">
        <f t="shared" si="44"/>
        <v/>
      </c>
      <c r="V136" s="43" t="str">
        <f t="shared" si="45"/>
        <v/>
      </c>
      <c r="W136" s="332"/>
      <c r="X136" s="376"/>
      <c r="Y136" s="425"/>
      <c r="Z136" s="411"/>
      <c r="AA136" s="17" t="str">
        <f t="shared" si="46"/>
        <v/>
      </c>
      <c r="AB136" s="4" t="e">
        <f t="shared" si="47"/>
        <v>#N/A</v>
      </c>
      <c r="AC136" s="4" t="e">
        <f t="shared" si="48"/>
        <v>#N/A</v>
      </c>
      <c r="AD136" s="4" t="e">
        <f t="shared" si="49"/>
        <v>#N/A</v>
      </c>
      <c r="AE136" s="4" t="str">
        <f t="shared" si="50"/>
        <v/>
      </c>
      <c r="AF136" s="4">
        <f t="shared" si="51"/>
        <v>1</v>
      </c>
      <c r="AG136" s="4" t="e">
        <f t="shared" si="67"/>
        <v>#N/A</v>
      </c>
      <c r="AH136" s="4" t="e">
        <f t="shared" si="68"/>
        <v>#N/A</v>
      </c>
      <c r="AI136" s="4" t="e">
        <f t="shared" si="52"/>
        <v>#N/A</v>
      </c>
      <c r="AJ136" s="4" t="e">
        <f t="shared" si="69"/>
        <v>#N/A</v>
      </c>
      <c r="AK136" s="4" t="e">
        <f t="shared" si="70"/>
        <v>#N/A</v>
      </c>
      <c r="AL136" s="4"/>
      <c r="AM136" s="5" t="str">
        <f t="shared" si="53"/>
        <v xml:space="preserve"> </v>
      </c>
      <c r="AN136" s="5" t="str">
        <f t="shared" si="71"/>
        <v xml:space="preserve"> </v>
      </c>
      <c r="AO136" s="4" t="e">
        <f t="shared" si="54"/>
        <v>#N/A</v>
      </c>
      <c r="AP136" s="4" t="e">
        <f t="shared" si="55"/>
        <v>#N/A</v>
      </c>
      <c r="AQ136" s="4" t="e">
        <f t="shared" si="72"/>
        <v>#N/A</v>
      </c>
      <c r="AR136" s="4" t="e">
        <f t="shared" si="56"/>
        <v>#N/A</v>
      </c>
      <c r="AS136" s="4" t="e">
        <f t="shared" si="57"/>
        <v>#N/A</v>
      </c>
      <c r="AT136" s="4" t="e">
        <f t="shared" si="73"/>
        <v>#N/A</v>
      </c>
      <c r="AU136" s="4" t="e">
        <f t="shared" si="58"/>
        <v>#N/A</v>
      </c>
      <c r="AV136" s="4" t="e">
        <f t="shared" si="59"/>
        <v>#N/A</v>
      </c>
      <c r="AW136" s="4" t="e">
        <f t="shared" si="60"/>
        <v>#N/A</v>
      </c>
      <c r="AX136" s="4">
        <f t="shared" si="61"/>
        <v>0</v>
      </c>
      <c r="AY136" s="4" t="e">
        <f t="shared" si="62"/>
        <v>#N/A</v>
      </c>
      <c r="AZ136" s="4" t="str">
        <f t="shared" si="63"/>
        <v/>
      </c>
      <c r="BA136" s="4" t="str">
        <f t="shared" si="64"/>
        <v/>
      </c>
      <c r="BB136" s="4" t="str">
        <f t="shared" si="65"/>
        <v/>
      </c>
      <c r="BC136" s="4" t="str">
        <f t="shared" si="74"/>
        <v/>
      </c>
      <c r="BD136" s="4" t="str">
        <f t="shared" si="75"/>
        <v/>
      </c>
      <c r="BE136" s="4" t="str">
        <f t="shared" si="76"/>
        <v/>
      </c>
      <c r="BF136" s="4" t="str">
        <f t="shared" si="66"/>
        <v>なし</v>
      </c>
      <c r="BG136" s="4">
        <f t="shared" si="77"/>
        <v>0</v>
      </c>
      <c r="BM136" s="306"/>
      <c r="BW136" s="107"/>
    </row>
    <row r="137" spans="1:75" s="1" customFormat="1" ht="13.5" customHeight="1">
      <c r="A137" s="423">
        <v>120</v>
      </c>
      <c r="B137" s="94"/>
      <c r="C137" s="94"/>
      <c r="D137" s="94"/>
      <c r="E137" s="94"/>
      <c r="F137" s="94"/>
      <c r="G137" s="414"/>
      <c r="H137" s="94"/>
      <c r="I137" s="94"/>
      <c r="J137" s="95"/>
      <c r="K137" s="94"/>
      <c r="L137" s="93"/>
      <c r="M137" s="94"/>
      <c r="N137" s="95"/>
      <c r="O137" s="95"/>
      <c r="P137" s="41" t="str">
        <f t="shared" si="40"/>
        <v/>
      </c>
      <c r="Q137" s="41" t="str">
        <f t="shared" si="41"/>
        <v/>
      </c>
      <c r="R137" s="42" t="str">
        <f t="shared" si="42"/>
        <v/>
      </c>
      <c r="S137" s="424" t="str">
        <f t="shared" si="78"/>
        <v/>
      </c>
      <c r="T137" s="43" t="str">
        <f t="shared" si="43"/>
        <v/>
      </c>
      <c r="U137" s="43" t="str">
        <f t="shared" si="44"/>
        <v/>
      </c>
      <c r="V137" s="43" t="str">
        <f t="shared" si="45"/>
        <v/>
      </c>
      <c r="W137" s="332"/>
      <c r="X137" s="376"/>
      <c r="Y137" s="425"/>
      <c r="Z137" s="411"/>
      <c r="AA137" s="17" t="str">
        <f t="shared" si="46"/>
        <v/>
      </c>
      <c r="AB137" s="4" t="e">
        <f t="shared" si="47"/>
        <v>#N/A</v>
      </c>
      <c r="AC137" s="4" t="e">
        <f t="shared" si="48"/>
        <v>#N/A</v>
      </c>
      <c r="AD137" s="4" t="e">
        <f t="shared" si="49"/>
        <v>#N/A</v>
      </c>
      <c r="AE137" s="4" t="str">
        <f t="shared" si="50"/>
        <v/>
      </c>
      <c r="AF137" s="4">
        <f t="shared" si="51"/>
        <v>1</v>
      </c>
      <c r="AG137" s="4" t="e">
        <f t="shared" si="67"/>
        <v>#N/A</v>
      </c>
      <c r="AH137" s="4" t="e">
        <f t="shared" si="68"/>
        <v>#N/A</v>
      </c>
      <c r="AI137" s="4" t="e">
        <f t="shared" si="52"/>
        <v>#N/A</v>
      </c>
      <c r="AJ137" s="4" t="e">
        <f t="shared" si="69"/>
        <v>#N/A</v>
      </c>
      <c r="AK137" s="4" t="e">
        <f t="shared" si="70"/>
        <v>#N/A</v>
      </c>
      <c r="AL137" s="4"/>
      <c r="AM137" s="5" t="str">
        <f t="shared" si="53"/>
        <v xml:space="preserve"> </v>
      </c>
      <c r="AN137" s="5" t="str">
        <f t="shared" si="71"/>
        <v xml:space="preserve"> </v>
      </c>
      <c r="AO137" s="4" t="e">
        <f t="shared" si="54"/>
        <v>#N/A</v>
      </c>
      <c r="AP137" s="4" t="e">
        <f t="shared" si="55"/>
        <v>#N/A</v>
      </c>
      <c r="AQ137" s="4" t="e">
        <f t="shared" si="72"/>
        <v>#N/A</v>
      </c>
      <c r="AR137" s="4" t="e">
        <f t="shared" si="56"/>
        <v>#N/A</v>
      </c>
      <c r="AS137" s="4" t="e">
        <f t="shared" si="57"/>
        <v>#N/A</v>
      </c>
      <c r="AT137" s="4" t="e">
        <f t="shared" si="73"/>
        <v>#N/A</v>
      </c>
      <c r="AU137" s="4" t="e">
        <f t="shared" si="58"/>
        <v>#N/A</v>
      </c>
      <c r="AV137" s="4" t="e">
        <f t="shared" si="59"/>
        <v>#N/A</v>
      </c>
      <c r="AW137" s="4" t="e">
        <f t="shared" si="60"/>
        <v>#N/A</v>
      </c>
      <c r="AX137" s="4">
        <f t="shared" si="61"/>
        <v>0</v>
      </c>
      <c r="AY137" s="4" t="e">
        <f t="shared" si="62"/>
        <v>#N/A</v>
      </c>
      <c r="AZ137" s="4" t="str">
        <f t="shared" si="63"/>
        <v/>
      </c>
      <c r="BA137" s="4" t="str">
        <f t="shared" si="64"/>
        <v/>
      </c>
      <c r="BB137" s="4" t="str">
        <f t="shared" si="65"/>
        <v/>
      </c>
      <c r="BC137" s="4" t="str">
        <f t="shared" si="74"/>
        <v/>
      </c>
      <c r="BD137" s="4" t="str">
        <f t="shared" si="75"/>
        <v/>
      </c>
      <c r="BE137" s="4" t="str">
        <f t="shared" si="76"/>
        <v/>
      </c>
      <c r="BF137" s="4" t="str">
        <f t="shared" si="66"/>
        <v>なし</v>
      </c>
      <c r="BG137" s="4">
        <f t="shared" si="77"/>
        <v>0</v>
      </c>
      <c r="BM137" s="306"/>
      <c r="BW137" s="107"/>
    </row>
    <row r="138" spans="1:75" s="1" customFormat="1" ht="13.5" customHeight="1">
      <c r="A138" s="423">
        <v>121</v>
      </c>
      <c r="B138" s="94"/>
      <c r="C138" s="94"/>
      <c r="D138" s="94"/>
      <c r="E138" s="94"/>
      <c r="F138" s="94"/>
      <c r="G138" s="414"/>
      <c r="H138" s="94"/>
      <c r="I138" s="94"/>
      <c r="J138" s="95"/>
      <c r="K138" s="94"/>
      <c r="L138" s="93"/>
      <c r="M138" s="94"/>
      <c r="N138" s="95"/>
      <c r="O138" s="95"/>
      <c r="P138" s="41" t="str">
        <f t="shared" si="40"/>
        <v/>
      </c>
      <c r="Q138" s="41" t="str">
        <f t="shared" si="41"/>
        <v/>
      </c>
      <c r="R138" s="42" t="str">
        <f t="shared" si="42"/>
        <v/>
      </c>
      <c r="S138" s="424" t="str">
        <f t="shared" si="78"/>
        <v/>
      </c>
      <c r="T138" s="43" t="str">
        <f t="shared" si="43"/>
        <v/>
      </c>
      <c r="U138" s="43" t="str">
        <f t="shared" si="44"/>
        <v/>
      </c>
      <c r="V138" s="43" t="str">
        <f t="shared" si="45"/>
        <v/>
      </c>
      <c r="W138" s="332"/>
      <c r="X138" s="376"/>
      <c r="Y138" s="425"/>
      <c r="Z138" s="411"/>
      <c r="AA138" s="17" t="str">
        <f t="shared" si="46"/>
        <v/>
      </c>
      <c r="AB138" s="4" t="e">
        <f t="shared" si="47"/>
        <v>#N/A</v>
      </c>
      <c r="AC138" s="4" t="e">
        <f t="shared" si="48"/>
        <v>#N/A</v>
      </c>
      <c r="AD138" s="4" t="e">
        <f t="shared" si="49"/>
        <v>#N/A</v>
      </c>
      <c r="AE138" s="4" t="str">
        <f t="shared" si="50"/>
        <v/>
      </c>
      <c r="AF138" s="4">
        <f t="shared" si="51"/>
        <v>1</v>
      </c>
      <c r="AG138" s="4" t="e">
        <f t="shared" si="67"/>
        <v>#N/A</v>
      </c>
      <c r="AH138" s="4" t="e">
        <f t="shared" si="68"/>
        <v>#N/A</v>
      </c>
      <c r="AI138" s="4" t="e">
        <f t="shared" si="52"/>
        <v>#N/A</v>
      </c>
      <c r="AJ138" s="4" t="e">
        <f t="shared" si="69"/>
        <v>#N/A</v>
      </c>
      <c r="AK138" s="4" t="e">
        <f t="shared" si="70"/>
        <v>#N/A</v>
      </c>
      <c r="AL138" s="4"/>
      <c r="AM138" s="5" t="str">
        <f t="shared" si="53"/>
        <v xml:space="preserve"> </v>
      </c>
      <c r="AN138" s="5" t="str">
        <f t="shared" si="71"/>
        <v xml:space="preserve"> </v>
      </c>
      <c r="AO138" s="4" t="e">
        <f t="shared" si="54"/>
        <v>#N/A</v>
      </c>
      <c r="AP138" s="4" t="e">
        <f t="shared" si="55"/>
        <v>#N/A</v>
      </c>
      <c r="AQ138" s="4" t="e">
        <f t="shared" si="72"/>
        <v>#N/A</v>
      </c>
      <c r="AR138" s="4" t="e">
        <f t="shared" si="56"/>
        <v>#N/A</v>
      </c>
      <c r="AS138" s="4" t="e">
        <f t="shared" si="57"/>
        <v>#N/A</v>
      </c>
      <c r="AT138" s="4" t="e">
        <f t="shared" si="73"/>
        <v>#N/A</v>
      </c>
      <c r="AU138" s="4" t="e">
        <f t="shared" si="58"/>
        <v>#N/A</v>
      </c>
      <c r="AV138" s="4" t="e">
        <f t="shared" si="59"/>
        <v>#N/A</v>
      </c>
      <c r="AW138" s="4" t="e">
        <f t="shared" si="60"/>
        <v>#N/A</v>
      </c>
      <c r="AX138" s="4">
        <f t="shared" si="61"/>
        <v>0</v>
      </c>
      <c r="AY138" s="4" t="e">
        <f t="shared" si="62"/>
        <v>#N/A</v>
      </c>
      <c r="AZ138" s="4" t="str">
        <f t="shared" si="63"/>
        <v/>
      </c>
      <c r="BA138" s="4" t="str">
        <f t="shared" si="64"/>
        <v/>
      </c>
      <c r="BB138" s="4" t="str">
        <f t="shared" si="65"/>
        <v/>
      </c>
      <c r="BC138" s="4" t="str">
        <f t="shared" si="74"/>
        <v/>
      </c>
      <c r="BD138" s="4" t="str">
        <f t="shared" si="75"/>
        <v/>
      </c>
      <c r="BE138" s="4" t="str">
        <f t="shared" si="76"/>
        <v/>
      </c>
      <c r="BF138" s="4" t="str">
        <f t="shared" si="66"/>
        <v>なし</v>
      </c>
      <c r="BG138" s="4">
        <f t="shared" si="77"/>
        <v>0</v>
      </c>
      <c r="BM138" s="306"/>
      <c r="BW138" s="107"/>
    </row>
    <row r="139" spans="1:75" s="1" customFormat="1" ht="13.5" customHeight="1">
      <c r="A139" s="423">
        <v>122</v>
      </c>
      <c r="B139" s="94"/>
      <c r="C139" s="94"/>
      <c r="D139" s="94"/>
      <c r="E139" s="94"/>
      <c r="F139" s="94"/>
      <c r="G139" s="414"/>
      <c r="H139" s="94"/>
      <c r="I139" s="94"/>
      <c r="J139" s="95"/>
      <c r="K139" s="94"/>
      <c r="L139" s="93"/>
      <c r="M139" s="94"/>
      <c r="N139" s="95"/>
      <c r="O139" s="95"/>
      <c r="P139" s="41" t="str">
        <f t="shared" si="40"/>
        <v/>
      </c>
      <c r="Q139" s="41" t="str">
        <f t="shared" si="41"/>
        <v/>
      </c>
      <c r="R139" s="42" t="str">
        <f t="shared" si="42"/>
        <v/>
      </c>
      <c r="S139" s="424" t="str">
        <f t="shared" si="78"/>
        <v/>
      </c>
      <c r="T139" s="43" t="str">
        <f t="shared" si="43"/>
        <v/>
      </c>
      <c r="U139" s="43" t="str">
        <f t="shared" si="44"/>
        <v/>
      </c>
      <c r="V139" s="43" t="str">
        <f t="shared" si="45"/>
        <v/>
      </c>
      <c r="W139" s="332"/>
      <c r="X139" s="376"/>
      <c r="Y139" s="425"/>
      <c r="Z139" s="411"/>
      <c r="AA139" s="17" t="str">
        <f t="shared" si="46"/>
        <v/>
      </c>
      <c r="AB139" s="4" t="e">
        <f t="shared" si="47"/>
        <v>#N/A</v>
      </c>
      <c r="AC139" s="4" t="e">
        <f t="shared" si="48"/>
        <v>#N/A</v>
      </c>
      <c r="AD139" s="4" t="e">
        <f t="shared" si="49"/>
        <v>#N/A</v>
      </c>
      <c r="AE139" s="4" t="str">
        <f t="shared" si="50"/>
        <v/>
      </c>
      <c r="AF139" s="4">
        <f t="shared" si="51"/>
        <v>1</v>
      </c>
      <c r="AG139" s="4" t="e">
        <f t="shared" si="67"/>
        <v>#N/A</v>
      </c>
      <c r="AH139" s="4" t="e">
        <f t="shared" si="68"/>
        <v>#N/A</v>
      </c>
      <c r="AI139" s="4" t="e">
        <f t="shared" si="52"/>
        <v>#N/A</v>
      </c>
      <c r="AJ139" s="4" t="e">
        <f t="shared" si="69"/>
        <v>#N/A</v>
      </c>
      <c r="AK139" s="4" t="e">
        <f t="shared" si="70"/>
        <v>#N/A</v>
      </c>
      <c r="AL139" s="4"/>
      <c r="AM139" s="5" t="str">
        <f t="shared" si="53"/>
        <v xml:space="preserve"> </v>
      </c>
      <c r="AN139" s="5" t="str">
        <f t="shared" si="71"/>
        <v xml:space="preserve"> </v>
      </c>
      <c r="AO139" s="4" t="e">
        <f t="shared" si="54"/>
        <v>#N/A</v>
      </c>
      <c r="AP139" s="4" t="e">
        <f t="shared" si="55"/>
        <v>#N/A</v>
      </c>
      <c r="AQ139" s="4" t="e">
        <f t="shared" si="72"/>
        <v>#N/A</v>
      </c>
      <c r="AR139" s="4" t="e">
        <f t="shared" si="56"/>
        <v>#N/A</v>
      </c>
      <c r="AS139" s="4" t="e">
        <f t="shared" si="57"/>
        <v>#N/A</v>
      </c>
      <c r="AT139" s="4" t="e">
        <f t="shared" si="73"/>
        <v>#N/A</v>
      </c>
      <c r="AU139" s="4" t="e">
        <f t="shared" si="58"/>
        <v>#N/A</v>
      </c>
      <c r="AV139" s="4" t="e">
        <f t="shared" si="59"/>
        <v>#N/A</v>
      </c>
      <c r="AW139" s="4" t="e">
        <f t="shared" si="60"/>
        <v>#N/A</v>
      </c>
      <c r="AX139" s="4">
        <f t="shared" si="61"/>
        <v>0</v>
      </c>
      <c r="AY139" s="4" t="e">
        <f t="shared" si="62"/>
        <v>#N/A</v>
      </c>
      <c r="AZ139" s="4" t="str">
        <f t="shared" si="63"/>
        <v/>
      </c>
      <c r="BA139" s="4" t="str">
        <f t="shared" si="64"/>
        <v/>
      </c>
      <c r="BB139" s="4" t="str">
        <f t="shared" si="65"/>
        <v/>
      </c>
      <c r="BC139" s="4" t="str">
        <f t="shared" si="74"/>
        <v/>
      </c>
      <c r="BD139" s="4" t="str">
        <f t="shared" si="75"/>
        <v/>
      </c>
      <c r="BE139" s="4" t="str">
        <f t="shared" si="76"/>
        <v/>
      </c>
      <c r="BF139" s="4" t="str">
        <f t="shared" si="66"/>
        <v>なし</v>
      </c>
      <c r="BG139" s="4">
        <f t="shared" si="77"/>
        <v>0</v>
      </c>
      <c r="BM139" s="306"/>
      <c r="BW139" s="107"/>
    </row>
    <row r="140" spans="1:75" s="1" customFormat="1" ht="13.5" customHeight="1">
      <c r="A140" s="423">
        <v>123</v>
      </c>
      <c r="B140" s="94"/>
      <c r="C140" s="94"/>
      <c r="D140" s="94"/>
      <c r="E140" s="94"/>
      <c r="F140" s="94"/>
      <c r="G140" s="414"/>
      <c r="H140" s="94"/>
      <c r="I140" s="94"/>
      <c r="J140" s="95"/>
      <c r="K140" s="94"/>
      <c r="L140" s="93"/>
      <c r="M140" s="94"/>
      <c r="N140" s="95"/>
      <c r="O140" s="95"/>
      <c r="P140" s="41" t="str">
        <f t="shared" si="40"/>
        <v/>
      </c>
      <c r="Q140" s="41" t="str">
        <f t="shared" si="41"/>
        <v/>
      </c>
      <c r="R140" s="42" t="str">
        <f t="shared" si="42"/>
        <v/>
      </c>
      <c r="S140" s="424" t="str">
        <f t="shared" si="78"/>
        <v/>
      </c>
      <c r="T140" s="43" t="str">
        <f t="shared" si="43"/>
        <v/>
      </c>
      <c r="U140" s="43" t="str">
        <f t="shared" si="44"/>
        <v/>
      </c>
      <c r="V140" s="43" t="str">
        <f t="shared" si="45"/>
        <v/>
      </c>
      <c r="W140" s="332"/>
      <c r="X140" s="376"/>
      <c r="Y140" s="425"/>
      <c r="Z140" s="411"/>
      <c r="AA140" s="17" t="str">
        <f t="shared" si="46"/>
        <v/>
      </c>
      <c r="AB140" s="4" t="e">
        <f t="shared" si="47"/>
        <v>#N/A</v>
      </c>
      <c r="AC140" s="4" t="e">
        <f t="shared" si="48"/>
        <v>#N/A</v>
      </c>
      <c r="AD140" s="4" t="e">
        <f t="shared" si="49"/>
        <v>#N/A</v>
      </c>
      <c r="AE140" s="4" t="str">
        <f t="shared" si="50"/>
        <v/>
      </c>
      <c r="AF140" s="4">
        <f t="shared" si="51"/>
        <v>1</v>
      </c>
      <c r="AG140" s="4" t="e">
        <f t="shared" si="67"/>
        <v>#N/A</v>
      </c>
      <c r="AH140" s="4" t="e">
        <f t="shared" si="68"/>
        <v>#N/A</v>
      </c>
      <c r="AI140" s="4" t="e">
        <f t="shared" si="52"/>
        <v>#N/A</v>
      </c>
      <c r="AJ140" s="4" t="e">
        <f t="shared" si="69"/>
        <v>#N/A</v>
      </c>
      <c r="AK140" s="4" t="e">
        <f t="shared" si="70"/>
        <v>#N/A</v>
      </c>
      <c r="AL140" s="4"/>
      <c r="AM140" s="5" t="str">
        <f t="shared" si="53"/>
        <v xml:space="preserve"> </v>
      </c>
      <c r="AN140" s="5" t="str">
        <f t="shared" si="71"/>
        <v xml:space="preserve"> </v>
      </c>
      <c r="AO140" s="4" t="e">
        <f t="shared" si="54"/>
        <v>#N/A</v>
      </c>
      <c r="AP140" s="4" t="e">
        <f t="shared" si="55"/>
        <v>#N/A</v>
      </c>
      <c r="AQ140" s="4" t="e">
        <f t="shared" si="72"/>
        <v>#N/A</v>
      </c>
      <c r="AR140" s="4" t="e">
        <f t="shared" si="56"/>
        <v>#N/A</v>
      </c>
      <c r="AS140" s="4" t="e">
        <f t="shared" si="57"/>
        <v>#N/A</v>
      </c>
      <c r="AT140" s="4" t="e">
        <f t="shared" si="73"/>
        <v>#N/A</v>
      </c>
      <c r="AU140" s="4" t="e">
        <f t="shared" si="58"/>
        <v>#N/A</v>
      </c>
      <c r="AV140" s="4" t="e">
        <f t="shared" si="59"/>
        <v>#N/A</v>
      </c>
      <c r="AW140" s="4" t="e">
        <f t="shared" si="60"/>
        <v>#N/A</v>
      </c>
      <c r="AX140" s="4">
        <f t="shared" si="61"/>
        <v>0</v>
      </c>
      <c r="AY140" s="4" t="e">
        <f t="shared" si="62"/>
        <v>#N/A</v>
      </c>
      <c r="AZ140" s="4" t="str">
        <f t="shared" si="63"/>
        <v/>
      </c>
      <c r="BA140" s="4" t="str">
        <f t="shared" si="64"/>
        <v/>
      </c>
      <c r="BB140" s="4" t="str">
        <f t="shared" si="65"/>
        <v/>
      </c>
      <c r="BC140" s="4" t="str">
        <f t="shared" si="74"/>
        <v/>
      </c>
      <c r="BD140" s="4" t="str">
        <f t="shared" si="75"/>
        <v/>
      </c>
      <c r="BE140" s="4" t="str">
        <f t="shared" si="76"/>
        <v/>
      </c>
      <c r="BF140" s="4" t="str">
        <f t="shared" si="66"/>
        <v>なし</v>
      </c>
      <c r="BG140" s="4">
        <f t="shared" si="77"/>
        <v>0</v>
      </c>
      <c r="BM140" s="306"/>
      <c r="BW140" s="107"/>
    </row>
    <row r="141" spans="1:75" s="1" customFormat="1" ht="13.5" customHeight="1">
      <c r="A141" s="423">
        <v>124</v>
      </c>
      <c r="B141" s="94"/>
      <c r="C141" s="94"/>
      <c r="D141" s="94"/>
      <c r="E141" s="94"/>
      <c r="F141" s="94"/>
      <c r="G141" s="414"/>
      <c r="H141" s="94"/>
      <c r="I141" s="94"/>
      <c r="J141" s="95"/>
      <c r="K141" s="94"/>
      <c r="L141" s="93"/>
      <c r="M141" s="94"/>
      <c r="N141" s="95"/>
      <c r="O141" s="95"/>
      <c r="P141" s="41" t="str">
        <f t="shared" si="40"/>
        <v/>
      </c>
      <c r="Q141" s="41" t="str">
        <f t="shared" si="41"/>
        <v/>
      </c>
      <c r="R141" s="42" t="str">
        <f t="shared" si="42"/>
        <v/>
      </c>
      <c r="S141" s="424" t="str">
        <f t="shared" si="78"/>
        <v/>
      </c>
      <c r="T141" s="43" t="str">
        <f t="shared" si="43"/>
        <v/>
      </c>
      <c r="U141" s="43" t="str">
        <f t="shared" si="44"/>
        <v/>
      </c>
      <c r="V141" s="43" t="str">
        <f t="shared" si="45"/>
        <v/>
      </c>
      <c r="W141" s="332"/>
      <c r="X141" s="376"/>
      <c r="Y141" s="425"/>
      <c r="Z141" s="411"/>
      <c r="AA141" s="17" t="str">
        <f t="shared" si="46"/>
        <v/>
      </c>
      <c r="AB141" s="4" t="e">
        <f t="shared" si="47"/>
        <v>#N/A</v>
      </c>
      <c r="AC141" s="4" t="e">
        <f t="shared" si="48"/>
        <v>#N/A</v>
      </c>
      <c r="AD141" s="4" t="e">
        <f t="shared" si="49"/>
        <v>#N/A</v>
      </c>
      <c r="AE141" s="4" t="str">
        <f t="shared" si="50"/>
        <v/>
      </c>
      <c r="AF141" s="4">
        <f t="shared" si="51"/>
        <v>1</v>
      </c>
      <c r="AG141" s="4" t="e">
        <f t="shared" si="67"/>
        <v>#N/A</v>
      </c>
      <c r="AH141" s="4" t="e">
        <f t="shared" si="68"/>
        <v>#N/A</v>
      </c>
      <c r="AI141" s="4" t="e">
        <f t="shared" si="52"/>
        <v>#N/A</v>
      </c>
      <c r="AJ141" s="4" t="e">
        <f t="shared" si="69"/>
        <v>#N/A</v>
      </c>
      <c r="AK141" s="4" t="e">
        <f t="shared" si="70"/>
        <v>#N/A</v>
      </c>
      <c r="AL141" s="4"/>
      <c r="AM141" s="5" t="str">
        <f t="shared" si="53"/>
        <v xml:space="preserve"> </v>
      </c>
      <c r="AN141" s="5" t="str">
        <f t="shared" si="71"/>
        <v xml:space="preserve"> </v>
      </c>
      <c r="AO141" s="4" t="e">
        <f t="shared" si="54"/>
        <v>#N/A</v>
      </c>
      <c r="AP141" s="4" t="e">
        <f t="shared" si="55"/>
        <v>#N/A</v>
      </c>
      <c r="AQ141" s="4" t="e">
        <f t="shared" si="72"/>
        <v>#N/A</v>
      </c>
      <c r="AR141" s="4" t="e">
        <f t="shared" si="56"/>
        <v>#N/A</v>
      </c>
      <c r="AS141" s="4" t="e">
        <f t="shared" si="57"/>
        <v>#N/A</v>
      </c>
      <c r="AT141" s="4" t="e">
        <f t="shared" si="73"/>
        <v>#N/A</v>
      </c>
      <c r="AU141" s="4" t="e">
        <f t="shared" si="58"/>
        <v>#N/A</v>
      </c>
      <c r="AV141" s="4" t="e">
        <f t="shared" si="59"/>
        <v>#N/A</v>
      </c>
      <c r="AW141" s="4" t="e">
        <f t="shared" si="60"/>
        <v>#N/A</v>
      </c>
      <c r="AX141" s="4">
        <f t="shared" si="61"/>
        <v>0</v>
      </c>
      <c r="AY141" s="4" t="e">
        <f t="shared" si="62"/>
        <v>#N/A</v>
      </c>
      <c r="AZ141" s="4" t="str">
        <f t="shared" si="63"/>
        <v/>
      </c>
      <c r="BA141" s="4" t="str">
        <f t="shared" si="64"/>
        <v/>
      </c>
      <c r="BB141" s="4" t="str">
        <f t="shared" si="65"/>
        <v/>
      </c>
      <c r="BC141" s="4" t="str">
        <f t="shared" si="74"/>
        <v/>
      </c>
      <c r="BD141" s="4" t="str">
        <f t="shared" si="75"/>
        <v/>
      </c>
      <c r="BE141" s="4" t="str">
        <f t="shared" si="76"/>
        <v/>
      </c>
      <c r="BF141" s="4" t="str">
        <f t="shared" si="66"/>
        <v>なし</v>
      </c>
      <c r="BG141" s="4">
        <f t="shared" si="77"/>
        <v>0</v>
      </c>
      <c r="BM141" s="306"/>
      <c r="BW141" s="107"/>
    </row>
    <row r="142" spans="1:75" s="1" customFormat="1" ht="13.5" customHeight="1">
      <c r="A142" s="423">
        <v>125</v>
      </c>
      <c r="B142" s="94"/>
      <c r="C142" s="94"/>
      <c r="D142" s="94"/>
      <c r="E142" s="94"/>
      <c r="F142" s="94"/>
      <c r="G142" s="414"/>
      <c r="H142" s="94"/>
      <c r="I142" s="94"/>
      <c r="J142" s="95"/>
      <c r="K142" s="94"/>
      <c r="L142" s="93"/>
      <c r="M142" s="94"/>
      <c r="N142" s="95"/>
      <c r="O142" s="95"/>
      <c r="P142" s="41" t="str">
        <f t="shared" si="40"/>
        <v/>
      </c>
      <c r="Q142" s="41" t="str">
        <f t="shared" si="41"/>
        <v/>
      </c>
      <c r="R142" s="42" t="str">
        <f t="shared" si="42"/>
        <v/>
      </c>
      <c r="S142" s="424" t="str">
        <f t="shared" si="78"/>
        <v/>
      </c>
      <c r="T142" s="43" t="str">
        <f t="shared" si="43"/>
        <v/>
      </c>
      <c r="U142" s="43" t="str">
        <f t="shared" si="44"/>
        <v/>
      </c>
      <c r="V142" s="43" t="str">
        <f t="shared" si="45"/>
        <v/>
      </c>
      <c r="W142" s="332"/>
      <c r="X142" s="376"/>
      <c r="Y142" s="425"/>
      <c r="Z142" s="411"/>
      <c r="AA142" s="17" t="str">
        <f t="shared" si="46"/>
        <v/>
      </c>
      <c r="AB142" s="4" t="e">
        <f t="shared" si="47"/>
        <v>#N/A</v>
      </c>
      <c r="AC142" s="4" t="e">
        <f t="shared" si="48"/>
        <v>#N/A</v>
      </c>
      <c r="AD142" s="4" t="e">
        <f t="shared" si="49"/>
        <v>#N/A</v>
      </c>
      <c r="AE142" s="4" t="str">
        <f t="shared" si="50"/>
        <v/>
      </c>
      <c r="AF142" s="4">
        <f t="shared" si="51"/>
        <v>1</v>
      </c>
      <c r="AG142" s="4" t="e">
        <f t="shared" si="67"/>
        <v>#N/A</v>
      </c>
      <c r="AH142" s="4" t="e">
        <f t="shared" si="68"/>
        <v>#N/A</v>
      </c>
      <c r="AI142" s="4" t="e">
        <f t="shared" si="52"/>
        <v>#N/A</v>
      </c>
      <c r="AJ142" s="4" t="e">
        <f t="shared" si="69"/>
        <v>#N/A</v>
      </c>
      <c r="AK142" s="4" t="e">
        <f t="shared" si="70"/>
        <v>#N/A</v>
      </c>
      <c r="AL142" s="4"/>
      <c r="AM142" s="5" t="str">
        <f t="shared" si="53"/>
        <v xml:space="preserve"> </v>
      </c>
      <c r="AN142" s="5" t="str">
        <f t="shared" si="71"/>
        <v xml:space="preserve"> </v>
      </c>
      <c r="AO142" s="4" t="e">
        <f t="shared" si="54"/>
        <v>#N/A</v>
      </c>
      <c r="AP142" s="4" t="e">
        <f t="shared" si="55"/>
        <v>#N/A</v>
      </c>
      <c r="AQ142" s="4" t="e">
        <f t="shared" si="72"/>
        <v>#N/A</v>
      </c>
      <c r="AR142" s="4" t="e">
        <f t="shared" si="56"/>
        <v>#N/A</v>
      </c>
      <c r="AS142" s="4" t="e">
        <f t="shared" si="57"/>
        <v>#N/A</v>
      </c>
      <c r="AT142" s="4" t="e">
        <f t="shared" si="73"/>
        <v>#N/A</v>
      </c>
      <c r="AU142" s="4" t="e">
        <f t="shared" si="58"/>
        <v>#N/A</v>
      </c>
      <c r="AV142" s="4" t="e">
        <f t="shared" si="59"/>
        <v>#N/A</v>
      </c>
      <c r="AW142" s="4" t="e">
        <f t="shared" si="60"/>
        <v>#N/A</v>
      </c>
      <c r="AX142" s="4">
        <f t="shared" si="61"/>
        <v>0</v>
      </c>
      <c r="AY142" s="4" t="e">
        <f t="shared" si="62"/>
        <v>#N/A</v>
      </c>
      <c r="AZ142" s="4" t="str">
        <f t="shared" si="63"/>
        <v/>
      </c>
      <c r="BA142" s="4" t="str">
        <f t="shared" si="64"/>
        <v/>
      </c>
      <c r="BB142" s="4" t="str">
        <f t="shared" si="65"/>
        <v/>
      </c>
      <c r="BC142" s="4" t="str">
        <f t="shared" si="74"/>
        <v/>
      </c>
      <c r="BD142" s="4" t="str">
        <f t="shared" si="75"/>
        <v/>
      </c>
      <c r="BE142" s="4" t="str">
        <f t="shared" si="76"/>
        <v/>
      </c>
      <c r="BF142" s="4" t="str">
        <f t="shared" si="66"/>
        <v>なし</v>
      </c>
      <c r="BG142" s="4">
        <f t="shared" si="77"/>
        <v>0</v>
      </c>
      <c r="BM142" s="306"/>
      <c r="BW142" s="107"/>
    </row>
    <row r="143" spans="1:75" s="1" customFormat="1" ht="13.5" customHeight="1">
      <c r="A143" s="423">
        <v>126</v>
      </c>
      <c r="B143" s="94"/>
      <c r="C143" s="94"/>
      <c r="D143" s="94"/>
      <c r="E143" s="94"/>
      <c r="F143" s="94"/>
      <c r="G143" s="414"/>
      <c r="H143" s="94"/>
      <c r="I143" s="94"/>
      <c r="J143" s="95"/>
      <c r="K143" s="94"/>
      <c r="L143" s="93"/>
      <c r="M143" s="94"/>
      <c r="N143" s="95"/>
      <c r="O143" s="95"/>
      <c r="P143" s="41" t="str">
        <f t="shared" si="40"/>
        <v/>
      </c>
      <c r="Q143" s="41" t="str">
        <f t="shared" si="41"/>
        <v/>
      </c>
      <c r="R143" s="42" t="str">
        <f t="shared" si="42"/>
        <v/>
      </c>
      <c r="S143" s="424" t="str">
        <f t="shared" si="78"/>
        <v/>
      </c>
      <c r="T143" s="43" t="str">
        <f t="shared" si="43"/>
        <v/>
      </c>
      <c r="U143" s="43" t="str">
        <f t="shared" si="44"/>
        <v/>
      </c>
      <c r="V143" s="43" t="str">
        <f t="shared" si="45"/>
        <v/>
      </c>
      <c r="W143" s="332"/>
      <c r="X143" s="376"/>
      <c r="Y143" s="425"/>
      <c r="Z143" s="411"/>
      <c r="AA143" s="17" t="str">
        <f t="shared" si="46"/>
        <v/>
      </c>
      <c r="AB143" s="4" t="e">
        <f t="shared" si="47"/>
        <v>#N/A</v>
      </c>
      <c r="AC143" s="4" t="e">
        <f t="shared" si="48"/>
        <v>#N/A</v>
      </c>
      <c r="AD143" s="4" t="e">
        <f t="shared" si="49"/>
        <v>#N/A</v>
      </c>
      <c r="AE143" s="4" t="str">
        <f t="shared" si="50"/>
        <v/>
      </c>
      <c r="AF143" s="4">
        <f t="shared" si="51"/>
        <v>1</v>
      </c>
      <c r="AG143" s="4" t="e">
        <f t="shared" si="67"/>
        <v>#N/A</v>
      </c>
      <c r="AH143" s="4" t="e">
        <f t="shared" si="68"/>
        <v>#N/A</v>
      </c>
      <c r="AI143" s="4" t="e">
        <f t="shared" si="52"/>
        <v>#N/A</v>
      </c>
      <c r="AJ143" s="4" t="e">
        <f t="shared" si="69"/>
        <v>#N/A</v>
      </c>
      <c r="AK143" s="4" t="e">
        <f t="shared" si="70"/>
        <v>#N/A</v>
      </c>
      <c r="AL143" s="4"/>
      <c r="AM143" s="5" t="str">
        <f t="shared" si="53"/>
        <v xml:space="preserve"> </v>
      </c>
      <c r="AN143" s="5" t="str">
        <f t="shared" si="71"/>
        <v xml:space="preserve"> </v>
      </c>
      <c r="AO143" s="4" t="e">
        <f t="shared" si="54"/>
        <v>#N/A</v>
      </c>
      <c r="AP143" s="4" t="e">
        <f t="shared" si="55"/>
        <v>#N/A</v>
      </c>
      <c r="AQ143" s="4" t="e">
        <f t="shared" si="72"/>
        <v>#N/A</v>
      </c>
      <c r="AR143" s="4" t="e">
        <f t="shared" si="56"/>
        <v>#N/A</v>
      </c>
      <c r="AS143" s="4" t="e">
        <f t="shared" si="57"/>
        <v>#N/A</v>
      </c>
      <c r="AT143" s="4" t="e">
        <f t="shared" si="73"/>
        <v>#N/A</v>
      </c>
      <c r="AU143" s="4" t="e">
        <f t="shared" si="58"/>
        <v>#N/A</v>
      </c>
      <c r="AV143" s="4" t="e">
        <f t="shared" si="59"/>
        <v>#N/A</v>
      </c>
      <c r="AW143" s="4" t="e">
        <f t="shared" si="60"/>
        <v>#N/A</v>
      </c>
      <c r="AX143" s="4">
        <f t="shared" si="61"/>
        <v>0</v>
      </c>
      <c r="AY143" s="4" t="e">
        <f t="shared" si="62"/>
        <v>#N/A</v>
      </c>
      <c r="AZ143" s="4" t="str">
        <f t="shared" si="63"/>
        <v/>
      </c>
      <c r="BA143" s="4" t="str">
        <f t="shared" si="64"/>
        <v/>
      </c>
      <c r="BB143" s="4" t="str">
        <f t="shared" si="65"/>
        <v/>
      </c>
      <c r="BC143" s="4" t="str">
        <f t="shared" si="74"/>
        <v/>
      </c>
      <c r="BD143" s="4" t="str">
        <f t="shared" si="75"/>
        <v/>
      </c>
      <c r="BE143" s="4" t="str">
        <f t="shared" si="76"/>
        <v/>
      </c>
      <c r="BF143" s="4" t="str">
        <f t="shared" si="66"/>
        <v>なし</v>
      </c>
      <c r="BG143" s="4">
        <f t="shared" si="77"/>
        <v>0</v>
      </c>
      <c r="BM143" s="306"/>
      <c r="BW143" s="107"/>
    </row>
    <row r="144" spans="1:75" s="1" customFormat="1" ht="13.5" customHeight="1">
      <c r="A144" s="423">
        <v>127</v>
      </c>
      <c r="B144" s="94"/>
      <c r="C144" s="94"/>
      <c r="D144" s="94"/>
      <c r="E144" s="94"/>
      <c r="F144" s="94"/>
      <c r="G144" s="414"/>
      <c r="H144" s="94"/>
      <c r="I144" s="94"/>
      <c r="J144" s="95"/>
      <c r="K144" s="94"/>
      <c r="L144" s="93"/>
      <c r="M144" s="94"/>
      <c r="N144" s="95"/>
      <c r="O144" s="95"/>
      <c r="P144" s="41" t="str">
        <f t="shared" si="40"/>
        <v/>
      </c>
      <c r="Q144" s="41" t="str">
        <f t="shared" si="41"/>
        <v/>
      </c>
      <c r="R144" s="42" t="str">
        <f t="shared" si="42"/>
        <v/>
      </c>
      <c r="S144" s="424" t="str">
        <f t="shared" si="78"/>
        <v/>
      </c>
      <c r="T144" s="43" t="str">
        <f t="shared" si="43"/>
        <v/>
      </c>
      <c r="U144" s="43" t="str">
        <f t="shared" si="44"/>
        <v/>
      </c>
      <c r="V144" s="43" t="str">
        <f t="shared" si="45"/>
        <v/>
      </c>
      <c r="W144" s="332"/>
      <c r="X144" s="376"/>
      <c r="Y144" s="425"/>
      <c r="Z144" s="411"/>
      <c r="AA144" s="17" t="str">
        <f t="shared" si="46"/>
        <v/>
      </c>
      <c r="AB144" s="4" t="e">
        <f t="shared" si="47"/>
        <v>#N/A</v>
      </c>
      <c r="AC144" s="4" t="e">
        <f t="shared" si="48"/>
        <v>#N/A</v>
      </c>
      <c r="AD144" s="4" t="e">
        <f t="shared" si="49"/>
        <v>#N/A</v>
      </c>
      <c r="AE144" s="4" t="str">
        <f t="shared" si="50"/>
        <v/>
      </c>
      <c r="AF144" s="4">
        <f t="shared" si="51"/>
        <v>1</v>
      </c>
      <c r="AG144" s="4" t="e">
        <f t="shared" si="67"/>
        <v>#N/A</v>
      </c>
      <c r="AH144" s="4" t="e">
        <f t="shared" si="68"/>
        <v>#N/A</v>
      </c>
      <c r="AI144" s="4" t="e">
        <f t="shared" si="52"/>
        <v>#N/A</v>
      </c>
      <c r="AJ144" s="4" t="e">
        <f t="shared" si="69"/>
        <v>#N/A</v>
      </c>
      <c r="AK144" s="4" t="e">
        <f t="shared" si="70"/>
        <v>#N/A</v>
      </c>
      <c r="AL144" s="4"/>
      <c r="AM144" s="5" t="str">
        <f t="shared" si="53"/>
        <v xml:space="preserve"> </v>
      </c>
      <c r="AN144" s="5" t="str">
        <f t="shared" si="71"/>
        <v xml:space="preserve"> </v>
      </c>
      <c r="AO144" s="4" t="e">
        <f t="shared" si="54"/>
        <v>#N/A</v>
      </c>
      <c r="AP144" s="4" t="e">
        <f t="shared" si="55"/>
        <v>#N/A</v>
      </c>
      <c r="AQ144" s="4" t="e">
        <f t="shared" si="72"/>
        <v>#N/A</v>
      </c>
      <c r="AR144" s="4" t="e">
        <f t="shared" si="56"/>
        <v>#N/A</v>
      </c>
      <c r="AS144" s="4" t="e">
        <f t="shared" si="57"/>
        <v>#N/A</v>
      </c>
      <c r="AT144" s="4" t="e">
        <f t="shared" si="73"/>
        <v>#N/A</v>
      </c>
      <c r="AU144" s="4" t="e">
        <f t="shared" si="58"/>
        <v>#N/A</v>
      </c>
      <c r="AV144" s="4" t="e">
        <f t="shared" si="59"/>
        <v>#N/A</v>
      </c>
      <c r="AW144" s="4" t="e">
        <f t="shared" si="60"/>
        <v>#N/A</v>
      </c>
      <c r="AX144" s="4">
        <f t="shared" si="61"/>
        <v>0</v>
      </c>
      <c r="AY144" s="4" t="e">
        <f t="shared" si="62"/>
        <v>#N/A</v>
      </c>
      <c r="AZ144" s="4" t="str">
        <f t="shared" si="63"/>
        <v/>
      </c>
      <c r="BA144" s="4" t="str">
        <f t="shared" si="64"/>
        <v/>
      </c>
      <c r="BB144" s="4" t="str">
        <f t="shared" si="65"/>
        <v/>
      </c>
      <c r="BC144" s="4" t="str">
        <f t="shared" si="74"/>
        <v/>
      </c>
      <c r="BD144" s="4" t="str">
        <f t="shared" si="75"/>
        <v/>
      </c>
      <c r="BE144" s="4" t="str">
        <f t="shared" si="76"/>
        <v/>
      </c>
      <c r="BF144" s="4" t="str">
        <f t="shared" si="66"/>
        <v>なし</v>
      </c>
      <c r="BG144" s="4">
        <f t="shared" si="77"/>
        <v>0</v>
      </c>
      <c r="BM144" s="306"/>
      <c r="BW144" s="107"/>
    </row>
    <row r="145" spans="1:75" s="1" customFormat="1" ht="13.5" customHeight="1">
      <c r="A145" s="423">
        <v>128</v>
      </c>
      <c r="B145" s="94"/>
      <c r="C145" s="94"/>
      <c r="D145" s="94"/>
      <c r="E145" s="94"/>
      <c r="F145" s="94"/>
      <c r="G145" s="414"/>
      <c r="H145" s="94"/>
      <c r="I145" s="94"/>
      <c r="J145" s="95"/>
      <c r="K145" s="94"/>
      <c r="L145" s="93"/>
      <c r="M145" s="94"/>
      <c r="N145" s="95"/>
      <c r="O145" s="95"/>
      <c r="P145" s="41" t="str">
        <f t="shared" si="40"/>
        <v/>
      </c>
      <c r="Q145" s="41" t="str">
        <f t="shared" si="41"/>
        <v/>
      </c>
      <c r="R145" s="42" t="str">
        <f t="shared" si="42"/>
        <v/>
      </c>
      <c r="S145" s="424" t="str">
        <f t="shared" si="78"/>
        <v/>
      </c>
      <c r="T145" s="43" t="str">
        <f t="shared" si="43"/>
        <v/>
      </c>
      <c r="U145" s="43" t="str">
        <f t="shared" si="44"/>
        <v/>
      </c>
      <c r="V145" s="43" t="str">
        <f t="shared" si="45"/>
        <v/>
      </c>
      <c r="W145" s="332"/>
      <c r="X145" s="376"/>
      <c r="Y145" s="425"/>
      <c r="Z145" s="411"/>
      <c r="AA145" s="17" t="str">
        <f t="shared" si="46"/>
        <v/>
      </c>
      <c r="AB145" s="4" t="e">
        <f t="shared" si="47"/>
        <v>#N/A</v>
      </c>
      <c r="AC145" s="4" t="e">
        <f t="shared" si="48"/>
        <v>#N/A</v>
      </c>
      <c r="AD145" s="4" t="e">
        <f t="shared" si="49"/>
        <v>#N/A</v>
      </c>
      <c r="AE145" s="4" t="str">
        <f t="shared" si="50"/>
        <v/>
      </c>
      <c r="AF145" s="4">
        <f t="shared" si="51"/>
        <v>1</v>
      </c>
      <c r="AG145" s="4" t="e">
        <f t="shared" si="67"/>
        <v>#N/A</v>
      </c>
      <c r="AH145" s="4" t="e">
        <f t="shared" si="68"/>
        <v>#N/A</v>
      </c>
      <c r="AI145" s="4" t="e">
        <f t="shared" si="52"/>
        <v>#N/A</v>
      </c>
      <c r="AJ145" s="4" t="e">
        <f t="shared" si="69"/>
        <v>#N/A</v>
      </c>
      <c r="AK145" s="4" t="e">
        <f t="shared" si="70"/>
        <v>#N/A</v>
      </c>
      <c r="AL145" s="4"/>
      <c r="AM145" s="5" t="str">
        <f t="shared" si="53"/>
        <v xml:space="preserve"> </v>
      </c>
      <c r="AN145" s="5" t="str">
        <f t="shared" si="71"/>
        <v xml:space="preserve"> </v>
      </c>
      <c r="AO145" s="4" t="e">
        <f t="shared" si="54"/>
        <v>#N/A</v>
      </c>
      <c r="AP145" s="4" t="e">
        <f t="shared" si="55"/>
        <v>#N/A</v>
      </c>
      <c r="AQ145" s="4" t="e">
        <f t="shared" si="72"/>
        <v>#N/A</v>
      </c>
      <c r="AR145" s="4" t="e">
        <f t="shared" si="56"/>
        <v>#N/A</v>
      </c>
      <c r="AS145" s="4" t="e">
        <f t="shared" si="57"/>
        <v>#N/A</v>
      </c>
      <c r="AT145" s="4" t="e">
        <f t="shared" si="73"/>
        <v>#N/A</v>
      </c>
      <c r="AU145" s="4" t="e">
        <f t="shared" si="58"/>
        <v>#N/A</v>
      </c>
      <c r="AV145" s="4" t="e">
        <f t="shared" si="59"/>
        <v>#N/A</v>
      </c>
      <c r="AW145" s="4" t="e">
        <f t="shared" si="60"/>
        <v>#N/A</v>
      </c>
      <c r="AX145" s="4">
        <f t="shared" si="61"/>
        <v>0</v>
      </c>
      <c r="AY145" s="4" t="e">
        <f t="shared" si="62"/>
        <v>#N/A</v>
      </c>
      <c r="AZ145" s="4" t="str">
        <f t="shared" si="63"/>
        <v/>
      </c>
      <c r="BA145" s="4" t="str">
        <f t="shared" si="64"/>
        <v/>
      </c>
      <c r="BB145" s="4" t="str">
        <f t="shared" si="65"/>
        <v/>
      </c>
      <c r="BC145" s="4" t="str">
        <f t="shared" si="74"/>
        <v/>
      </c>
      <c r="BD145" s="4" t="str">
        <f t="shared" si="75"/>
        <v/>
      </c>
      <c r="BE145" s="4" t="str">
        <f t="shared" si="76"/>
        <v/>
      </c>
      <c r="BF145" s="4" t="str">
        <f t="shared" si="66"/>
        <v>なし</v>
      </c>
      <c r="BG145" s="4">
        <f t="shared" si="77"/>
        <v>0</v>
      </c>
      <c r="BM145" s="306"/>
      <c r="BW145" s="107"/>
    </row>
    <row r="146" spans="1:75" s="1" customFormat="1" ht="13.5" customHeight="1">
      <c r="A146" s="423">
        <v>129</v>
      </c>
      <c r="B146" s="94"/>
      <c r="C146" s="94"/>
      <c r="D146" s="94"/>
      <c r="E146" s="94"/>
      <c r="F146" s="94"/>
      <c r="G146" s="414"/>
      <c r="H146" s="94"/>
      <c r="I146" s="94"/>
      <c r="J146" s="95"/>
      <c r="K146" s="94"/>
      <c r="L146" s="93"/>
      <c r="M146" s="94"/>
      <c r="N146" s="95"/>
      <c r="O146" s="95"/>
      <c r="P146" s="41" t="str">
        <f t="shared" ref="P146:P209" si="79">IF(ISBLANK(K146)=TRUE,"",IF(ISNUMBER(AP146)=TRUE,AP146,"エラー"))</f>
        <v/>
      </c>
      <c r="Q146" s="41" t="str">
        <f t="shared" ref="Q146:Q209" si="80">IF(ISBLANK(K146)=TRUE,"",IF(ISNUMBER(AS146)=TRUE,AS146,"エラー"))</f>
        <v/>
      </c>
      <c r="R146" s="42" t="str">
        <f t="shared" ref="R146:R209" si="81">IF(ISBLANK(K146)=TRUE,"",IF(ISNUMBER(AY146)=TRUE,AY146,"エラー"))</f>
        <v/>
      </c>
      <c r="S146" s="424" t="str">
        <f t="shared" si="78"/>
        <v/>
      </c>
      <c r="T146" s="43" t="str">
        <f t="shared" ref="T146:T209" si="82">IF(P146="","",IF(ISERROR(P146*N146*AF146),"エラー",IF(ISBLANK(P146)=TRUE,"エラー",IF(ISBLANK(N146)=TRUE,"エラー",IF(BB146=1,"エラー",P146*N146*AF146/1000)))))</f>
        <v/>
      </c>
      <c r="U146" s="43" t="str">
        <f t="shared" ref="U146:U209" si="83">IF(Q146="","",IF(ISERROR(Q146*N146*AF146),"エラー",IF(ISBLANK(Q146)=TRUE,"エラー",IF(ISBLANK(N146)=TRUE,"エラー",IF(BB146=1,"エラー",Q146*N146*AF146/1000)))))</f>
        <v/>
      </c>
      <c r="V146" s="43" t="str">
        <f t="shared" ref="V146:V209" si="84">IF(R146="","",IF(ISERROR(R146*O146),"エラー",IF(ISBLANK(R146)=TRUE,"エラー",IF(ISBLANK(O146)=TRUE,"エラー",IF(BB146=1,"エラー",R146*O146/1000)))))</f>
        <v/>
      </c>
      <c r="W146" s="332"/>
      <c r="X146" s="376"/>
      <c r="Y146" s="425"/>
      <c r="Z146" s="411"/>
      <c r="AA146" s="17" t="str">
        <f t="shared" ref="AA146:AA167" si="85">IF(ISBLANK(H146)=TRUE,"",IF(OR(ISBLANK(B146)=TRUE),1,""))</f>
        <v/>
      </c>
      <c r="AB146" s="4" t="e">
        <f t="shared" ref="AB146:AB209" si="86">VLOOKUP(H146,$BH$19:$BK$25,2,FALSE)</f>
        <v>#N/A</v>
      </c>
      <c r="AC146" s="4" t="e">
        <f t="shared" ref="AC146:AC209" si="87">VLOOKUP(H146,$BH$19:$BK$25,3,FALSE)</f>
        <v>#N/A</v>
      </c>
      <c r="AD146" s="4" t="e">
        <f t="shared" ref="AD146:AD209" si="88">VLOOKUP(H146,$BH$19:$BK$25,4,FALSE)</f>
        <v>#N/A</v>
      </c>
      <c r="AE146" s="4" t="str">
        <f t="shared" ref="AE146:AE167" si="89">IF(ISERROR(SEARCH("-",I146,1))=TRUE,ASC(UPPER(I146)),ASC(UPPER(LEFT(I146,SEARCH("-",I146,1)-1))))</f>
        <v/>
      </c>
      <c r="AF146" s="4">
        <f t="shared" ref="AF146:AF167" si="90">IF(J146&gt;3500,J146/1000,1)</f>
        <v>1</v>
      </c>
      <c r="AG146" s="4" t="e">
        <f t="shared" si="67"/>
        <v>#N/A</v>
      </c>
      <c r="AH146" s="4" t="e">
        <f t="shared" si="68"/>
        <v>#N/A</v>
      </c>
      <c r="AI146" s="4" t="e">
        <f t="shared" ref="AI146:AI209" si="91">VLOOKUP(K146,$BP$19:$BQ$28,2,FALSE)</f>
        <v>#N/A</v>
      </c>
      <c r="AJ146" s="4" t="e">
        <f t="shared" si="69"/>
        <v>#N/A</v>
      </c>
      <c r="AK146" s="4" t="e">
        <f t="shared" si="70"/>
        <v>#N/A</v>
      </c>
      <c r="AL146" s="4"/>
      <c r="AM146" s="5" t="str">
        <f t="shared" ref="AM146:AM209" si="92">IF(OR(ISBLANK(K146)=TRUE,ISBLANK(B146)=TRUE)," ",CONCATENATE(B146,AD146,AG146))</f>
        <v xml:space="preserve"> </v>
      </c>
      <c r="AN146" s="5" t="str">
        <f t="shared" si="71"/>
        <v xml:space="preserve"> </v>
      </c>
      <c r="AO146" s="4" t="e">
        <f t="shared" ref="AO146:AO209" si="93">CONCATENATE(AB146,AH146,AI146,AE146)</f>
        <v>#N/A</v>
      </c>
      <c r="AP146" s="4" t="e">
        <f t="shared" ref="AP146:AP209" si="94">IF(AND(L146="あり",AI146="軽",ISNUMBER(AQ146)=TRUE),AR146,AQ146)</f>
        <v>#N/A</v>
      </c>
      <c r="AQ146" s="4" t="e">
        <f t="shared" si="72"/>
        <v>#N/A</v>
      </c>
      <c r="AR146" s="4" t="e">
        <f t="shared" ref="AR146:AR209" si="95">VLOOKUP(AH146,$CD$19:$CH$24,2,FALSE)</f>
        <v>#N/A</v>
      </c>
      <c r="AS146" s="4" t="e">
        <f t="shared" ref="AS146:AS209" si="96">IF(AND(L146="あり",BF146="なし",AI146="軽"),AU146,IF(AND(L146="あり",BF146="あり(H17なし)",AI146="軽"),AU146,IF(AND(L146="あり",BF146="",AI146="軽"),AU146,IF(AND(L146="なし",BF146="あり(H17なし)",AI146="軽"),AV146,IF(AND(L146="",BF146="あり(H17なし)",AI146="軽"),AV146,IF(AND(BF146="あり(H17あり)",AI146="軽"),AW146,AT146))))))</f>
        <v>#N/A</v>
      </c>
      <c r="AT146" s="4" t="e">
        <f t="shared" si="73"/>
        <v>#N/A</v>
      </c>
      <c r="AU146" s="4" t="e">
        <f t="shared" ref="AU146:AU209" si="97">VLOOKUP(AH146,$CD$19:$CH$24,3,FALSE)</f>
        <v>#N/A</v>
      </c>
      <c r="AV146" s="4" t="e">
        <f t="shared" ref="AV146:AV209" si="98">VLOOKUP(AH146,$CD$19:$CH$24,4,FALSE)</f>
        <v>#N/A</v>
      </c>
      <c r="AW146" s="4" t="e">
        <f t="shared" ref="AW146:AW209" si="99">VLOOKUP(AH146,$CD$19:$CH$24,5,FALSE)</f>
        <v>#N/A</v>
      </c>
      <c r="AX146" s="4">
        <f t="shared" ref="AX146:AX209" si="100">IF(L146="あり",1,IF(M146="あり(H17あり)",1,IF(M146="あり(H17なし)",1,0)))</f>
        <v>0</v>
      </c>
      <c r="AY146" s="4" t="e">
        <f t="shared" ref="AY146:AY167" si="101">VLOOKUP(AO146,排出係数表,8,FALSE)</f>
        <v>#N/A</v>
      </c>
      <c r="AZ146" s="4" t="str">
        <f t="shared" ref="AZ146:AZ209" si="102">IF(H146="","",VLOOKUP(H146,$BH$19:$BL$27,5,FALSE))</f>
        <v/>
      </c>
      <c r="BA146" s="4" t="str">
        <f t="shared" ref="BA146:BA209" si="103">IF(D146="","",VLOOKUP(CONCATENATE("A",LEFT(D146)),$CA$19:$CB$28,2,FALSE))</f>
        <v/>
      </c>
      <c r="BB146" s="4" t="str">
        <f t="shared" ref="BB146:BB167" si="104">IF(AZ146=BA146,"",1)</f>
        <v/>
      </c>
      <c r="BC146" s="4" t="str">
        <f t="shared" si="74"/>
        <v/>
      </c>
      <c r="BD146" s="4" t="str">
        <f t="shared" si="75"/>
        <v/>
      </c>
      <c r="BE146" s="4" t="str">
        <f t="shared" si="76"/>
        <v/>
      </c>
      <c r="BF146" s="4" t="str">
        <f t="shared" ref="BF146:BF209" si="105">IF(M146="出荷時対応済","あり(H17あり)",IF(M146="","なし",M146&amp;""))</f>
        <v>なし</v>
      </c>
      <c r="BG146" s="4">
        <f t="shared" si="77"/>
        <v>0</v>
      </c>
      <c r="BM146" s="306"/>
      <c r="BW146" s="107"/>
    </row>
    <row r="147" spans="1:75" s="1" customFormat="1" ht="13.5" customHeight="1">
      <c r="A147" s="423">
        <v>130</v>
      </c>
      <c r="B147" s="94"/>
      <c r="C147" s="94"/>
      <c r="D147" s="94"/>
      <c r="E147" s="94"/>
      <c r="F147" s="94"/>
      <c r="G147" s="414"/>
      <c r="H147" s="94"/>
      <c r="I147" s="94"/>
      <c r="J147" s="95"/>
      <c r="K147" s="94"/>
      <c r="L147" s="93"/>
      <c r="M147" s="94"/>
      <c r="N147" s="95"/>
      <c r="O147" s="95"/>
      <c r="P147" s="41" t="str">
        <f t="shared" si="79"/>
        <v/>
      </c>
      <c r="Q147" s="41" t="str">
        <f t="shared" si="80"/>
        <v/>
      </c>
      <c r="R147" s="42" t="str">
        <f t="shared" si="81"/>
        <v/>
      </c>
      <c r="S147" s="424" t="str">
        <f t="shared" si="78"/>
        <v/>
      </c>
      <c r="T147" s="43" t="str">
        <f t="shared" si="82"/>
        <v/>
      </c>
      <c r="U147" s="43" t="str">
        <f t="shared" si="83"/>
        <v/>
      </c>
      <c r="V147" s="43" t="str">
        <f t="shared" si="84"/>
        <v/>
      </c>
      <c r="W147" s="332"/>
      <c r="X147" s="376"/>
      <c r="Y147" s="425"/>
      <c r="Z147" s="411"/>
      <c r="AA147" s="17" t="str">
        <f t="shared" si="85"/>
        <v/>
      </c>
      <c r="AB147" s="4" t="e">
        <f t="shared" si="86"/>
        <v>#N/A</v>
      </c>
      <c r="AC147" s="4" t="e">
        <f t="shared" si="87"/>
        <v>#N/A</v>
      </c>
      <c r="AD147" s="4" t="e">
        <f t="shared" si="88"/>
        <v>#N/A</v>
      </c>
      <c r="AE147" s="4" t="str">
        <f t="shared" si="89"/>
        <v/>
      </c>
      <c r="AF147" s="4">
        <f t="shared" si="90"/>
        <v>1</v>
      </c>
      <c r="AG147" s="4" t="e">
        <f t="shared" ref="AG147:AG167" si="106">IF(AD147=9,0,IF(J147&lt;=2500,IF(J147&lt;=1700,1,2),IF(J147&lt;=12000,IF(J147&lt;=3500,3,4),IF(ISERROR(SEARCH(LEFT(I147,1),"LFMRQST")),4,IF(AND(LEN(I147)&lt;&gt;3,AI147&lt;&gt;"軽"),4,5)))))</f>
        <v>#N/A</v>
      </c>
      <c r="AH147" s="4" t="e">
        <f t="shared" ref="AH147:AH167" si="107">IF(AD147=5,0,IF(AD147=9,0,IF(J147&lt;=2500,IF(J147&lt;=1700,1,2),IF(J147&lt;=12000,IF(J147&lt;=3500,3,4),IF(ISERROR(SEARCH(LEFT(I147,1),"LFMRQST")),4,IF(AND(LEN(I147)&lt;&gt;3,AI147&lt;&gt;"軽"),4,5))))))</f>
        <v>#N/A</v>
      </c>
      <c r="AI147" s="4" t="e">
        <f t="shared" si="91"/>
        <v>#N/A</v>
      </c>
      <c r="AJ147" s="4" t="e">
        <f t="shared" ref="AJ147:AJ167" si="108">VLOOKUP(AO147,排出係数表,9,FALSE)</f>
        <v>#N/A</v>
      </c>
      <c r="AK147" s="4" t="e">
        <f t="shared" ref="AK147:AK210" si="109">IF(OR($W147=1,$W147=3),"",$AJ147)</f>
        <v>#N/A</v>
      </c>
      <c r="AL147" s="4"/>
      <c r="AM147" s="5" t="str">
        <f t="shared" si="92"/>
        <v xml:space="preserve"> </v>
      </c>
      <c r="AN147" s="5" t="str">
        <f t="shared" ref="AN147:AN210" si="110">IF(OR($W147=1,$W147=3),"",$AM147)</f>
        <v xml:space="preserve"> </v>
      </c>
      <c r="AO147" s="4" t="e">
        <f t="shared" si="93"/>
        <v>#N/A</v>
      </c>
      <c r="AP147" s="4" t="e">
        <f t="shared" si="94"/>
        <v>#N/A</v>
      </c>
      <c r="AQ147" s="4" t="e">
        <f t="shared" ref="AQ147:AQ167" si="111">VLOOKUP(AO147,排出係数表,6,FALSE)</f>
        <v>#N/A</v>
      </c>
      <c r="AR147" s="4" t="e">
        <f t="shared" si="95"/>
        <v>#N/A</v>
      </c>
      <c r="AS147" s="4" t="e">
        <f t="shared" si="96"/>
        <v>#N/A</v>
      </c>
      <c r="AT147" s="4" t="e">
        <f t="shared" ref="AT147:AT167" si="112">VLOOKUP(AO147,排出係数表,7,FALSE)</f>
        <v>#N/A</v>
      </c>
      <c r="AU147" s="4" t="e">
        <f t="shared" si="97"/>
        <v>#N/A</v>
      </c>
      <c r="AV147" s="4" t="e">
        <f t="shared" si="98"/>
        <v>#N/A</v>
      </c>
      <c r="AW147" s="4" t="e">
        <f t="shared" si="99"/>
        <v>#N/A</v>
      </c>
      <c r="AX147" s="4">
        <f t="shared" si="100"/>
        <v>0</v>
      </c>
      <c r="AY147" s="4" t="e">
        <f t="shared" si="101"/>
        <v>#N/A</v>
      </c>
      <c r="AZ147" s="4" t="str">
        <f t="shared" si="102"/>
        <v/>
      </c>
      <c r="BA147" s="4" t="str">
        <f t="shared" si="103"/>
        <v/>
      </c>
      <c r="BB147" s="4" t="str">
        <f t="shared" si="104"/>
        <v/>
      </c>
      <c r="BC147" s="4" t="str">
        <f t="shared" ref="BC147:BC210" si="113">IF(AND(H147&lt;&gt;"",W147&lt;&gt;1,W147&lt;&gt;3),X147,"")</f>
        <v/>
      </c>
      <c r="BD147" s="4" t="str">
        <f t="shared" ref="BD147:BD210" si="114">IF(AND(AX147=1,W147&lt;&gt;1,W147&lt;&gt;3),1,"")</f>
        <v/>
      </c>
      <c r="BE147" s="4" t="str">
        <f t="shared" ref="BE147:BE210" si="115">IF(AND(M147="出荷時対応済",W147&lt;&gt;1,W147&lt;&gt;3),1,"")</f>
        <v/>
      </c>
      <c r="BF147" s="4" t="str">
        <f t="shared" si="105"/>
        <v>なし</v>
      </c>
      <c r="BG147" s="4">
        <f t="shared" ref="BG147:BG210" si="116">IF(AND(COUNTIF($BV$19:$BV$39,I147)=1,BF147="なし",W147&lt;&gt;1,W147&lt;&gt;3),1,0)</f>
        <v>0</v>
      </c>
      <c r="BM147" s="306"/>
      <c r="BW147" s="107"/>
    </row>
    <row r="148" spans="1:75" s="1" customFormat="1" ht="13.5" customHeight="1">
      <c r="A148" s="423">
        <v>131</v>
      </c>
      <c r="B148" s="94"/>
      <c r="C148" s="94"/>
      <c r="D148" s="94"/>
      <c r="E148" s="94"/>
      <c r="F148" s="94"/>
      <c r="G148" s="414"/>
      <c r="H148" s="94"/>
      <c r="I148" s="94"/>
      <c r="J148" s="95"/>
      <c r="K148" s="94"/>
      <c r="L148" s="93"/>
      <c r="M148" s="94"/>
      <c r="N148" s="95"/>
      <c r="O148" s="95"/>
      <c r="P148" s="41" t="str">
        <f t="shared" si="79"/>
        <v/>
      </c>
      <c r="Q148" s="41" t="str">
        <f t="shared" si="80"/>
        <v/>
      </c>
      <c r="R148" s="42" t="str">
        <f t="shared" si="81"/>
        <v/>
      </c>
      <c r="S148" s="424" t="str">
        <f t="shared" si="78"/>
        <v/>
      </c>
      <c r="T148" s="43" t="str">
        <f t="shared" si="82"/>
        <v/>
      </c>
      <c r="U148" s="43" t="str">
        <f t="shared" si="83"/>
        <v/>
      </c>
      <c r="V148" s="43" t="str">
        <f t="shared" si="84"/>
        <v/>
      </c>
      <c r="W148" s="332"/>
      <c r="X148" s="376"/>
      <c r="Y148" s="425"/>
      <c r="Z148" s="411"/>
      <c r="AA148" s="17" t="str">
        <f t="shared" si="85"/>
        <v/>
      </c>
      <c r="AB148" s="4" t="e">
        <f t="shared" si="86"/>
        <v>#N/A</v>
      </c>
      <c r="AC148" s="4" t="e">
        <f t="shared" si="87"/>
        <v>#N/A</v>
      </c>
      <c r="AD148" s="4" t="e">
        <f t="shared" si="88"/>
        <v>#N/A</v>
      </c>
      <c r="AE148" s="4" t="str">
        <f t="shared" si="89"/>
        <v/>
      </c>
      <c r="AF148" s="4">
        <f t="shared" si="90"/>
        <v>1</v>
      </c>
      <c r="AG148" s="4" t="e">
        <f t="shared" si="106"/>
        <v>#N/A</v>
      </c>
      <c r="AH148" s="4" t="e">
        <f t="shared" si="107"/>
        <v>#N/A</v>
      </c>
      <c r="AI148" s="4" t="e">
        <f t="shared" si="91"/>
        <v>#N/A</v>
      </c>
      <c r="AJ148" s="4" t="e">
        <f t="shared" si="108"/>
        <v>#N/A</v>
      </c>
      <c r="AK148" s="4" t="e">
        <f t="shared" si="109"/>
        <v>#N/A</v>
      </c>
      <c r="AL148" s="4"/>
      <c r="AM148" s="5" t="str">
        <f t="shared" si="92"/>
        <v xml:space="preserve"> </v>
      </c>
      <c r="AN148" s="5" t="str">
        <f t="shared" si="110"/>
        <v xml:space="preserve"> </v>
      </c>
      <c r="AO148" s="4" t="e">
        <f t="shared" si="93"/>
        <v>#N/A</v>
      </c>
      <c r="AP148" s="4" t="e">
        <f t="shared" si="94"/>
        <v>#N/A</v>
      </c>
      <c r="AQ148" s="4" t="e">
        <f t="shared" si="111"/>
        <v>#N/A</v>
      </c>
      <c r="AR148" s="4" t="e">
        <f t="shared" si="95"/>
        <v>#N/A</v>
      </c>
      <c r="AS148" s="4" t="e">
        <f t="shared" si="96"/>
        <v>#N/A</v>
      </c>
      <c r="AT148" s="4" t="e">
        <f t="shared" si="112"/>
        <v>#N/A</v>
      </c>
      <c r="AU148" s="4" t="e">
        <f t="shared" si="97"/>
        <v>#N/A</v>
      </c>
      <c r="AV148" s="4" t="e">
        <f t="shared" si="98"/>
        <v>#N/A</v>
      </c>
      <c r="AW148" s="4" t="e">
        <f t="shared" si="99"/>
        <v>#N/A</v>
      </c>
      <c r="AX148" s="4">
        <f t="shared" si="100"/>
        <v>0</v>
      </c>
      <c r="AY148" s="4" t="e">
        <f t="shared" si="101"/>
        <v>#N/A</v>
      </c>
      <c r="AZ148" s="4" t="str">
        <f t="shared" si="102"/>
        <v/>
      </c>
      <c r="BA148" s="4" t="str">
        <f t="shared" si="103"/>
        <v/>
      </c>
      <c r="BB148" s="4" t="str">
        <f t="shared" si="104"/>
        <v/>
      </c>
      <c r="BC148" s="4" t="str">
        <f t="shared" si="113"/>
        <v/>
      </c>
      <c r="BD148" s="4" t="str">
        <f t="shared" si="114"/>
        <v/>
      </c>
      <c r="BE148" s="4" t="str">
        <f t="shared" si="115"/>
        <v/>
      </c>
      <c r="BF148" s="4" t="str">
        <f t="shared" si="105"/>
        <v>なし</v>
      </c>
      <c r="BG148" s="4">
        <f t="shared" si="116"/>
        <v>0</v>
      </c>
      <c r="BM148" s="306"/>
      <c r="BW148" s="107"/>
    </row>
    <row r="149" spans="1:75" s="1" customFormat="1" ht="13.5" customHeight="1">
      <c r="A149" s="423">
        <v>132</v>
      </c>
      <c r="B149" s="94"/>
      <c r="C149" s="94"/>
      <c r="D149" s="94"/>
      <c r="E149" s="94"/>
      <c r="F149" s="94"/>
      <c r="G149" s="414"/>
      <c r="H149" s="94"/>
      <c r="I149" s="94"/>
      <c r="J149" s="95"/>
      <c r="K149" s="94"/>
      <c r="L149" s="93"/>
      <c r="M149" s="94"/>
      <c r="N149" s="95"/>
      <c r="O149" s="95"/>
      <c r="P149" s="41" t="str">
        <f t="shared" si="79"/>
        <v/>
      </c>
      <c r="Q149" s="41" t="str">
        <f t="shared" si="80"/>
        <v/>
      </c>
      <c r="R149" s="42" t="str">
        <f t="shared" si="81"/>
        <v/>
      </c>
      <c r="S149" s="424" t="str">
        <f t="shared" si="78"/>
        <v/>
      </c>
      <c r="T149" s="43" t="str">
        <f t="shared" si="82"/>
        <v/>
      </c>
      <c r="U149" s="43" t="str">
        <f t="shared" si="83"/>
        <v/>
      </c>
      <c r="V149" s="43" t="str">
        <f t="shared" si="84"/>
        <v/>
      </c>
      <c r="W149" s="332"/>
      <c r="X149" s="376"/>
      <c r="Y149" s="425"/>
      <c r="Z149" s="411"/>
      <c r="AA149" s="17" t="str">
        <f t="shared" si="85"/>
        <v/>
      </c>
      <c r="AB149" s="4" t="e">
        <f t="shared" si="86"/>
        <v>#N/A</v>
      </c>
      <c r="AC149" s="4" t="e">
        <f t="shared" si="87"/>
        <v>#N/A</v>
      </c>
      <c r="AD149" s="4" t="e">
        <f t="shared" si="88"/>
        <v>#N/A</v>
      </c>
      <c r="AE149" s="4" t="str">
        <f t="shared" si="89"/>
        <v/>
      </c>
      <c r="AF149" s="4">
        <f t="shared" si="90"/>
        <v>1</v>
      </c>
      <c r="AG149" s="4" t="e">
        <f t="shared" si="106"/>
        <v>#N/A</v>
      </c>
      <c r="AH149" s="4" t="e">
        <f t="shared" si="107"/>
        <v>#N/A</v>
      </c>
      <c r="AI149" s="4" t="e">
        <f t="shared" si="91"/>
        <v>#N/A</v>
      </c>
      <c r="AJ149" s="4" t="e">
        <f t="shared" si="108"/>
        <v>#N/A</v>
      </c>
      <c r="AK149" s="4" t="e">
        <f t="shared" si="109"/>
        <v>#N/A</v>
      </c>
      <c r="AL149" s="4"/>
      <c r="AM149" s="5" t="str">
        <f t="shared" si="92"/>
        <v xml:space="preserve"> </v>
      </c>
      <c r="AN149" s="5" t="str">
        <f t="shared" si="110"/>
        <v xml:space="preserve"> </v>
      </c>
      <c r="AO149" s="4" t="e">
        <f t="shared" si="93"/>
        <v>#N/A</v>
      </c>
      <c r="AP149" s="4" t="e">
        <f t="shared" si="94"/>
        <v>#N/A</v>
      </c>
      <c r="AQ149" s="4" t="e">
        <f t="shared" si="111"/>
        <v>#N/A</v>
      </c>
      <c r="AR149" s="4" t="e">
        <f t="shared" si="95"/>
        <v>#N/A</v>
      </c>
      <c r="AS149" s="4" t="e">
        <f t="shared" si="96"/>
        <v>#N/A</v>
      </c>
      <c r="AT149" s="4" t="e">
        <f t="shared" si="112"/>
        <v>#N/A</v>
      </c>
      <c r="AU149" s="4" t="e">
        <f t="shared" si="97"/>
        <v>#N/A</v>
      </c>
      <c r="AV149" s="4" t="e">
        <f t="shared" si="98"/>
        <v>#N/A</v>
      </c>
      <c r="AW149" s="4" t="e">
        <f t="shared" si="99"/>
        <v>#N/A</v>
      </c>
      <c r="AX149" s="4">
        <f t="shared" si="100"/>
        <v>0</v>
      </c>
      <c r="AY149" s="4" t="e">
        <f t="shared" si="101"/>
        <v>#N/A</v>
      </c>
      <c r="AZ149" s="4" t="str">
        <f t="shared" si="102"/>
        <v/>
      </c>
      <c r="BA149" s="4" t="str">
        <f t="shared" si="103"/>
        <v/>
      </c>
      <c r="BB149" s="4" t="str">
        <f t="shared" si="104"/>
        <v/>
      </c>
      <c r="BC149" s="4" t="str">
        <f t="shared" si="113"/>
        <v/>
      </c>
      <c r="BD149" s="4" t="str">
        <f t="shared" si="114"/>
        <v/>
      </c>
      <c r="BE149" s="4" t="str">
        <f t="shared" si="115"/>
        <v/>
      </c>
      <c r="BF149" s="4" t="str">
        <f t="shared" si="105"/>
        <v>なし</v>
      </c>
      <c r="BG149" s="4">
        <f t="shared" si="116"/>
        <v>0</v>
      </c>
      <c r="BM149" s="306"/>
      <c r="BW149" s="107"/>
    </row>
    <row r="150" spans="1:75" s="1" customFormat="1" ht="13.5" customHeight="1">
      <c r="A150" s="423">
        <v>133</v>
      </c>
      <c r="B150" s="94"/>
      <c r="C150" s="94"/>
      <c r="D150" s="94"/>
      <c r="E150" s="94"/>
      <c r="F150" s="94"/>
      <c r="G150" s="414"/>
      <c r="H150" s="94"/>
      <c r="I150" s="94"/>
      <c r="J150" s="95"/>
      <c r="K150" s="94"/>
      <c r="L150" s="93"/>
      <c r="M150" s="94"/>
      <c r="N150" s="95"/>
      <c r="O150" s="95"/>
      <c r="P150" s="41" t="str">
        <f t="shared" si="79"/>
        <v/>
      </c>
      <c r="Q150" s="41" t="str">
        <f t="shared" si="80"/>
        <v/>
      </c>
      <c r="R150" s="42" t="str">
        <f t="shared" si="81"/>
        <v/>
      </c>
      <c r="S150" s="424" t="str">
        <f t="shared" si="78"/>
        <v/>
      </c>
      <c r="T150" s="43" t="str">
        <f t="shared" si="82"/>
        <v/>
      </c>
      <c r="U150" s="43" t="str">
        <f t="shared" si="83"/>
        <v/>
      </c>
      <c r="V150" s="43" t="str">
        <f t="shared" si="84"/>
        <v/>
      </c>
      <c r="W150" s="332"/>
      <c r="X150" s="376"/>
      <c r="Y150" s="425"/>
      <c r="Z150" s="411"/>
      <c r="AA150" s="17" t="str">
        <f t="shared" si="85"/>
        <v/>
      </c>
      <c r="AB150" s="4" t="e">
        <f t="shared" si="86"/>
        <v>#N/A</v>
      </c>
      <c r="AC150" s="4" t="e">
        <f t="shared" si="87"/>
        <v>#N/A</v>
      </c>
      <c r="AD150" s="4" t="e">
        <f t="shared" si="88"/>
        <v>#N/A</v>
      </c>
      <c r="AE150" s="4" t="str">
        <f t="shared" si="89"/>
        <v/>
      </c>
      <c r="AF150" s="4">
        <f t="shared" si="90"/>
        <v>1</v>
      </c>
      <c r="AG150" s="4" t="e">
        <f t="shared" si="106"/>
        <v>#N/A</v>
      </c>
      <c r="AH150" s="4" t="e">
        <f t="shared" si="107"/>
        <v>#N/A</v>
      </c>
      <c r="AI150" s="4" t="e">
        <f t="shared" si="91"/>
        <v>#N/A</v>
      </c>
      <c r="AJ150" s="4" t="e">
        <f t="shared" si="108"/>
        <v>#N/A</v>
      </c>
      <c r="AK150" s="4" t="e">
        <f t="shared" si="109"/>
        <v>#N/A</v>
      </c>
      <c r="AL150" s="4"/>
      <c r="AM150" s="5" t="str">
        <f t="shared" si="92"/>
        <v xml:space="preserve"> </v>
      </c>
      <c r="AN150" s="5" t="str">
        <f t="shared" si="110"/>
        <v xml:space="preserve"> </v>
      </c>
      <c r="AO150" s="4" t="e">
        <f t="shared" si="93"/>
        <v>#N/A</v>
      </c>
      <c r="AP150" s="4" t="e">
        <f t="shared" si="94"/>
        <v>#N/A</v>
      </c>
      <c r="AQ150" s="4" t="e">
        <f t="shared" si="111"/>
        <v>#N/A</v>
      </c>
      <c r="AR150" s="4" t="e">
        <f t="shared" si="95"/>
        <v>#N/A</v>
      </c>
      <c r="AS150" s="4" t="e">
        <f t="shared" si="96"/>
        <v>#N/A</v>
      </c>
      <c r="AT150" s="4" t="e">
        <f t="shared" si="112"/>
        <v>#N/A</v>
      </c>
      <c r="AU150" s="4" t="e">
        <f t="shared" si="97"/>
        <v>#N/A</v>
      </c>
      <c r="AV150" s="4" t="e">
        <f t="shared" si="98"/>
        <v>#N/A</v>
      </c>
      <c r="AW150" s="4" t="e">
        <f t="shared" si="99"/>
        <v>#N/A</v>
      </c>
      <c r="AX150" s="4">
        <f t="shared" si="100"/>
        <v>0</v>
      </c>
      <c r="AY150" s="4" t="e">
        <f t="shared" si="101"/>
        <v>#N/A</v>
      </c>
      <c r="AZ150" s="4" t="str">
        <f t="shared" si="102"/>
        <v/>
      </c>
      <c r="BA150" s="4" t="str">
        <f t="shared" si="103"/>
        <v/>
      </c>
      <c r="BB150" s="4" t="str">
        <f t="shared" si="104"/>
        <v/>
      </c>
      <c r="BC150" s="4" t="str">
        <f t="shared" si="113"/>
        <v/>
      </c>
      <c r="BD150" s="4" t="str">
        <f t="shared" si="114"/>
        <v/>
      </c>
      <c r="BE150" s="4" t="str">
        <f t="shared" si="115"/>
        <v/>
      </c>
      <c r="BF150" s="4" t="str">
        <f t="shared" si="105"/>
        <v>なし</v>
      </c>
      <c r="BG150" s="4">
        <f t="shared" si="116"/>
        <v>0</v>
      </c>
      <c r="BM150" s="306"/>
      <c r="BW150" s="107"/>
    </row>
    <row r="151" spans="1:75" s="1" customFormat="1" ht="13.5" customHeight="1">
      <c r="A151" s="423">
        <v>134</v>
      </c>
      <c r="B151" s="94"/>
      <c r="C151" s="94"/>
      <c r="D151" s="94"/>
      <c r="E151" s="94"/>
      <c r="F151" s="94"/>
      <c r="G151" s="414"/>
      <c r="H151" s="94"/>
      <c r="I151" s="94"/>
      <c r="J151" s="95"/>
      <c r="K151" s="94"/>
      <c r="L151" s="93"/>
      <c r="M151" s="94"/>
      <c r="N151" s="95"/>
      <c r="O151" s="95"/>
      <c r="P151" s="41" t="str">
        <f t="shared" si="79"/>
        <v/>
      </c>
      <c r="Q151" s="41" t="str">
        <f t="shared" si="80"/>
        <v/>
      </c>
      <c r="R151" s="42" t="str">
        <f t="shared" si="81"/>
        <v/>
      </c>
      <c r="S151" s="424" t="str">
        <f t="shared" si="78"/>
        <v/>
      </c>
      <c r="T151" s="43" t="str">
        <f t="shared" si="82"/>
        <v/>
      </c>
      <c r="U151" s="43" t="str">
        <f t="shared" si="83"/>
        <v/>
      </c>
      <c r="V151" s="43" t="str">
        <f t="shared" si="84"/>
        <v/>
      </c>
      <c r="W151" s="332"/>
      <c r="X151" s="376"/>
      <c r="Y151" s="425"/>
      <c r="Z151" s="411"/>
      <c r="AA151" s="17" t="str">
        <f t="shared" si="85"/>
        <v/>
      </c>
      <c r="AB151" s="4" t="e">
        <f t="shared" si="86"/>
        <v>#N/A</v>
      </c>
      <c r="AC151" s="4" t="e">
        <f t="shared" si="87"/>
        <v>#N/A</v>
      </c>
      <c r="AD151" s="4" t="e">
        <f t="shared" si="88"/>
        <v>#N/A</v>
      </c>
      <c r="AE151" s="4" t="str">
        <f t="shared" si="89"/>
        <v/>
      </c>
      <c r="AF151" s="4">
        <f t="shared" si="90"/>
        <v>1</v>
      </c>
      <c r="AG151" s="4" t="e">
        <f t="shared" si="106"/>
        <v>#N/A</v>
      </c>
      <c r="AH151" s="4" t="e">
        <f t="shared" si="107"/>
        <v>#N/A</v>
      </c>
      <c r="AI151" s="4" t="e">
        <f t="shared" si="91"/>
        <v>#N/A</v>
      </c>
      <c r="AJ151" s="4" t="e">
        <f t="shared" si="108"/>
        <v>#N/A</v>
      </c>
      <c r="AK151" s="4" t="e">
        <f t="shared" si="109"/>
        <v>#N/A</v>
      </c>
      <c r="AL151" s="4"/>
      <c r="AM151" s="5" t="str">
        <f t="shared" si="92"/>
        <v xml:space="preserve"> </v>
      </c>
      <c r="AN151" s="5" t="str">
        <f t="shared" si="110"/>
        <v xml:space="preserve"> </v>
      </c>
      <c r="AO151" s="4" t="e">
        <f t="shared" si="93"/>
        <v>#N/A</v>
      </c>
      <c r="AP151" s="4" t="e">
        <f t="shared" si="94"/>
        <v>#N/A</v>
      </c>
      <c r="AQ151" s="4" t="e">
        <f t="shared" si="111"/>
        <v>#N/A</v>
      </c>
      <c r="AR151" s="4" t="e">
        <f t="shared" si="95"/>
        <v>#N/A</v>
      </c>
      <c r="AS151" s="4" t="e">
        <f t="shared" si="96"/>
        <v>#N/A</v>
      </c>
      <c r="AT151" s="4" t="e">
        <f t="shared" si="112"/>
        <v>#N/A</v>
      </c>
      <c r="AU151" s="4" t="e">
        <f t="shared" si="97"/>
        <v>#N/A</v>
      </c>
      <c r="AV151" s="4" t="e">
        <f t="shared" si="98"/>
        <v>#N/A</v>
      </c>
      <c r="AW151" s="4" t="e">
        <f t="shared" si="99"/>
        <v>#N/A</v>
      </c>
      <c r="AX151" s="4">
        <f t="shared" si="100"/>
        <v>0</v>
      </c>
      <c r="AY151" s="4" t="e">
        <f t="shared" si="101"/>
        <v>#N/A</v>
      </c>
      <c r="AZ151" s="4" t="str">
        <f t="shared" si="102"/>
        <v/>
      </c>
      <c r="BA151" s="4" t="str">
        <f t="shared" si="103"/>
        <v/>
      </c>
      <c r="BB151" s="4" t="str">
        <f t="shared" si="104"/>
        <v/>
      </c>
      <c r="BC151" s="4" t="str">
        <f t="shared" si="113"/>
        <v/>
      </c>
      <c r="BD151" s="4" t="str">
        <f t="shared" si="114"/>
        <v/>
      </c>
      <c r="BE151" s="4" t="str">
        <f t="shared" si="115"/>
        <v/>
      </c>
      <c r="BF151" s="4" t="str">
        <f t="shared" si="105"/>
        <v>なし</v>
      </c>
      <c r="BG151" s="4">
        <f t="shared" si="116"/>
        <v>0</v>
      </c>
      <c r="BM151" s="306"/>
      <c r="BW151" s="107"/>
    </row>
    <row r="152" spans="1:75" s="1" customFormat="1" ht="13.5" customHeight="1">
      <c r="A152" s="423">
        <v>135</v>
      </c>
      <c r="B152" s="94"/>
      <c r="C152" s="94"/>
      <c r="D152" s="94"/>
      <c r="E152" s="94"/>
      <c r="F152" s="94"/>
      <c r="G152" s="414"/>
      <c r="H152" s="94"/>
      <c r="I152" s="94"/>
      <c r="J152" s="95"/>
      <c r="K152" s="94"/>
      <c r="L152" s="93"/>
      <c r="M152" s="94"/>
      <c r="N152" s="95"/>
      <c r="O152" s="95"/>
      <c r="P152" s="41" t="str">
        <f t="shared" si="79"/>
        <v/>
      </c>
      <c r="Q152" s="41" t="str">
        <f t="shared" si="80"/>
        <v/>
      </c>
      <c r="R152" s="42" t="str">
        <f t="shared" si="81"/>
        <v/>
      </c>
      <c r="S152" s="424" t="str">
        <f t="shared" si="78"/>
        <v/>
      </c>
      <c r="T152" s="43" t="str">
        <f t="shared" si="82"/>
        <v/>
      </c>
      <c r="U152" s="43" t="str">
        <f t="shared" si="83"/>
        <v/>
      </c>
      <c r="V152" s="43" t="str">
        <f t="shared" si="84"/>
        <v/>
      </c>
      <c r="W152" s="332"/>
      <c r="X152" s="376"/>
      <c r="Y152" s="425"/>
      <c r="Z152" s="411"/>
      <c r="AA152" s="17" t="str">
        <f t="shared" si="85"/>
        <v/>
      </c>
      <c r="AB152" s="4" t="e">
        <f t="shared" si="86"/>
        <v>#N/A</v>
      </c>
      <c r="AC152" s="4" t="e">
        <f t="shared" si="87"/>
        <v>#N/A</v>
      </c>
      <c r="AD152" s="4" t="e">
        <f t="shared" si="88"/>
        <v>#N/A</v>
      </c>
      <c r="AE152" s="4" t="str">
        <f t="shared" si="89"/>
        <v/>
      </c>
      <c r="AF152" s="4">
        <f t="shared" si="90"/>
        <v>1</v>
      </c>
      <c r="AG152" s="4" t="e">
        <f t="shared" si="106"/>
        <v>#N/A</v>
      </c>
      <c r="AH152" s="4" t="e">
        <f t="shared" si="107"/>
        <v>#N/A</v>
      </c>
      <c r="AI152" s="4" t="e">
        <f t="shared" si="91"/>
        <v>#N/A</v>
      </c>
      <c r="AJ152" s="4" t="e">
        <f t="shared" si="108"/>
        <v>#N/A</v>
      </c>
      <c r="AK152" s="4" t="e">
        <f t="shared" si="109"/>
        <v>#N/A</v>
      </c>
      <c r="AL152" s="4"/>
      <c r="AM152" s="5" t="str">
        <f t="shared" si="92"/>
        <v xml:space="preserve"> </v>
      </c>
      <c r="AN152" s="5" t="str">
        <f t="shared" si="110"/>
        <v xml:space="preserve"> </v>
      </c>
      <c r="AO152" s="4" t="e">
        <f t="shared" si="93"/>
        <v>#N/A</v>
      </c>
      <c r="AP152" s="4" t="e">
        <f t="shared" si="94"/>
        <v>#N/A</v>
      </c>
      <c r="AQ152" s="4" t="e">
        <f t="shared" si="111"/>
        <v>#N/A</v>
      </c>
      <c r="AR152" s="4" t="e">
        <f t="shared" si="95"/>
        <v>#N/A</v>
      </c>
      <c r="AS152" s="4" t="e">
        <f t="shared" si="96"/>
        <v>#N/A</v>
      </c>
      <c r="AT152" s="4" t="e">
        <f t="shared" si="112"/>
        <v>#N/A</v>
      </c>
      <c r="AU152" s="4" t="e">
        <f t="shared" si="97"/>
        <v>#N/A</v>
      </c>
      <c r="AV152" s="4" t="e">
        <f t="shared" si="98"/>
        <v>#N/A</v>
      </c>
      <c r="AW152" s="4" t="e">
        <f t="shared" si="99"/>
        <v>#N/A</v>
      </c>
      <c r="AX152" s="4">
        <f t="shared" si="100"/>
        <v>0</v>
      </c>
      <c r="AY152" s="4" t="e">
        <f t="shared" si="101"/>
        <v>#N/A</v>
      </c>
      <c r="AZ152" s="4" t="str">
        <f t="shared" si="102"/>
        <v/>
      </c>
      <c r="BA152" s="4" t="str">
        <f t="shared" si="103"/>
        <v/>
      </c>
      <c r="BB152" s="4" t="str">
        <f t="shared" si="104"/>
        <v/>
      </c>
      <c r="BC152" s="4" t="str">
        <f t="shared" si="113"/>
        <v/>
      </c>
      <c r="BD152" s="4" t="str">
        <f t="shared" si="114"/>
        <v/>
      </c>
      <c r="BE152" s="4" t="str">
        <f t="shared" si="115"/>
        <v/>
      </c>
      <c r="BF152" s="4" t="str">
        <f t="shared" si="105"/>
        <v>なし</v>
      </c>
      <c r="BG152" s="4">
        <f t="shared" si="116"/>
        <v>0</v>
      </c>
      <c r="BM152" s="306"/>
      <c r="BW152" s="107"/>
    </row>
    <row r="153" spans="1:75" s="1" customFormat="1" ht="13.5" customHeight="1">
      <c r="A153" s="423">
        <v>136</v>
      </c>
      <c r="B153" s="94"/>
      <c r="C153" s="94"/>
      <c r="D153" s="94"/>
      <c r="E153" s="94"/>
      <c r="F153" s="94"/>
      <c r="G153" s="414"/>
      <c r="H153" s="94"/>
      <c r="I153" s="94"/>
      <c r="J153" s="95"/>
      <c r="K153" s="94"/>
      <c r="L153" s="93"/>
      <c r="M153" s="94"/>
      <c r="N153" s="95"/>
      <c r="O153" s="95"/>
      <c r="P153" s="41" t="str">
        <f t="shared" si="79"/>
        <v/>
      </c>
      <c r="Q153" s="41" t="str">
        <f t="shared" si="80"/>
        <v/>
      </c>
      <c r="R153" s="42" t="str">
        <f t="shared" si="81"/>
        <v/>
      </c>
      <c r="S153" s="424" t="str">
        <f t="shared" si="78"/>
        <v/>
      </c>
      <c r="T153" s="43" t="str">
        <f t="shared" si="82"/>
        <v/>
      </c>
      <c r="U153" s="43" t="str">
        <f t="shared" si="83"/>
        <v/>
      </c>
      <c r="V153" s="43" t="str">
        <f t="shared" si="84"/>
        <v/>
      </c>
      <c r="W153" s="332"/>
      <c r="X153" s="376"/>
      <c r="Y153" s="425"/>
      <c r="Z153" s="411"/>
      <c r="AA153" s="17" t="str">
        <f t="shared" si="85"/>
        <v/>
      </c>
      <c r="AB153" s="4" t="e">
        <f t="shared" si="86"/>
        <v>#N/A</v>
      </c>
      <c r="AC153" s="4" t="e">
        <f t="shared" si="87"/>
        <v>#N/A</v>
      </c>
      <c r="AD153" s="4" t="e">
        <f t="shared" si="88"/>
        <v>#N/A</v>
      </c>
      <c r="AE153" s="4" t="str">
        <f t="shared" si="89"/>
        <v/>
      </c>
      <c r="AF153" s="4">
        <f t="shared" si="90"/>
        <v>1</v>
      </c>
      <c r="AG153" s="4" t="e">
        <f t="shared" si="106"/>
        <v>#N/A</v>
      </c>
      <c r="AH153" s="4" t="e">
        <f t="shared" si="107"/>
        <v>#N/A</v>
      </c>
      <c r="AI153" s="4" t="e">
        <f t="shared" si="91"/>
        <v>#N/A</v>
      </c>
      <c r="AJ153" s="4" t="e">
        <f t="shared" si="108"/>
        <v>#N/A</v>
      </c>
      <c r="AK153" s="4" t="e">
        <f t="shared" si="109"/>
        <v>#N/A</v>
      </c>
      <c r="AL153" s="4"/>
      <c r="AM153" s="5" t="str">
        <f t="shared" si="92"/>
        <v xml:space="preserve"> </v>
      </c>
      <c r="AN153" s="5" t="str">
        <f t="shared" si="110"/>
        <v xml:space="preserve"> </v>
      </c>
      <c r="AO153" s="4" t="e">
        <f t="shared" si="93"/>
        <v>#N/A</v>
      </c>
      <c r="AP153" s="4" t="e">
        <f t="shared" si="94"/>
        <v>#N/A</v>
      </c>
      <c r="AQ153" s="4" t="e">
        <f t="shared" si="111"/>
        <v>#N/A</v>
      </c>
      <c r="AR153" s="4" t="e">
        <f t="shared" si="95"/>
        <v>#N/A</v>
      </c>
      <c r="AS153" s="4" t="e">
        <f t="shared" si="96"/>
        <v>#N/A</v>
      </c>
      <c r="AT153" s="4" t="e">
        <f t="shared" si="112"/>
        <v>#N/A</v>
      </c>
      <c r="AU153" s="4" t="e">
        <f t="shared" si="97"/>
        <v>#N/A</v>
      </c>
      <c r="AV153" s="4" t="e">
        <f t="shared" si="98"/>
        <v>#N/A</v>
      </c>
      <c r="AW153" s="4" t="e">
        <f t="shared" si="99"/>
        <v>#N/A</v>
      </c>
      <c r="AX153" s="4">
        <f t="shared" si="100"/>
        <v>0</v>
      </c>
      <c r="AY153" s="4" t="e">
        <f t="shared" si="101"/>
        <v>#N/A</v>
      </c>
      <c r="AZ153" s="4" t="str">
        <f t="shared" si="102"/>
        <v/>
      </c>
      <c r="BA153" s="4" t="str">
        <f t="shared" si="103"/>
        <v/>
      </c>
      <c r="BB153" s="4" t="str">
        <f t="shared" si="104"/>
        <v/>
      </c>
      <c r="BC153" s="4" t="str">
        <f t="shared" si="113"/>
        <v/>
      </c>
      <c r="BD153" s="4" t="str">
        <f t="shared" si="114"/>
        <v/>
      </c>
      <c r="BE153" s="4" t="str">
        <f t="shared" si="115"/>
        <v/>
      </c>
      <c r="BF153" s="4" t="str">
        <f t="shared" si="105"/>
        <v>なし</v>
      </c>
      <c r="BG153" s="4">
        <f t="shared" si="116"/>
        <v>0</v>
      </c>
      <c r="BM153" s="306"/>
      <c r="BW153" s="107"/>
    </row>
    <row r="154" spans="1:75" s="1" customFormat="1" ht="13.5" customHeight="1">
      <c r="A154" s="423">
        <v>137</v>
      </c>
      <c r="B154" s="94"/>
      <c r="C154" s="94"/>
      <c r="D154" s="94"/>
      <c r="E154" s="94"/>
      <c r="F154" s="94"/>
      <c r="G154" s="414"/>
      <c r="H154" s="94"/>
      <c r="I154" s="94"/>
      <c r="J154" s="95"/>
      <c r="K154" s="94"/>
      <c r="L154" s="93"/>
      <c r="M154" s="94"/>
      <c r="N154" s="95"/>
      <c r="O154" s="95"/>
      <c r="P154" s="41" t="str">
        <f t="shared" si="79"/>
        <v/>
      </c>
      <c r="Q154" s="41" t="str">
        <f t="shared" si="80"/>
        <v/>
      </c>
      <c r="R154" s="42" t="str">
        <f t="shared" si="81"/>
        <v/>
      </c>
      <c r="S154" s="424" t="str">
        <f t="shared" si="78"/>
        <v/>
      </c>
      <c r="T154" s="43" t="str">
        <f t="shared" si="82"/>
        <v/>
      </c>
      <c r="U154" s="43" t="str">
        <f t="shared" si="83"/>
        <v/>
      </c>
      <c r="V154" s="43" t="str">
        <f t="shared" si="84"/>
        <v/>
      </c>
      <c r="W154" s="332"/>
      <c r="X154" s="376"/>
      <c r="Y154" s="425"/>
      <c r="Z154" s="411"/>
      <c r="AA154" s="17" t="str">
        <f t="shared" si="85"/>
        <v/>
      </c>
      <c r="AB154" s="4" t="e">
        <f t="shared" si="86"/>
        <v>#N/A</v>
      </c>
      <c r="AC154" s="4" t="e">
        <f t="shared" si="87"/>
        <v>#N/A</v>
      </c>
      <c r="AD154" s="4" t="e">
        <f t="shared" si="88"/>
        <v>#N/A</v>
      </c>
      <c r="AE154" s="4" t="str">
        <f t="shared" si="89"/>
        <v/>
      </c>
      <c r="AF154" s="4">
        <f t="shared" si="90"/>
        <v>1</v>
      </c>
      <c r="AG154" s="4" t="e">
        <f t="shared" si="106"/>
        <v>#N/A</v>
      </c>
      <c r="AH154" s="4" t="e">
        <f t="shared" si="107"/>
        <v>#N/A</v>
      </c>
      <c r="AI154" s="4" t="e">
        <f t="shared" si="91"/>
        <v>#N/A</v>
      </c>
      <c r="AJ154" s="4" t="e">
        <f t="shared" si="108"/>
        <v>#N/A</v>
      </c>
      <c r="AK154" s="4" t="e">
        <f t="shared" si="109"/>
        <v>#N/A</v>
      </c>
      <c r="AL154" s="4"/>
      <c r="AM154" s="5" t="str">
        <f t="shared" si="92"/>
        <v xml:space="preserve"> </v>
      </c>
      <c r="AN154" s="5" t="str">
        <f t="shared" si="110"/>
        <v xml:space="preserve"> </v>
      </c>
      <c r="AO154" s="4" t="e">
        <f t="shared" si="93"/>
        <v>#N/A</v>
      </c>
      <c r="AP154" s="4" t="e">
        <f t="shared" si="94"/>
        <v>#N/A</v>
      </c>
      <c r="AQ154" s="4" t="e">
        <f t="shared" si="111"/>
        <v>#N/A</v>
      </c>
      <c r="AR154" s="4" t="e">
        <f t="shared" si="95"/>
        <v>#N/A</v>
      </c>
      <c r="AS154" s="4" t="e">
        <f t="shared" si="96"/>
        <v>#N/A</v>
      </c>
      <c r="AT154" s="4" t="e">
        <f t="shared" si="112"/>
        <v>#N/A</v>
      </c>
      <c r="AU154" s="4" t="e">
        <f t="shared" si="97"/>
        <v>#N/A</v>
      </c>
      <c r="AV154" s="4" t="e">
        <f t="shared" si="98"/>
        <v>#N/A</v>
      </c>
      <c r="AW154" s="4" t="e">
        <f t="shared" si="99"/>
        <v>#N/A</v>
      </c>
      <c r="AX154" s="4">
        <f t="shared" si="100"/>
        <v>0</v>
      </c>
      <c r="AY154" s="4" t="e">
        <f t="shared" si="101"/>
        <v>#N/A</v>
      </c>
      <c r="AZ154" s="4" t="str">
        <f t="shared" si="102"/>
        <v/>
      </c>
      <c r="BA154" s="4" t="str">
        <f t="shared" si="103"/>
        <v/>
      </c>
      <c r="BB154" s="4" t="str">
        <f t="shared" si="104"/>
        <v/>
      </c>
      <c r="BC154" s="4" t="str">
        <f t="shared" si="113"/>
        <v/>
      </c>
      <c r="BD154" s="4" t="str">
        <f t="shared" si="114"/>
        <v/>
      </c>
      <c r="BE154" s="4" t="str">
        <f t="shared" si="115"/>
        <v/>
      </c>
      <c r="BF154" s="4" t="str">
        <f t="shared" si="105"/>
        <v>なし</v>
      </c>
      <c r="BG154" s="4">
        <f t="shared" si="116"/>
        <v>0</v>
      </c>
      <c r="BM154" s="306"/>
      <c r="BW154" s="107"/>
    </row>
    <row r="155" spans="1:75" s="1" customFormat="1" ht="13.5" customHeight="1">
      <c r="A155" s="423">
        <v>138</v>
      </c>
      <c r="B155" s="94"/>
      <c r="C155" s="94"/>
      <c r="D155" s="94"/>
      <c r="E155" s="94"/>
      <c r="F155" s="94"/>
      <c r="G155" s="414"/>
      <c r="H155" s="94"/>
      <c r="I155" s="94"/>
      <c r="J155" s="95"/>
      <c r="K155" s="94"/>
      <c r="L155" s="93"/>
      <c r="M155" s="94"/>
      <c r="N155" s="95"/>
      <c r="O155" s="95"/>
      <c r="P155" s="41" t="str">
        <f t="shared" si="79"/>
        <v/>
      </c>
      <c r="Q155" s="41" t="str">
        <f t="shared" si="80"/>
        <v/>
      </c>
      <c r="R155" s="42" t="str">
        <f t="shared" si="81"/>
        <v/>
      </c>
      <c r="S155" s="424" t="str">
        <f t="shared" si="78"/>
        <v/>
      </c>
      <c r="T155" s="43" t="str">
        <f t="shared" si="82"/>
        <v/>
      </c>
      <c r="U155" s="43" t="str">
        <f t="shared" si="83"/>
        <v/>
      </c>
      <c r="V155" s="43" t="str">
        <f t="shared" si="84"/>
        <v/>
      </c>
      <c r="W155" s="332"/>
      <c r="X155" s="376"/>
      <c r="Y155" s="425"/>
      <c r="Z155" s="411"/>
      <c r="AA155" s="17" t="str">
        <f t="shared" si="85"/>
        <v/>
      </c>
      <c r="AB155" s="4" t="e">
        <f t="shared" si="86"/>
        <v>#N/A</v>
      </c>
      <c r="AC155" s="4" t="e">
        <f t="shared" si="87"/>
        <v>#N/A</v>
      </c>
      <c r="AD155" s="4" t="e">
        <f t="shared" si="88"/>
        <v>#N/A</v>
      </c>
      <c r="AE155" s="4" t="str">
        <f t="shared" si="89"/>
        <v/>
      </c>
      <c r="AF155" s="4">
        <f t="shared" si="90"/>
        <v>1</v>
      </c>
      <c r="AG155" s="4" t="e">
        <f t="shared" si="106"/>
        <v>#N/A</v>
      </c>
      <c r="AH155" s="4" t="e">
        <f t="shared" si="107"/>
        <v>#N/A</v>
      </c>
      <c r="AI155" s="4" t="e">
        <f t="shared" si="91"/>
        <v>#N/A</v>
      </c>
      <c r="AJ155" s="4" t="e">
        <f t="shared" si="108"/>
        <v>#N/A</v>
      </c>
      <c r="AK155" s="4" t="e">
        <f t="shared" si="109"/>
        <v>#N/A</v>
      </c>
      <c r="AL155" s="4"/>
      <c r="AM155" s="5" t="str">
        <f t="shared" si="92"/>
        <v xml:space="preserve"> </v>
      </c>
      <c r="AN155" s="5" t="str">
        <f t="shared" si="110"/>
        <v xml:space="preserve"> </v>
      </c>
      <c r="AO155" s="4" t="e">
        <f t="shared" si="93"/>
        <v>#N/A</v>
      </c>
      <c r="AP155" s="4" t="e">
        <f t="shared" si="94"/>
        <v>#N/A</v>
      </c>
      <c r="AQ155" s="4" t="e">
        <f t="shared" si="111"/>
        <v>#N/A</v>
      </c>
      <c r="AR155" s="4" t="e">
        <f t="shared" si="95"/>
        <v>#N/A</v>
      </c>
      <c r="AS155" s="4" t="e">
        <f t="shared" si="96"/>
        <v>#N/A</v>
      </c>
      <c r="AT155" s="4" t="e">
        <f t="shared" si="112"/>
        <v>#N/A</v>
      </c>
      <c r="AU155" s="4" t="e">
        <f t="shared" si="97"/>
        <v>#N/A</v>
      </c>
      <c r="AV155" s="4" t="e">
        <f t="shared" si="98"/>
        <v>#N/A</v>
      </c>
      <c r="AW155" s="4" t="e">
        <f t="shared" si="99"/>
        <v>#N/A</v>
      </c>
      <c r="AX155" s="4">
        <f t="shared" si="100"/>
        <v>0</v>
      </c>
      <c r="AY155" s="4" t="e">
        <f t="shared" si="101"/>
        <v>#N/A</v>
      </c>
      <c r="AZ155" s="4" t="str">
        <f t="shared" si="102"/>
        <v/>
      </c>
      <c r="BA155" s="4" t="str">
        <f t="shared" si="103"/>
        <v/>
      </c>
      <c r="BB155" s="4" t="str">
        <f t="shared" si="104"/>
        <v/>
      </c>
      <c r="BC155" s="4" t="str">
        <f t="shared" si="113"/>
        <v/>
      </c>
      <c r="BD155" s="4" t="str">
        <f t="shared" si="114"/>
        <v/>
      </c>
      <c r="BE155" s="4" t="str">
        <f t="shared" si="115"/>
        <v/>
      </c>
      <c r="BF155" s="4" t="str">
        <f t="shared" si="105"/>
        <v>なし</v>
      </c>
      <c r="BG155" s="4">
        <f t="shared" si="116"/>
        <v>0</v>
      </c>
      <c r="BM155" s="306"/>
      <c r="BW155" s="107"/>
    </row>
    <row r="156" spans="1:75" s="1" customFormat="1" ht="13.5" customHeight="1">
      <c r="A156" s="423">
        <v>139</v>
      </c>
      <c r="B156" s="94"/>
      <c r="C156" s="94"/>
      <c r="D156" s="94"/>
      <c r="E156" s="94"/>
      <c r="F156" s="94"/>
      <c r="G156" s="414"/>
      <c r="H156" s="94"/>
      <c r="I156" s="94"/>
      <c r="J156" s="95"/>
      <c r="K156" s="94"/>
      <c r="L156" s="93"/>
      <c r="M156" s="94"/>
      <c r="N156" s="95"/>
      <c r="O156" s="95"/>
      <c r="P156" s="41" t="str">
        <f t="shared" si="79"/>
        <v/>
      </c>
      <c r="Q156" s="41" t="str">
        <f t="shared" si="80"/>
        <v/>
      </c>
      <c r="R156" s="42" t="str">
        <f t="shared" si="81"/>
        <v/>
      </c>
      <c r="S156" s="424" t="str">
        <f t="shared" si="78"/>
        <v/>
      </c>
      <c r="T156" s="43" t="str">
        <f t="shared" si="82"/>
        <v/>
      </c>
      <c r="U156" s="43" t="str">
        <f t="shared" si="83"/>
        <v/>
      </c>
      <c r="V156" s="43" t="str">
        <f t="shared" si="84"/>
        <v/>
      </c>
      <c r="W156" s="332"/>
      <c r="X156" s="376"/>
      <c r="Y156" s="425"/>
      <c r="Z156" s="411"/>
      <c r="AA156" s="17" t="str">
        <f t="shared" si="85"/>
        <v/>
      </c>
      <c r="AB156" s="4" t="e">
        <f t="shared" si="86"/>
        <v>#N/A</v>
      </c>
      <c r="AC156" s="4" t="e">
        <f t="shared" si="87"/>
        <v>#N/A</v>
      </c>
      <c r="AD156" s="4" t="e">
        <f t="shared" si="88"/>
        <v>#N/A</v>
      </c>
      <c r="AE156" s="4" t="str">
        <f t="shared" si="89"/>
        <v/>
      </c>
      <c r="AF156" s="4">
        <f t="shared" si="90"/>
        <v>1</v>
      </c>
      <c r="AG156" s="4" t="e">
        <f t="shared" si="106"/>
        <v>#N/A</v>
      </c>
      <c r="AH156" s="4" t="e">
        <f t="shared" si="107"/>
        <v>#N/A</v>
      </c>
      <c r="AI156" s="4" t="e">
        <f t="shared" si="91"/>
        <v>#N/A</v>
      </c>
      <c r="AJ156" s="4" t="e">
        <f t="shared" si="108"/>
        <v>#N/A</v>
      </c>
      <c r="AK156" s="4" t="e">
        <f t="shared" si="109"/>
        <v>#N/A</v>
      </c>
      <c r="AL156" s="4"/>
      <c r="AM156" s="5" t="str">
        <f t="shared" si="92"/>
        <v xml:space="preserve"> </v>
      </c>
      <c r="AN156" s="5" t="str">
        <f t="shared" si="110"/>
        <v xml:space="preserve"> </v>
      </c>
      <c r="AO156" s="4" t="e">
        <f t="shared" si="93"/>
        <v>#N/A</v>
      </c>
      <c r="AP156" s="4" t="e">
        <f t="shared" si="94"/>
        <v>#N/A</v>
      </c>
      <c r="AQ156" s="4" t="e">
        <f t="shared" si="111"/>
        <v>#N/A</v>
      </c>
      <c r="AR156" s="4" t="e">
        <f t="shared" si="95"/>
        <v>#N/A</v>
      </c>
      <c r="AS156" s="4" t="e">
        <f t="shared" si="96"/>
        <v>#N/A</v>
      </c>
      <c r="AT156" s="4" t="e">
        <f t="shared" si="112"/>
        <v>#N/A</v>
      </c>
      <c r="AU156" s="4" t="e">
        <f t="shared" si="97"/>
        <v>#N/A</v>
      </c>
      <c r="AV156" s="4" t="e">
        <f t="shared" si="98"/>
        <v>#N/A</v>
      </c>
      <c r="AW156" s="4" t="e">
        <f t="shared" si="99"/>
        <v>#N/A</v>
      </c>
      <c r="AX156" s="4">
        <f t="shared" si="100"/>
        <v>0</v>
      </c>
      <c r="AY156" s="4" t="e">
        <f t="shared" si="101"/>
        <v>#N/A</v>
      </c>
      <c r="AZ156" s="4" t="str">
        <f t="shared" si="102"/>
        <v/>
      </c>
      <c r="BA156" s="4" t="str">
        <f t="shared" si="103"/>
        <v/>
      </c>
      <c r="BB156" s="4" t="str">
        <f t="shared" si="104"/>
        <v/>
      </c>
      <c r="BC156" s="4" t="str">
        <f t="shared" si="113"/>
        <v/>
      </c>
      <c r="BD156" s="4" t="str">
        <f t="shared" si="114"/>
        <v/>
      </c>
      <c r="BE156" s="4" t="str">
        <f t="shared" si="115"/>
        <v/>
      </c>
      <c r="BF156" s="4" t="str">
        <f t="shared" si="105"/>
        <v>なし</v>
      </c>
      <c r="BG156" s="4">
        <f t="shared" si="116"/>
        <v>0</v>
      </c>
      <c r="BM156" s="306"/>
      <c r="BW156" s="107"/>
    </row>
    <row r="157" spans="1:75" s="1" customFormat="1" ht="13.5" customHeight="1">
      <c r="A157" s="423">
        <v>140</v>
      </c>
      <c r="B157" s="94"/>
      <c r="C157" s="94"/>
      <c r="D157" s="94"/>
      <c r="E157" s="94"/>
      <c r="F157" s="94"/>
      <c r="G157" s="414"/>
      <c r="H157" s="94"/>
      <c r="I157" s="94"/>
      <c r="J157" s="95"/>
      <c r="K157" s="94"/>
      <c r="L157" s="93"/>
      <c r="M157" s="94"/>
      <c r="N157" s="95"/>
      <c r="O157" s="95"/>
      <c r="P157" s="41" t="str">
        <f t="shared" si="79"/>
        <v/>
      </c>
      <c r="Q157" s="41" t="str">
        <f t="shared" si="80"/>
        <v/>
      </c>
      <c r="R157" s="42" t="str">
        <f t="shared" si="81"/>
        <v/>
      </c>
      <c r="S157" s="424" t="str">
        <f t="shared" si="78"/>
        <v/>
      </c>
      <c r="T157" s="43" t="str">
        <f t="shared" si="82"/>
        <v/>
      </c>
      <c r="U157" s="43" t="str">
        <f t="shared" si="83"/>
        <v/>
      </c>
      <c r="V157" s="43" t="str">
        <f t="shared" si="84"/>
        <v/>
      </c>
      <c r="W157" s="332"/>
      <c r="X157" s="376"/>
      <c r="Y157" s="425"/>
      <c r="Z157" s="411"/>
      <c r="AA157" s="17" t="str">
        <f t="shared" si="85"/>
        <v/>
      </c>
      <c r="AB157" s="4" t="e">
        <f t="shared" si="86"/>
        <v>#N/A</v>
      </c>
      <c r="AC157" s="4" t="e">
        <f t="shared" si="87"/>
        <v>#N/A</v>
      </c>
      <c r="AD157" s="4" t="e">
        <f t="shared" si="88"/>
        <v>#N/A</v>
      </c>
      <c r="AE157" s="4" t="str">
        <f t="shared" si="89"/>
        <v/>
      </c>
      <c r="AF157" s="4">
        <f t="shared" si="90"/>
        <v>1</v>
      </c>
      <c r="AG157" s="4" t="e">
        <f t="shared" si="106"/>
        <v>#N/A</v>
      </c>
      <c r="AH157" s="4" t="e">
        <f t="shared" si="107"/>
        <v>#N/A</v>
      </c>
      <c r="AI157" s="4" t="e">
        <f t="shared" si="91"/>
        <v>#N/A</v>
      </c>
      <c r="AJ157" s="4" t="e">
        <f t="shared" si="108"/>
        <v>#N/A</v>
      </c>
      <c r="AK157" s="4" t="e">
        <f t="shared" si="109"/>
        <v>#N/A</v>
      </c>
      <c r="AL157" s="4"/>
      <c r="AM157" s="5" t="str">
        <f t="shared" si="92"/>
        <v xml:space="preserve"> </v>
      </c>
      <c r="AN157" s="5" t="str">
        <f t="shared" si="110"/>
        <v xml:space="preserve"> </v>
      </c>
      <c r="AO157" s="4" t="e">
        <f t="shared" si="93"/>
        <v>#N/A</v>
      </c>
      <c r="AP157" s="4" t="e">
        <f t="shared" si="94"/>
        <v>#N/A</v>
      </c>
      <c r="AQ157" s="4" t="e">
        <f t="shared" si="111"/>
        <v>#N/A</v>
      </c>
      <c r="AR157" s="4" t="e">
        <f t="shared" si="95"/>
        <v>#N/A</v>
      </c>
      <c r="AS157" s="4" t="e">
        <f t="shared" si="96"/>
        <v>#N/A</v>
      </c>
      <c r="AT157" s="4" t="e">
        <f t="shared" si="112"/>
        <v>#N/A</v>
      </c>
      <c r="AU157" s="4" t="e">
        <f t="shared" si="97"/>
        <v>#N/A</v>
      </c>
      <c r="AV157" s="4" t="e">
        <f t="shared" si="98"/>
        <v>#N/A</v>
      </c>
      <c r="AW157" s="4" t="e">
        <f t="shared" si="99"/>
        <v>#N/A</v>
      </c>
      <c r="AX157" s="4">
        <f t="shared" si="100"/>
        <v>0</v>
      </c>
      <c r="AY157" s="4" t="e">
        <f t="shared" si="101"/>
        <v>#N/A</v>
      </c>
      <c r="AZ157" s="4" t="str">
        <f t="shared" si="102"/>
        <v/>
      </c>
      <c r="BA157" s="4" t="str">
        <f t="shared" si="103"/>
        <v/>
      </c>
      <c r="BB157" s="4" t="str">
        <f t="shared" si="104"/>
        <v/>
      </c>
      <c r="BC157" s="4" t="str">
        <f t="shared" si="113"/>
        <v/>
      </c>
      <c r="BD157" s="4" t="str">
        <f t="shared" si="114"/>
        <v/>
      </c>
      <c r="BE157" s="4" t="str">
        <f t="shared" si="115"/>
        <v/>
      </c>
      <c r="BF157" s="4" t="str">
        <f t="shared" si="105"/>
        <v>なし</v>
      </c>
      <c r="BG157" s="4">
        <f t="shared" si="116"/>
        <v>0</v>
      </c>
      <c r="BM157" s="306"/>
      <c r="BW157" s="107"/>
    </row>
    <row r="158" spans="1:75" s="1" customFormat="1" ht="13.5" customHeight="1">
      <c r="A158" s="423">
        <v>141</v>
      </c>
      <c r="B158" s="94"/>
      <c r="C158" s="94"/>
      <c r="D158" s="94"/>
      <c r="E158" s="94"/>
      <c r="F158" s="94"/>
      <c r="G158" s="414"/>
      <c r="H158" s="94"/>
      <c r="I158" s="94"/>
      <c r="J158" s="95"/>
      <c r="K158" s="94"/>
      <c r="L158" s="93"/>
      <c r="M158" s="94"/>
      <c r="N158" s="95"/>
      <c r="O158" s="95"/>
      <c r="P158" s="41" t="str">
        <f t="shared" si="79"/>
        <v/>
      </c>
      <c r="Q158" s="41" t="str">
        <f t="shared" si="80"/>
        <v/>
      </c>
      <c r="R158" s="42" t="str">
        <f t="shared" si="81"/>
        <v/>
      </c>
      <c r="S158" s="424" t="str">
        <f t="shared" si="78"/>
        <v/>
      </c>
      <c r="T158" s="43" t="str">
        <f t="shared" si="82"/>
        <v/>
      </c>
      <c r="U158" s="43" t="str">
        <f t="shared" si="83"/>
        <v/>
      </c>
      <c r="V158" s="43" t="str">
        <f t="shared" si="84"/>
        <v/>
      </c>
      <c r="W158" s="332"/>
      <c r="X158" s="376"/>
      <c r="Y158" s="425"/>
      <c r="Z158" s="411"/>
      <c r="AA158" s="17" t="str">
        <f t="shared" si="85"/>
        <v/>
      </c>
      <c r="AB158" s="4" t="e">
        <f t="shared" si="86"/>
        <v>#N/A</v>
      </c>
      <c r="AC158" s="4" t="e">
        <f t="shared" si="87"/>
        <v>#N/A</v>
      </c>
      <c r="AD158" s="4" t="e">
        <f t="shared" si="88"/>
        <v>#N/A</v>
      </c>
      <c r="AE158" s="4" t="str">
        <f t="shared" si="89"/>
        <v/>
      </c>
      <c r="AF158" s="4">
        <f t="shared" si="90"/>
        <v>1</v>
      </c>
      <c r="AG158" s="4" t="e">
        <f t="shared" si="106"/>
        <v>#N/A</v>
      </c>
      <c r="AH158" s="4" t="e">
        <f t="shared" si="107"/>
        <v>#N/A</v>
      </c>
      <c r="AI158" s="4" t="e">
        <f t="shared" si="91"/>
        <v>#N/A</v>
      </c>
      <c r="AJ158" s="4" t="e">
        <f t="shared" si="108"/>
        <v>#N/A</v>
      </c>
      <c r="AK158" s="4" t="e">
        <f t="shared" si="109"/>
        <v>#N/A</v>
      </c>
      <c r="AL158" s="4"/>
      <c r="AM158" s="5" t="str">
        <f t="shared" si="92"/>
        <v xml:space="preserve"> </v>
      </c>
      <c r="AN158" s="5" t="str">
        <f t="shared" si="110"/>
        <v xml:space="preserve"> </v>
      </c>
      <c r="AO158" s="4" t="e">
        <f t="shared" si="93"/>
        <v>#N/A</v>
      </c>
      <c r="AP158" s="4" t="e">
        <f t="shared" si="94"/>
        <v>#N/A</v>
      </c>
      <c r="AQ158" s="4" t="e">
        <f t="shared" si="111"/>
        <v>#N/A</v>
      </c>
      <c r="AR158" s="4" t="e">
        <f t="shared" si="95"/>
        <v>#N/A</v>
      </c>
      <c r="AS158" s="4" t="e">
        <f t="shared" si="96"/>
        <v>#N/A</v>
      </c>
      <c r="AT158" s="4" t="e">
        <f t="shared" si="112"/>
        <v>#N/A</v>
      </c>
      <c r="AU158" s="4" t="e">
        <f t="shared" si="97"/>
        <v>#N/A</v>
      </c>
      <c r="AV158" s="4" t="e">
        <f t="shared" si="98"/>
        <v>#N/A</v>
      </c>
      <c r="AW158" s="4" t="e">
        <f t="shared" si="99"/>
        <v>#N/A</v>
      </c>
      <c r="AX158" s="4">
        <f t="shared" si="100"/>
        <v>0</v>
      </c>
      <c r="AY158" s="4" t="e">
        <f t="shared" si="101"/>
        <v>#N/A</v>
      </c>
      <c r="AZ158" s="4" t="str">
        <f t="shared" si="102"/>
        <v/>
      </c>
      <c r="BA158" s="4" t="str">
        <f t="shared" si="103"/>
        <v/>
      </c>
      <c r="BB158" s="4" t="str">
        <f t="shared" si="104"/>
        <v/>
      </c>
      <c r="BC158" s="4" t="str">
        <f t="shared" si="113"/>
        <v/>
      </c>
      <c r="BD158" s="4" t="str">
        <f t="shared" si="114"/>
        <v/>
      </c>
      <c r="BE158" s="4" t="str">
        <f t="shared" si="115"/>
        <v/>
      </c>
      <c r="BF158" s="4" t="str">
        <f t="shared" si="105"/>
        <v>なし</v>
      </c>
      <c r="BG158" s="4">
        <f t="shared" si="116"/>
        <v>0</v>
      </c>
      <c r="BM158" s="306"/>
      <c r="BW158" s="107"/>
    </row>
    <row r="159" spans="1:75" s="1" customFormat="1" ht="13.5" customHeight="1">
      <c r="A159" s="423">
        <v>142</v>
      </c>
      <c r="B159" s="94"/>
      <c r="C159" s="94"/>
      <c r="D159" s="94"/>
      <c r="E159" s="94"/>
      <c r="F159" s="94"/>
      <c r="G159" s="414"/>
      <c r="H159" s="94"/>
      <c r="I159" s="94"/>
      <c r="J159" s="95"/>
      <c r="K159" s="94"/>
      <c r="L159" s="93"/>
      <c r="M159" s="94"/>
      <c r="N159" s="95"/>
      <c r="O159" s="95"/>
      <c r="P159" s="41" t="str">
        <f t="shared" si="79"/>
        <v/>
      </c>
      <c r="Q159" s="41" t="str">
        <f t="shared" si="80"/>
        <v/>
      </c>
      <c r="R159" s="42" t="str">
        <f t="shared" si="81"/>
        <v/>
      </c>
      <c r="S159" s="424" t="str">
        <f t="shared" si="78"/>
        <v/>
      </c>
      <c r="T159" s="43" t="str">
        <f t="shared" si="82"/>
        <v/>
      </c>
      <c r="U159" s="43" t="str">
        <f t="shared" si="83"/>
        <v/>
      </c>
      <c r="V159" s="43" t="str">
        <f t="shared" si="84"/>
        <v/>
      </c>
      <c r="W159" s="332"/>
      <c r="X159" s="376"/>
      <c r="Y159" s="425"/>
      <c r="Z159" s="411"/>
      <c r="AA159" s="17" t="str">
        <f t="shared" si="85"/>
        <v/>
      </c>
      <c r="AB159" s="4" t="e">
        <f t="shared" si="86"/>
        <v>#N/A</v>
      </c>
      <c r="AC159" s="4" t="e">
        <f t="shared" si="87"/>
        <v>#N/A</v>
      </c>
      <c r="AD159" s="4" t="e">
        <f t="shared" si="88"/>
        <v>#N/A</v>
      </c>
      <c r="AE159" s="4" t="str">
        <f t="shared" si="89"/>
        <v/>
      </c>
      <c r="AF159" s="4">
        <f t="shared" si="90"/>
        <v>1</v>
      </c>
      <c r="AG159" s="4" t="e">
        <f t="shared" si="106"/>
        <v>#N/A</v>
      </c>
      <c r="AH159" s="4" t="e">
        <f t="shared" si="107"/>
        <v>#N/A</v>
      </c>
      <c r="AI159" s="4" t="e">
        <f t="shared" si="91"/>
        <v>#N/A</v>
      </c>
      <c r="AJ159" s="4" t="e">
        <f t="shared" si="108"/>
        <v>#N/A</v>
      </c>
      <c r="AK159" s="4" t="e">
        <f t="shared" si="109"/>
        <v>#N/A</v>
      </c>
      <c r="AL159" s="4"/>
      <c r="AM159" s="5" t="str">
        <f t="shared" si="92"/>
        <v xml:space="preserve"> </v>
      </c>
      <c r="AN159" s="5" t="str">
        <f t="shared" si="110"/>
        <v xml:space="preserve"> </v>
      </c>
      <c r="AO159" s="4" t="e">
        <f t="shared" si="93"/>
        <v>#N/A</v>
      </c>
      <c r="AP159" s="4" t="e">
        <f t="shared" si="94"/>
        <v>#N/A</v>
      </c>
      <c r="AQ159" s="4" t="e">
        <f t="shared" si="111"/>
        <v>#N/A</v>
      </c>
      <c r="AR159" s="4" t="e">
        <f t="shared" si="95"/>
        <v>#N/A</v>
      </c>
      <c r="AS159" s="4" t="e">
        <f t="shared" si="96"/>
        <v>#N/A</v>
      </c>
      <c r="AT159" s="4" t="e">
        <f t="shared" si="112"/>
        <v>#N/A</v>
      </c>
      <c r="AU159" s="4" t="e">
        <f t="shared" si="97"/>
        <v>#N/A</v>
      </c>
      <c r="AV159" s="4" t="e">
        <f t="shared" si="98"/>
        <v>#N/A</v>
      </c>
      <c r="AW159" s="4" t="e">
        <f t="shared" si="99"/>
        <v>#N/A</v>
      </c>
      <c r="AX159" s="4">
        <f t="shared" si="100"/>
        <v>0</v>
      </c>
      <c r="AY159" s="4" t="e">
        <f t="shared" si="101"/>
        <v>#N/A</v>
      </c>
      <c r="AZ159" s="4" t="str">
        <f t="shared" si="102"/>
        <v/>
      </c>
      <c r="BA159" s="4" t="str">
        <f t="shared" si="103"/>
        <v/>
      </c>
      <c r="BB159" s="4" t="str">
        <f t="shared" si="104"/>
        <v/>
      </c>
      <c r="BC159" s="4" t="str">
        <f t="shared" si="113"/>
        <v/>
      </c>
      <c r="BD159" s="4" t="str">
        <f t="shared" si="114"/>
        <v/>
      </c>
      <c r="BE159" s="4" t="str">
        <f t="shared" si="115"/>
        <v/>
      </c>
      <c r="BF159" s="4" t="str">
        <f t="shared" si="105"/>
        <v>なし</v>
      </c>
      <c r="BG159" s="4">
        <f t="shared" si="116"/>
        <v>0</v>
      </c>
      <c r="BM159" s="306"/>
      <c r="BW159" s="107"/>
    </row>
    <row r="160" spans="1:75" s="1" customFormat="1" ht="13.5" customHeight="1">
      <c r="A160" s="423">
        <v>143</v>
      </c>
      <c r="B160" s="94"/>
      <c r="C160" s="94"/>
      <c r="D160" s="94"/>
      <c r="E160" s="94"/>
      <c r="F160" s="94"/>
      <c r="G160" s="414"/>
      <c r="H160" s="94"/>
      <c r="I160" s="94"/>
      <c r="J160" s="95"/>
      <c r="K160" s="94"/>
      <c r="L160" s="93"/>
      <c r="M160" s="94"/>
      <c r="N160" s="95"/>
      <c r="O160" s="95"/>
      <c r="P160" s="41" t="str">
        <f t="shared" si="79"/>
        <v/>
      </c>
      <c r="Q160" s="41" t="str">
        <f t="shared" si="80"/>
        <v/>
      </c>
      <c r="R160" s="42" t="str">
        <f t="shared" si="81"/>
        <v/>
      </c>
      <c r="S160" s="424" t="str">
        <f t="shared" si="78"/>
        <v/>
      </c>
      <c r="T160" s="43" t="str">
        <f t="shared" si="82"/>
        <v/>
      </c>
      <c r="U160" s="43" t="str">
        <f t="shared" si="83"/>
        <v/>
      </c>
      <c r="V160" s="43" t="str">
        <f t="shared" si="84"/>
        <v/>
      </c>
      <c r="W160" s="332"/>
      <c r="X160" s="376"/>
      <c r="Y160" s="425"/>
      <c r="Z160" s="411"/>
      <c r="AA160" s="17" t="str">
        <f t="shared" si="85"/>
        <v/>
      </c>
      <c r="AB160" s="4" t="e">
        <f t="shared" si="86"/>
        <v>#N/A</v>
      </c>
      <c r="AC160" s="4" t="e">
        <f t="shared" si="87"/>
        <v>#N/A</v>
      </c>
      <c r="AD160" s="4" t="e">
        <f t="shared" si="88"/>
        <v>#N/A</v>
      </c>
      <c r="AE160" s="4" t="str">
        <f t="shared" si="89"/>
        <v/>
      </c>
      <c r="AF160" s="4">
        <f t="shared" si="90"/>
        <v>1</v>
      </c>
      <c r="AG160" s="4" t="e">
        <f t="shared" si="106"/>
        <v>#N/A</v>
      </c>
      <c r="AH160" s="4" t="e">
        <f t="shared" si="107"/>
        <v>#N/A</v>
      </c>
      <c r="AI160" s="4" t="e">
        <f t="shared" si="91"/>
        <v>#N/A</v>
      </c>
      <c r="AJ160" s="4" t="e">
        <f t="shared" si="108"/>
        <v>#N/A</v>
      </c>
      <c r="AK160" s="4" t="e">
        <f t="shared" si="109"/>
        <v>#N/A</v>
      </c>
      <c r="AL160" s="4"/>
      <c r="AM160" s="5" t="str">
        <f t="shared" si="92"/>
        <v xml:space="preserve"> </v>
      </c>
      <c r="AN160" s="5" t="str">
        <f t="shared" si="110"/>
        <v xml:space="preserve"> </v>
      </c>
      <c r="AO160" s="4" t="e">
        <f t="shared" si="93"/>
        <v>#N/A</v>
      </c>
      <c r="AP160" s="4" t="e">
        <f t="shared" si="94"/>
        <v>#N/A</v>
      </c>
      <c r="AQ160" s="4" t="e">
        <f t="shared" si="111"/>
        <v>#N/A</v>
      </c>
      <c r="AR160" s="4" t="e">
        <f t="shared" si="95"/>
        <v>#N/A</v>
      </c>
      <c r="AS160" s="4" t="e">
        <f t="shared" si="96"/>
        <v>#N/A</v>
      </c>
      <c r="AT160" s="4" t="e">
        <f t="shared" si="112"/>
        <v>#N/A</v>
      </c>
      <c r="AU160" s="4" t="e">
        <f t="shared" si="97"/>
        <v>#N/A</v>
      </c>
      <c r="AV160" s="4" t="e">
        <f t="shared" si="98"/>
        <v>#N/A</v>
      </c>
      <c r="AW160" s="4" t="e">
        <f t="shared" si="99"/>
        <v>#N/A</v>
      </c>
      <c r="AX160" s="4">
        <f t="shared" si="100"/>
        <v>0</v>
      </c>
      <c r="AY160" s="4" t="e">
        <f t="shared" si="101"/>
        <v>#N/A</v>
      </c>
      <c r="AZ160" s="4" t="str">
        <f t="shared" si="102"/>
        <v/>
      </c>
      <c r="BA160" s="4" t="str">
        <f t="shared" si="103"/>
        <v/>
      </c>
      <c r="BB160" s="4" t="str">
        <f t="shared" si="104"/>
        <v/>
      </c>
      <c r="BC160" s="4" t="str">
        <f t="shared" si="113"/>
        <v/>
      </c>
      <c r="BD160" s="4" t="str">
        <f t="shared" si="114"/>
        <v/>
      </c>
      <c r="BE160" s="4" t="str">
        <f t="shared" si="115"/>
        <v/>
      </c>
      <c r="BF160" s="4" t="str">
        <f t="shared" si="105"/>
        <v>なし</v>
      </c>
      <c r="BG160" s="4">
        <f t="shared" si="116"/>
        <v>0</v>
      </c>
      <c r="BM160" s="306"/>
      <c r="BW160" s="107"/>
    </row>
    <row r="161" spans="1:75" s="1" customFormat="1" ht="13.5" customHeight="1">
      <c r="A161" s="423">
        <v>144</v>
      </c>
      <c r="B161" s="94"/>
      <c r="C161" s="94"/>
      <c r="D161" s="94"/>
      <c r="E161" s="94"/>
      <c r="F161" s="94"/>
      <c r="G161" s="414"/>
      <c r="H161" s="94"/>
      <c r="I161" s="94"/>
      <c r="J161" s="95"/>
      <c r="K161" s="94"/>
      <c r="L161" s="93"/>
      <c r="M161" s="94"/>
      <c r="N161" s="95"/>
      <c r="O161" s="95"/>
      <c r="P161" s="41" t="str">
        <f t="shared" si="79"/>
        <v/>
      </c>
      <c r="Q161" s="41" t="str">
        <f t="shared" si="80"/>
        <v/>
      </c>
      <c r="R161" s="42" t="str">
        <f t="shared" si="81"/>
        <v/>
      </c>
      <c r="S161" s="424" t="str">
        <f t="shared" ref="S161:S167" si="117">IF(OR(N161="",O161=""),"",IF(O161=0,"－",N161/O161))</f>
        <v/>
      </c>
      <c r="T161" s="43" t="str">
        <f t="shared" si="82"/>
        <v/>
      </c>
      <c r="U161" s="43" t="str">
        <f t="shared" si="83"/>
        <v/>
      </c>
      <c r="V161" s="43" t="str">
        <f t="shared" si="84"/>
        <v/>
      </c>
      <c r="W161" s="332"/>
      <c r="X161" s="376"/>
      <c r="Y161" s="425"/>
      <c r="Z161" s="411"/>
      <c r="AA161" s="17" t="str">
        <f t="shared" si="85"/>
        <v/>
      </c>
      <c r="AB161" s="4" t="e">
        <f t="shared" si="86"/>
        <v>#N/A</v>
      </c>
      <c r="AC161" s="4" t="e">
        <f t="shared" si="87"/>
        <v>#N/A</v>
      </c>
      <c r="AD161" s="4" t="e">
        <f t="shared" si="88"/>
        <v>#N/A</v>
      </c>
      <c r="AE161" s="4" t="str">
        <f t="shared" si="89"/>
        <v/>
      </c>
      <c r="AF161" s="4">
        <f t="shared" si="90"/>
        <v>1</v>
      </c>
      <c r="AG161" s="4" t="e">
        <f t="shared" si="106"/>
        <v>#N/A</v>
      </c>
      <c r="AH161" s="4" t="e">
        <f t="shared" si="107"/>
        <v>#N/A</v>
      </c>
      <c r="AI161" s="4" t="e">
        <f t="shared" si="91"/>
        <v>#N/A</v>
      </c>
      <c r="AJ161" s="4" t="e">
        <f t="shared" si="108"/>
        <v>#N/A</v>
      </c>
      <c r="AK161" s="4" t="e">
        <f t="shared" si="109"/>
        <v>#N/A</v>
      </c>
      <c r="AL161" s="4"/>
      <c r="AM161" s="5" t="str">
        <f t="shared" si="92"/>
        <v xml:space="preserve"> </v>
      </c>
      <c r="AN161" s="5" t="str">
        <f t="shared" si="110"/>
        <v xml:space="preserve"> </v>
      </c>
      <c r="AO161" s="4" t="e">
        <f t="shared" si="93"/>
        <v>#N/A</v>
      </c>
      <c r="AP161" s="4" t="e">
        <f t="shared" si="94"/>
        <v>#N/A</v>
      </c>
      <c r="AQ161" s="4" t="e">
        <f t="shared" si="111"/>
        <v>#N/A</v>
      </c>
      <c r="AR161" s="4" t="e">
        <f t="shared" si="95"/>
        <v>#N/A</v>
      </c>
      <c r="AS161" s="4" t="e">
        <f t="shared" si="96"/>
        <v>#N/A</v>
      </c>
      <c r="AT161" s="4" t="e">
        <f t="shared" si="112"/>
        <v>#N/A</v>
      </c>
      <c r="AU161" s="4" t="e">
        <f t="shared" si="97"/>
        <v>#N/A</v>
      </c>
      <c r="AV161" s="4" t="e">
        <f t="shared" si="98"/>
        <v>#N/A</v>
      </c>
      <c r="AW161" s="4" t="e">
        <f t="shared" si="99"/>
        <v>#N/A</v>
      </c>
      <c r="AX161" s="4">
        <f t="shared" si="100"/>
        <v>0</v>
      </c>
      <c r="AY161" s="4" t="e">
        <f t="shared" si="101"/>
        <v>#N/A</v>
      </c>
      <c r="AZ161" s="4" t="str">
        <f t="shared" si="102"/>
        <v/>
      </c>
      <c r="BA161" s="4" t="str">
        <f t="shared" si="103"/>
        <v/>
      </c>
      <c r="BB161" s="4" t="str">
        <f t="shared" si="104"/>
        <v/>
      </c>
      <c r="BC161" s="4" t="str">
        <f t="shared" si="113"/>
        <v/>
      </c>
      <c r="BD161" s="4" t="str">
        <f t="shared" si="114"/>
        <v/>
      </c>
      <c r="BE161" s="4" t="str">
        <f t="shared" si="115"/>
        <v/>
      </c>
      <c r="BF161" s="4" t="str">
        <f t="shared" si="105"/>
        <v>なし</v>
      </c>
      <c r="BG161" s="4">
        <f t="shared" si="116"/>
        <v>0</v>
      </c>
      <c r="BM161" s="306"/>
      <c r="BW161" s="107"/>
    </row>
    <row r="162" spans="1:75" s="1" customFormat="1" ht="13.5" customHeight="1">
      <c r="A162" s="423">
        <v>145</v>
      </c>
      <c r="B162" s="94"/>
      <c r="C162" s="94"/>
      <c r="D162" s="94"/>
      <c r="E162" s="94"/>
      <c r="F162" s="94"/>
      <c r="G162" s="414"/>
      <c r="H162" s="94"/>
      <c r="I162" s="94"/>
      <c r="J162" s="95"/>
      <c r="K162" s="94"/>
      <c r="L162" s="93"/>
      <c r="M162" s="94"/>
      <c r="N162" s="95"/>
      <c r="O162" s="95"/>
      <c r="P162" s="41" t="str">
        <f t="shared" si="79"/>
        <v/>
      </c>
      <c r="Q162" s="41" t="str">
        <f t="shared" si="80"/>
        <v/>
      </c>
      <c r="R162" s="42" t="str">
        <f t="shared" si="81"/>
        <v/>
      </c>
      <c r="S162" s="424" t="str">
        <f t="shared" si="117"/>
        <v/>
      </c>
      <c r="T162" s="43" t="str">
        <f t="shared" si="82"/>
        <v/>
      </c>
      <c r="U162" s="43" t="str">
        <f t="shared" si="83"/>
        <v/>
      </c>
      <c r="V162" s="43" t="str">
        <f t="shared" si="84"/>
        <v/>
      </c>
      <c r="W162" s="332"/>
      <c r="X162" s="376"/>
      <c r="Y162" s="425"/>
      <c r="Z162" s="411"/>
      <c r="AA162" s="17" t="str">
        <f t="shared" si="85"/>
        <v/>
      </c>
      <c r="AB162" s="4" t="e">
        <f t="shared" si="86"/>
        <v>#N/A</v>
      </c>
      <c r="AC162" s="4" t="e">
        <f t="shared" si="87"/>
        <v>#N/A</v>
      </c>
      <c r="AD162" s="4" t="e">
        <f t="shared" si="88"/>
        <v>#N/A</v>
      </c>
      <c r="AE162" s="4" t="str">
        <f t="shared" si="89"/>
        <v/>
      </c>
      <c r="AF162" s="4">
        <f t="shared" si="90"/>
        <v>1</v>
      </c>
      <c r="AG162" s="4" t="e">
        <f t="shared" si="106"/>
        <v>#N/A</v>
      </c>
      <c r="AH162" s="4" t="e">
        <f t="shared" si="107"/>
        <v>#N/A</v>
      </c>
      <c r="AI162" s="4" t="e">
        <f t="shared" si="91"/>
        <v>#N/A</v>
      </c>
      <c r="AJ162" s="4" t="e">
        <f t="shared" si="108"/>
        <v>#N/A</v>
      </c>
      <c r="AK162" s="4" t="e">
        <f t="shared" si="109"/>
        <v>#N/A</v>
      </c>
      <c r="AL162" s="4"/>
      <c r="AM162" s="5" t="str">
        <f t="shared" si="92"/>
        <v xml:space="preserve"> </v>
      </c>
      <c r="AN162" s="5" t="str">
        <f t="shared" si="110"/>
        <v xml:space="preserve"> </v>
      </c>
      <c r="AO162" s="4" t="e">
        <f t="shared" si="93"/>
        <v>#N/A</v>
      </c>
      <c r="AP162" s="4" t="e">
        <f t="shared" si="94"/>
        <v>#N/A</v>
      </c>
      <c r="AQ162" s="4" t="e">
        <f t="shared" si="111"/>
        <v>#N/A</v>
      </c>
      <c r="AR162" s="4" t="e">
        <f t="shared" si="95"/>
        <v>#N/A</v>
      </c>
      <c r="AS162" s="4" t="e">
        <f t="shared" si="96"/>
        <v>#N/A</v>
      </c>
      <c r="AT162" s="4" t="e">
        <f t="shared" si="112"/>
        <v>#N/A</v>
      </c>
      <c r="AU162" s="4" t="e">
        <f t="shared" si="97"/>
        <v>#N/A</v>
      </c>
      <c r="AV162" s="4" t="e">
        <f t="shared" si="98"/>
        <v>#N/A</v>
      </c>
      <c r="AW162" s="4" t="e">
        <f t="shared" si="99"/>
        <v>#N/A</v>
      </c>
      <c r="AX162" s="4">
        <f t="shared" si="100"/>
        <v>0</v>
      </c>
      <c r="AY162" s="4" t="e">
        <f t="shared" si="101"/>
        <v>#N/A</v>
      </c>
      <c r="AZ162" s="4" t="str">
        <f t="shared" si="102"/>
        <v/>
      </c>
      <c r="BA162" s="4" t="str">
        <f t="shared" si="103"/>
        <v/>
      </c>
      <c r="BB162" s="4" t="str">
        <f t="shared" si="104"/>
        <v/>
      </c>
      <c r="BC162" s="4" t="str">
        <f t="shared" si="113"/>
        <v/>
      </c>
      <c r="BD162" s="4" t="str">
        <f t="shared" si="114"/>
        <v/>
      </c>
      <c r="BE162" s="4" t="str">
        <f t="shared" si="115"/>
        <v/>
      </c>
      <c r="BF162" s="4" t="str">
        <f t="shared" si="105"/>
        <v>なし</v>
      </c>
      <c r="BG162" s="4">
        <f t="shared" si="116"/>
        <v>0</v>
      </c>
      <c r="BM162" s="306"/>
      <c r="BW162" s="107"/>
    </row>
    <row r="163" spans="1:75" s="1" customFormat="1" ht="13.5" customHeight="1">
      <c r="A163" s="423">
        <v>146</v>
      </c>
      <c r="B163" s="94"/>
      <c r="C163" s="94"/>
      <c r="D163" s="94"/>
      <c r="E163" s="94"/>
      <c r="F163" s="94"/>
      <c r="G163" s="414"/>
      <c r="H163" s="94"/>
      <c r="I163" s="94"/>
      <c r="J163" s="95"/>
      <c r="K163" s="94"/>
      <c r="L163" s="93"/>
      <c r="M163" s="94"/>
      <c r="N163" s="95"/>
      <c r="O163" s="95"/>
      <c r="P163" s="41" t="str">
        <f t="shared" si="79"/>
        <v/>
      </c>
      <c r="Q163" s="41" t="str">
        <f t="shared" si="80"/>
        <v/>
      </c>
      <c r="R163" s="42" t="str">
        <f t="shared" si="81"/>
        <v/>
      </c>
      <c r="S163" s="424" t="str">
        <f t="shared" si="117"/>
        <v/>
      </c>
      <c r="T163" s="43" t="str">
        <f t="shared" si="82"/>
        <v/>
      </c>
      <c r="U163" s="43" t="str">
        <f t="shared" si="83"/>
        <v/>
      </c>
      <c r="V163" s="43" t="str">
        <f t="shared" si="84"/>
        <v/>
      </c>
      <c r="W163" s="332"/>
      <c r="X163" s="376"/>
      <c r="Y163" s="425"/>
      <c r="Z163" s="411"/>
      <c r="AA163" s="17" t="str">
        <f t="shared" si="85"/>
        <v/>
      </c>
      <c r="AB163" s="4" t="e">
        <f t="shared" si="86"/>
        <v>#N/A</v>
      </c>
      <c r="AC163" s="4" t="e">
        <f t="shared" si="87"/>
        <v>#N/A</v>
      </c>
      <c r="AD163" s="4" t="e">
        <f t="shared" si="88"/>
        <v>#N/A</v>
      </c>
      <c r="AE163" s="4" t="str">
        <f t="shared" si="89"/>
        <v/>
      </c>
      <c r="AF163" s="4">
        <f t="shared" si="90"/>
        <v>1</v>
      </c>
      <c r="AG163" s="4" t="e">
        <f t="shared" si="106"/>
        <v>#N/A</v>
      </c>
      <c r="AH163" s="4" t="e">
        <f t="shared" si="107"/>
        <v>#N/A</v>
      </c>
      <c r="AI163" s="4" t="e">
        <f t="shared" si="91"/>
        <v>#N/A</v>
      </c>
      <c r="AJ163" s="4" t="e">
        <f t="shared" si="108"/>
        <v>#N/A</v>
      </c>
      <c r="AK163" s="4" t="e">
        <f t="shared" si="109"/>
        <v>#N/A</v>
      </c>
      <c r="AL163" s="4"/>
      <c r="AM163" s="5" t="str">
        <f t="shared" si="92"/>
        <v xml:space="preserve"> </v>
      </c>
      <c r="AN163" s="5" t="str">
        <f t="shared" si="110"/>
        <v xml:space="preserve"> </v>
      </c>
      <c r="AO163" s="4" t="e">
        <f t="shared" si="93"/>
        <v>#N/A</v>
      </c>
      <c r="AP163" s="4" t="e">
        <f t="shared" si="94"/>
        <v>#N/A</v>
      </c>
      <c r="AQ163" s="4" t="e">
        <f t="shared" si="111"/>
        <v>#N/A</v>
      </c>
      <c r="AR163" s="4" t="e">
        <f t="shared" si="95"/>
        <v>#N/A</v>
      </c>
      <c r="AS163" s="4" t="e">
        <f t="shared" si="96"/>
        <v>#N/A</v>
      </c>
      <c r="AT163" s="4" t="e">
        <f t="shared" si="112"/>
        <v>#N/A</v>
      </c>
      <c r="AU163" s="4" t="e">
        <f t="shared" si="97"/>
        <v>#N/A</v>
      </c>
      <c r="AV163" s="4" t="e">
        <f t="shared" si="98"/>
        <v>#N/A</v>
      </c>
      <c r="AW163" s="4" t="e">
        <f t="shared" si="99"/>
        <v>#N/A</v>
      </c>
      <c r="AX163" s="4">
        <f t="shared" si="100"/>
        <v>0</v>
      </c>
      <c r="AY163" s="4" t="e">
        <f t="shared" si="101"/>
        <v>#N/A</v>
      </c>
      <c r="AZ163" s="4" t="str">
        <f t="shared" si="102"/>
        <v/>
      </c>
      <c r="BA163" s="4" t="str">
        <f t="shared" si="103"/>
        <v/>
      </c>
      <c r="BB163" s="4" t="str">
        <f t="shared" si="104"/>
        <v/>
      </c>
      <c r="BC163" s="4" t="str">
        <f t="shared" si="113"/>
        <v/>
      </c>
      <c r="BD163" s="4" t="str">
        <f t="shared" si="114"/>
        <v/>
      </c>
      <c r="BE163" s="4" t="str">
        <f t="shared" si="115"/>
        <v/>
      </c>
      <c r="BF163" s="4" t="str">
        <f t="shared" si="105"/>
        <v>なし</v>
      </c>
      <c r="BG163" s="4">
        <f t="shared" si="116"/>
        <v>0</v>
      </c>
      <c r="BM163" s="306"/>
      <c r="BW163" s="107"/>
    </row>
    <row r="164" spans="1:75" s="1" customFormat="1" ht="13.5" customHeight="1">
      <c r="A164" s="423">
        <v>147</v>
      </c>
      <c r="B164" s="94"/>
      <c r="C164" s="94"/>
      <c r="D164" s="94"/>
      <c r="E164" s="94"/>
      <c r="F164" s="94"/>
      <c r="G164" s="414"/>
      <c r="H164" s="94"/>
      <c r="I164" s="94"/>
      <c r="J164" s="95"/>
      <c r="K164" s="94"/>
      <c r="L164" s="93"/>
      <c r="M164" s="94"/>
      <c r="N164" s="95"/>
      <c r="O164" s="95"/>
      <c r="P164" s="41" t="str">
        <f t="shared" si="79"/>
        <v/>
      </c>
      <c r="Q164" s="41" t="str">
        <f t="shared" si="80"/>
        <v/>
      </c>
      <c r="R164" s="42" t="str">
        <f t="shared" si="81"/>
        <v/>
      </c>
      <c r="S164" s="424" t="str">
        <f t="shared" si="117"/>
        <v/>
      </c>
      <c r="T164" s="43" t="str">
        <f t="shared" si="82"/>
        <v/>
      </c>
      <c r="U164" s="43" t="str">
        <f t="shared" si="83"/>
        <v/>
      </c>
      <c r="V164" s="43" t="str">
        <f t="shared" si="84"/>
        <v/>
      </c>
      <c r="W164" s="332"/>
      <c r="X164" s="376"/>
      <c r="Y164" s="425"/>
      <c r="Z164" s="411"/>
      <c r="AA164" s="17" t="str">
        <f t="shared" si="85"/>
        <v/>
      </c>
      <c r="AB164" s="4" t="e">
        <f t="shared" si="86"/>
        <v>#N/A</v>
      </c>
      <c r="AC164" s="4" t="e">
        <f t="shared" si="87"/>
        <v>#N/A</v>
      </c>
      <c r="AD164" s="4" t="e">
        <f t="shared" si="88"/>
        <v>#N/A</v>
      </c>
      <c r="AE164" s="4" t="str">
        <f t="shared" si="89"/>
        <v/>
      </c>
      <c r="AF164" s="4">
        <f t="shared" si="90"/>
        <v>1</v>
      </c>
      <c r="AG164" s="4" t="e">
        <f t="shared" si="106"/>
        <v>#N/A</v>
      </c>
      <c r="AH164" s="4" t="e">
        <f t="shared" si="107"/>
        <v>#N/A</v>
      </c>
      <c r="AI164" s="4" t="e">
        <f t="shared" si="91"/>
        <v>#N/A</v>
      </c>
      <c r="AJ164" s="4" t="e">
        <f t="shared" si="108"/>
        <v>#N/A</v>
      </c>
      <c r="AK164" s="4" t="e">
        <f t="shared" si="109"/>
        <v>#N/A</v>
      </c>
      <c r="AL164" s="4"/>
      <c r="AM164" s="5" t="str">
        <f t="shared" si="92"/>
        <v xml:space="preserve"> </v>
      </c>
      <c r="AN164" s="5" t="str">
        <f t="shared" si="110"/>
        <v xml:space="preserve"> </v>
      </c>
      <c r="AO164" s="4" t="e">
        <f t="shared" si="93"/>
        <v>#N/A</v>
      </c>
      <c r="AP164" s="4" t="e">
        <f t="shared" si="94"/>
        <v>#N/A</v>
      </c>
      <c r="AQ164" s="4" t="e">
        <f t="shared" si="111"/>
        <v>#N/A</v>
      </c>
      <c r="AR164" s="4" t="e">
        <f t="shared" si="95"/>
        <v>#N/A</v>
      </c>
      <c r="AS164" s="4" t="e">
        <f t="shared" si="96"/>
        <v>#N/A</v>
      </c>
      <c r="AT164" s="4" t="e">
        <f t="shared" si="112"/>
        <v>#N/A</v>
      </c>
      <c r="AU164" s="4" t="e">
        <f t="shared" si="97"/>
        <v>#N/A</v>
      </c>
      <c r="AV164" s="4" t="e">
        <f t="shared" si="98"/>
        <v>#N/A</v>
      </c>
      <c r="AW164" s="4" t="e">
        <f t="shared" si="99"/>
        <v>#N/A</v>
      </c>
      <c r="AX164" s="4">
        <f t="shared" si="100"/>
        <v>0</v>
      </c>
      <c r="AY164" s="4" t="e">
        <f t="shared" si="101"/>
        <v>#N/A</v>
      </c>
      <c r="AZ164" s="4" t="str">
        <f t="shared" si="102"/>
        <v/>
      </c>
      <c r="BA164" s="4" t="str">
        <f t="shared" si="103"/>
        <v/>
      </c>
      <c r="BB164" s="4" t="str">
        <f t="shared" si="104"/>
        <v/>
      </c>
      <c r="BC164" s="4" t="str">
        <f t="shared" si="113"/>
        <v/>
      </c>
      <c r="BD164" s="4" t="str">
        <f t="shared" si="114"/>
        <v/>
      </c>
      <c r="BE164" s="4" t="str">
        <f t="shared" si="115"/>
        <v/>
      </c>
      <c r="BF164" s="4" t="str">
        <f t="shared" si="105"/>
        <v>なし</v>
      </c>
      <c r="BG164" s="4">
        <f t="shared" si="116"/>
        <v>0</v>
      </c>
      <c r="BM164" s="306"/>
      <c r="BW164" s="107"/>
    </row>
    <row r="165" spans="1:75" s="1" customFormat="1" ht="13.5" customHeight="1">
      <c r="A165" s="423">
        <v>148</v>
      </c>
      <c r="B165" s="94"/>
      <c r="C165" s="94"/>
      <c r="D165" s="94"/>
      <c r="E165" s="94"/>
      <c r="F165" s="94"/>
      <c r="G165" s="414"/>
      <c r="H165" s="94"/>
      <c r="I165" s="94"/>
      <c r="J165" s="95"/>
      <c r="K165" s="94"/>
      <c r="L165" s="93"/>
      <c r="M165" s="94"/>
      <c r="N165" s="95"/>
      <c r="O165" s="95"/>
      <c r="P165" s="41" t="str">
        <f t="shared" si="79"/>
        <v/>
      </c>
      <c r="Q165" s="41" t="str">
        <f t="shared" si="80"/>
        <v/>
      </c>
      <c r="R165" s="42" t="str">
        <f t="shared" si="81"/>
        <v/>
      </c>
      <c r="S165" s="424" t="str">
        <f t="shared" si="117"/>
        <v/>
      </c>
      <c r="T165" s="43" t="str">
        <f t="shared" si="82"/>
        <v/>
      </c>
      <c r="U165" s="43" t="str">
        <f t="shared" si="83"/>
        <v/>
      </c>
      <c r="V165" s="43" t="str">
        <f t="shared" si="84"/>
        <v/>
      </c>
      <c r="W165" s="332"/>
      <c r="X165" s="376"/>
      <c r="Y165" s="425"/>
      <c r="Z165" s="411"/>
      <c r="AA165" s="17" t="str">
        <f t="shared" si="85"/>
        <v/>
      </c>
      <c r="AB165" s="4" t="e">
        <f t="shared" si="86"/>
        <v>#N/A</v>
      </c>
      <c r="AC165" s="4" t="e">
        <f t="shared" si="87"/>
        <v>#N/A</v>
      </c>
      <c r="AD165" s="4" t="e">
        <f t="shared" si="88"/>
        <v>#N/A</v>
      </c>
      <c r="AE165" s="4" t="str">
        <f t="shared" si="89"/>
        <v/>
      </c>
      <c r="AF165" s="4">
        <f t="shared" si="90"/>
        <v>1</v>
      </c>
      <c r="AG165" s="4" t="e">
        <f t="shared" si="106"/>
        <v>#N/A</v>
      </c>
      <c r="AH165" s="4" t="e">
        <f t="shared" si="107"/>
        <v>#N/A</v>
      </c>
      <c r="AI165" s="4" t="e">
        <f t="shared" si="91"/>
        <v>#N/A</v>
      </c>
      <c r="AJ165" s="4" t="e">
        <f t="shared" si="108"/>
        <v>#N/A</v>
      </c>
      <c r="AK165" s="4" t="e">
        <f t="shared" si="109"/>
        <v>#N/A</v>
      </c>
      <c r="AL165" s="4"/>
      <c r="AM165" s="5" t="str">
        <f t="shared" si="92"/>
        <v xml:space="preserve"> </v>
      </c>
      <c r="AN165" s="5" t="str">
        <f t="shared" si="110"/>
        <v xml:space="preserve"> </v>
      </c>
      <c r="AO165" s="4" t="e">
        <f t="shared" si="93"/>
        <v>#N/A</v>
      </c>
      <c r="AP165" s="4" t="e">
        <f t="shared" si="94"/>
        <v>#N/A</v>
      </c>
      <c r="AQ165" s="4" t="e">
        <f t="shared" si="111"/>
        <v>#N/A</v>
      </c>
      <c r="AR165" s="4" t="e">
        <f t="shared" si="95"/>
        <v>#N/A</v>
      </c>
      <c r="AS165" s="4" t="e">
        <f t="shared" si="96"/>
        <v>#N/A</v>
      </c>
      <c r="AT165" s="4" t="e">
        <f t="shared" si="112"/>
        <v>#N/A</v>
      </c>
      <c r="AU165" s="4" t="e">
        <f t="shared" si="97"/>
        <v>#N/A</v>
      </c>
      <c r="AV165" s="4" t="e">
        <f t="shared" si="98"/>
        <v>#N/A</v>
      </c>
      <c r="AW165" s="4" t="e">
        <f t="shared" si="99"/>
        <v>#N/A</v>
      </c>
      <c r="AX165" s="4">
        <f t="shared" si="100"/>
        <v>0</v>
      </c>
      <c r="AY165" s="4" t="e">
        <f t="shared" si="101"/>
        <v>#N/A</v>
      </c>
      <c r="AZ165" s="4" t="str">
        <f t="shared" si="102"/>
        <v/>
      </c>
      <c r="BA165" s="4" t="str">
        <f t="shared" si="103"/>
        <v/>
      </c>
      <c r="BB165" s="4" t="str">
        <f t="shared" si="104"/>
        <v/>
      </c>
      <c r="BC165" s="4" t="str">
        <f t="shared" si="113"/>
        <v/>
      </c>
      <c r="BD165" s="4" t="str">
        <f t="shared" si="114"/>
        <v/>
      </c>
      <c r="BE165" s="4" t="str">
        <f t="shared" si="115"/>
        <v/>
      </c>
      <c r="BF165" s="4" t="str">
        <f t="shared" si="105"/>
        <v>なし</v>
      </c>
      <c r="BG165" s="4">
        <f t="shared" si="116"/>
        <v>0</v>
      </c>
      <c r="BM165" s="306"/>
      <c r="BW165" s="107"/>
    </row>
    <row r="166" spans="1:75" s="1" customFormat="1" ht="13.5" customHeight="1">
      <c r="A166" s="423">
        <v>149</v>
      </c>
      <c r="B166" s="94"/>
      <c r="C166" s="94"/>
      <c r="D166" s="94"/>
      <c r="E166" s="94"/>
      <c r="F166" s="94"/>
      <c r="G166" s="414"/>
      <c r="H166" s="94"/>
      <c r="I166" s="94"/>
      <c r="J166" s="95"/>
      <c r="K166" s="94"/>
      <c r="L166" s="93"/>
      <c r="M166" s="94"/>
      <c r="N166" s="95"/>
      <c r="O166" s="95"/>
      <c r="P166" s="41" t="str">
        <f t="shared" si="79"/>
        <v/>
      </c>
      <c r="Q166" s="41" t="str">
        <f t="shared" si="80"/>
        <v/>
      </c>
      <c r="R166" s="42" t="str">
        <f t="shared" si="81"/>
        <v/>
      </c>
      <c r="S166" s="424" t="str">
        <f t="shared" si="117"/>
        <v/>
      </c>
      <c r="T166" s="43" t="str">
        <f t="shared" si="82"/>
        <v/>
      </c>
      <c r="U166" s="43" t="str">
        <f t="shared" si="83"/>
        <v/>
      </c>
      <c r="V166" s="43" t="str">
        <f t="shared" si="84"/>
        <v/>
      </c>
      <c r="W166" s="332"/>
      <c r="X166" s="376"/>
      <c r="Y166" s="425"/>
      <c r="Z166" s="411"/>
      <c r="AA166" s="17" t="str">
        <f t="shared" si="85"/>
        <v/>
      </c>
      <c r="AB166" s="4" t="e">
        <f t="shared" si="86"/>
        <v>#N/A</v>
      </c>
      <c r="AC166" s="4" t="e">
        <f t="shared" si="87"/>
        <v>#N/A</v>
      </c>
      <c r="AD166" s="4" t="e">
        <f t="shared" si="88"/>
        <v>#N/A</v>
      </c>
      <c r="AE166" s="4" t="str">
        <f t="shared" si="89"/>
        <v/>
      </c>
      <c r="AF166" s="4">
        <f t="shared" si="90"/>
        <v>1</v>
      </c>
      <c r="AG166" s="4" t="e">
        <f t="shared" si="106"/>
        <v>#N/A</v>
      </c>
      <c r="AH166" s="4" t="e">
        <f t="shared" si="107"/>
        <v>#N/A</v>
      </c>
      <c r="AI166" s="4" t="e">
        <f t="shared" si="91"/>
        <v>#N/A</v>
      </c>
      <c r="AJ166" s="4" t="e">
        <f t="shared" si="108"/>
        <v>#N/A</v>
      </c>
      <c r="AK166" s="4" t="e">
        <f t="shared" si="109"/>
        <v>#N/A</v>
      </c>
      <c r="AL166" s="4"/>
      <c r="AM166" s="5" t="str">
        <f t="shared" si="92"/>
        <v xml:space="preserve"> </v>
      </c>
      <c r="AN166" s="5" t="str">
        <f t="shared" si="110"/>
        <v xml:space="preserve"> </v>
      </c>
      <c r="AO166" s="4" t="e">
        <f t="shared" si="93"/>
        <v>#N/A</v>
      </c>
      <c r="AP166" s="4" t="e">
        <f t="shared" si="94"/>
        <v>#N/A</v>
      </c>
      <c r="AQ166" s="4" t="e">
        <f t="shared" si="111"/>
        <v>#N/A</v>
      </c>
      <c r="AR166" s="4" t="e">
        <f t="shared" si="95"/>
        <v>#N/A</v>
      </c>
      <c r="AS166" s="4" t="e">
        <f t="shared" si="96"/>
        <v>#N/A</v>
      </c>
      <c r="AT166" s="4" t="e">
        <f t="shared" si="112"/>
        <v>#N/A</v>
      </c>
      <c r="AU166" s="4" t="e">
        <f t="shared" si="97"/>
        <v>#N/A</v>
      </c>
      <c r="AV166" s="4" t="e">
        <f t="shared" si="98"/>
        <v>#N/A</v>
      </c>
      <c r="AW166" s="4" t="e">
        <f t="shared" si="99"/>
        <v>#N/A</v>
      </c>
      <c r="AX166" s="4">
        <f t="shared" si="100"/>
        <v>0</v>
      </c>
      <c r="AY166" s="4" t="e">
        <f t="shared" si="101"/>
        <v>#N/A</v>
      </c>
      <c r="AZ166" s="4" t="str">
        <f t="shared" si="102"/>
        <v/>
      </c>
      <c r="BA166" s="4" t="str">
        <f t="shared" si="103"/>
        <v/>
      </c>
      <c r="BB166" s="4" t="str">
        <f t="shared" si="104"/>
        <v/>
      </c>
      <c r="BC166" s="4" t="str">
        <f t="shared" si="113"/>
        <v/>
      </c>
      <c r="BD166" s="4" t="str">
        <f t="shared" si="114"/>
        <v/>
      </c>
      <c r="BE166" s="4" t="str">
        <f t="shared" si="115"/>
        <v/>
      </c>
      <c r="BF166" s="4" t="str">
        <f t="shared" si="105"/>
        <v>なし</v>
      </c>
      <c r="BG166" s="4">
        <f t="shared" si="116"/>
        <v>0</v>
      </c>
      <c r="BM166" s="306"/>
      <c r="BW166" s="107"/>
    </row>
    <row r="167" spans="1:75" s="1" customFormat="1" ht="13.5" customHeight="1">
      <c r="A167" s="423">
        <v>150</v>
      </c>
      <c r="B167" s="94"/>
      <c r="C167" s="94"/>
      <c r="D167" s="94"/>
      <c r="E167" s="94"/>
      <c r="F167" s="94"/>
      <c r="G167" s="414"/>
      <c r="H167" s="94"/>
      <c r="I167" s="94"/>
      <c r="J167" s="95"/>
      <c r="K167" s="94"/>
      <c r="L167" s="93"/>
      <c r="M167" s="94"/>
      <c r="N167" s="95"/>
      <c r="O167" s="95"/>
      <c r="P167" s="41" t="str">
        <f t="shared" si="79"/>
        <v/>
      </c>
      <c r="Q167" s="41" t="str">
        <f t="shared" si="80"/>
        <v/>
      </c>
      <c r="R167" s="42" t="str">
        <f t="shared" si="81"/>
        <v/>
      </c>
      <c r="S167" s="424" t="str">
        <f t="shared" si="117"/>
        <v/>
      </c>
      <c r="T167" s="43" t="str">
        <f t="shared" si="82"/>
        <v/>
      </c>
      <c r="U167" s="43" t="str">
        <f t="shared" si="83"/>
        <v/>
      </c>
      <c r="V167" s="43" t="str">
        <f t="shared" si="84"/>
        <v/>
      </c>
      <c r="W167" s="332"/>
      <c r="X167" s="376"/>
      <c r="Y167" s="425"/>
      <c r="Z167" s="411"/>
      <c r="AA167" s="17" t="str">
        <f t="shared" si="85"/>
        <v/>
      </c>
      <c r="AB167" s="4" t="e">
        <f t="shared" si="86"/>
        <v>#N/A</v>
      </c>
      <c r="AC167" s="4" t="e">
        <f t="shared" si="87"/>
        <v>#N/A</v>
      </c>
      <c r="AD167" s="4" t="e">
        <f t="shared" si="88"/>
        <v>#N/A</v>
      </c>
      <c r="AE167" s="4" t="str">
        <f t="shared" si="89"/>
        <v/>
      </c>
      <c r="AF167" s="4">
        <f t="shared" si="90"/>
        <v>1</v>
      </c>
      <c r="AG167" s="4" t="e">
        <f t="shared" si="106"/>
        <v>#N/A</v>
      </c>
      <c r="AH167" s="4" t="e">
        <f t="shared" si="107"/>
        <v>#N/A</v>
      </c>
      <c r="AI167" s="4" t="e">
        <f t="shared" si="91"/>
        <v>#N/A</v>
      </c>
      <c r="AJ167" s="4" t="e">
        <f t="shared" si="108"/>
        <v>#N/A</v>
      </c>
      <c r="AK167" s="4" t="e">
        <f t="shared" si="109"/>
        <v>#N/A</v>
      </c>
      <c r="AL167" s="4"/>
      <c r="AM167" s="5" t="str">
        <f t="shared" si="92"/>
        <v xml:space="preserve"> </v>
      </c>
      <c r="AN167" s="5" t="str">
        <f t="shared" si="110"/>
        <v xml:space="preserve"> </v>
      </c>
      <c r="AO167" s="4" t="e">
        <f t="shared" si="93"/>
        <v>#N/A</v>
      </c>
      <c r="AP167" s="4" t="e">
        <f t="shared" si="94"/>
        <v>#N/A</v>
      </c>
      <c r="AQ167" s="4" t="e">
        <f t="shared" si="111"/>
        <v>#N/A</v>
      </c>
      <c r="AR167" s="4" t="e">
        <f t="shared" si="95"/>
        <v>#N/A</v>
      </c>
      <c r="AS167" s="4" t="e">
        <f t="shared" si="96"/>
        <v>#N/A</v>
      </c>
      <c r="AT167" s="4" t="e">
        <f t="shared" si="112"/>
        <v>#N/A</v>
      </c>
      <c r="AU167" s="4" t="e">
        <f t="shared" si="97"/>
        <v>#N/A</v>
      </c>
      <c r="AV167" s="4" t="e">
        <f t="shared" si="98"/>
        <v>#N/A</v>
      </c>
      <c r="AW167" s="4" t="e">
        <f t="shared" si="99"/>
        <v>#N/A</v>
      </c>
      <c r="AX167" s="4">
        <f t="shared" si="100"/>
        <v>0</v>
      </c>
      <c r="AY167" s="4" t="e">
        <f t="shared" si="101"/>
        <v>#N/A</v>
      </c>
      <c r="AZ167" s="4" t="str">
        <f t="shared" si="102"/>
        <v/>
      </c>
      <c r="BA167" s="4" t="str">
        <f t="shared" si="103"/>
        <v/>
      </c>
      <c r="BB167" s="4" t="str">
        <f t="shared" si="104"/>
        <v/>
      </c>
      <c r="BC167" s="4" t="str">
        <f t="shared" si="113"/>
        <v/>
      </c>
      <c r="BD167" s="4" t="str">
        <f t="shared" si="114"/>
        <v/>
      </c>
      <c r="BE167" s="4" t="str">
        <f t="shared" si="115"/>
        <v/>
      </c>
      <c r="BF167" s="4" t="str">
        <f t="shared" si="105"/>
        <v>なし</v>
      </c>
      <c r="BG167" s="4">
        <f t="shared" si="116"/>
        <v>0</v>
      </c>
      <c r="BM167" s="306"/>
      <c r="BW167" s="107"/>
    </row>
    <row r="168" spans="1:75" s="1" customFormat="1" ht="13.5" customHeight="1">
      <c r="A168" s="423">
        <v>151</v>
      </c>
      <c r="B168" s="94"/>
      <c r="C168" s="94"/>
      <c r="D168" s="94"/>
      <c r="E168" s="94"/>
      <c r="F168" s="94"/>
      <c r="G168" s="414"/>
      <c r="H168" s="94"/>
      <c r="I168" s="94"/>
      <c r="J168" s="95"/>
      <c r="K168" s="94"/>
      <c r="L168" s="93"/>
      <c r="M168" s="94"/>
      <c r="N168" s="95"/>
      <c r="O168" s="95"/>
      <c r="P168" s="41" t="str">
        <f t="shared" si="79"/>
        <v/>
      </c>
      <c r="Q168" s="41" t="str">
        <f t="shared" si="80"/>
        <v/>
      </c>
      <c r="R168" s="42" t="str">
        <f t="shared" si="81"/>
        <v/>
      </c>
      <c r="S168" s="424" t="str">
        <f t="shared" ref="S168:S231" si="118">IF(OR(N168="",O168=""),"",IF(O168=0,"－",N168/O168))</f>
        <v/>
      </c>
      <c r="T168" s="43" t="str">
        <f t="shared" si="82"/>
        <v/>
      </c>
      <c r="U168" s="43" t="str">
        <f t="shared" si="83"/>
        <v/>
      </c>
      <c r="V168" s="43" t="str">
        <f t="shared" si="84"/>
        <v/>
      </c>
      <c r="W168" s="332"/>
      <c r="X168" s="376"/>
      <c r="Y168" s="425"/>
      <c r="Z168" s="411"/>
      <c r="AA168" s="17" t="str">
        <f t="shared" ref="AA168:AA231" si="119">IF(ISBLANK(H168)=TRUE,"",IF(OR(ISBLANK(B168)=TRUE),1,""))</f>
        <v/>
      </c>
      <c r="AB168" s="4" t="e">
        <f t="shared" si="86"/>
        <v>#N/A</v>
      </c>
      <c r="AC168" s="4" t="e">
        <f t="shared" si="87"/>
        <v>#N/A</v>
      </c>
      <c r="AD168" s="4" t="e">
        <f t="shared" si="88"/>
        <v>#N/A</v>
      </c>
      <c r="AE168" s="4" t="str">
        <f t="shared" ref="AE168:AE231" si="120">IF(ISERROR(SEARCH("-",I168,1))=TRUE,ASC(UPPER(I168)),ASC(UPPER(LEFT(I168,SEARCH("-",I168,1)-1))))</f>
        <v/>
      </c>
      <c r="AF168" s="4">
        <f t="shared" ref="AF168:AF231" si="121">IF(J168&gt;3500,J168/1000,1)</f>
        <v>1</v>
      </c>
      <c r="AG168" s="4" t="e">
        <f t="shared" ref="AG168:AG231" si="122">IF(AD168=9,0,IF(J168&lt;=2500,IF(J168&lt;=1700,1,2),IF(J168&lt;=12000,IF(J168&lt;=3500,3,4),IF(ISERROR(SEARCH(LEFT(I168,1),"LFMRQST")),4,IF(AND(LEN(I168)&lt;&gt;3,AI168&lt;&gt;"軽"),4,5)))))</f>
        <v>#N/A</v>
      </c>
      <c r="AH168" s="4" t="e">
        <f t="shared" ref="AH168:AH231" si="123">IF(AD168=5,0,IF(AD168=9,0,IF(J168&lt;=2500,IF(J168&lt;=1700,1,2),IF(J168&lt;=12000,IF(J168&lt;=3500,3,4),IF(ISERROR(SEARCH(LEFT(I168,1),"LFMRQST")),4,IF(AND(LEN(I168)&lt;&gt;3,AI168&lt;&gt;"軽"),4,5))))))</f>
        <v>#N/A</v>
      </c>
      <c r="AI168" s="4" t="e">
        <f t="shared" si="91"/>
        <v>#N/A</v>
      </c>
      <c r="AJ168" s="4" t="e">
        <f t="shared" ref="AJ168:AJ231" si="124">VLOOKUP(AO168,排出係数表,9,FALSE)</f>
        <v>#N/A</v>
      </c>
      <c r="AK168" s="4" t="e">
        <f t="shared" si="109"/>
        <v>#N/A</v>
      </c>
      <c r="AL168" s="4"/>
      <c r="AM168" s="5" t="str">
        <f t="shared" si="92"/>
        <v xml:space="preserve"> </v>
      </c>
      <c r="AN168" s="5" t="str">
        <f t="shared" si="110"/>
        <v xml:space="preserve"> </v>
      </c>
      <c r="AO168" s="4" t="e">
        <f t="shared" si="93"/>
        <v>#N/A</v>
      </c>
      <c r="AP168" s="4" t="e">
        <f t="shared" si="94"/>
        <v>#N/A</v>
      </c>
      <c r="AQ168" s="4" t="e">
        <f t="shared" ref="AQ168:AQ231" si="125">VLOOKUP(AO168,排出係数表,6,FALSE)</f>
        <v>#N/A</v>
      </c>
      <c r="AR168" s="4" t="e">
        <f t="shared" si="95"/>
        <v>#N/A</v>
      </c>
      <c r="AS168" s="4" t="e">
        <f t="shared" si="96"/>
        <v>#N/A</v>
      </c>
      <c r="AT168" s="4" t="e">
        <f t="shared" ref="AT168:AT231" si="126">VLOOKUP(AO168,排出係数表,7,FALSE)</f>
        <v>#N/A</v>
      </c>
      <c r="AU168" s="4" t="e">
        <f t="shared" si="97"/>
        <v>#N/A</v>
      </c>
      <c r="AV168" s="4" t="e">
        <f t="shared" si="98"/>
        <v>#N/A</v>
      </c>
      <c r="AW168" s="4" t="e">
        <f t="shared" si="99"/>
        <v>#N/A</v>
      </c>
      <c r="AX168" s="4">
        <f t="shared" si="100"/>
        <v>0</v>
      </c>
      <c r="AY168" s="4" t="e">
        <f t="shared" ref="AY168:AY231" si="127">VLOOKUP(AO168,排出係数表,8,FALSE)</f>
        <v>#N/A</v>
      </c>
      <c r="AZ168" s="4" t="str">
        <f t="shared" si="102"/>
        <v/>
      </c>
      <c r="BA168" s="4" t="str">
        <f t="shared" si="103"/>
        <v/>
      </c>
      <c r="BB168" s="4" t="str">
        <f t="shared" ref="BB168:BB231" si="128">IF(AZ168=BA168,"",1)</f>
        <v/>
      </c>
      <c r="BC168" s="4" t="str">
        <f t="shared" si="113"/>
        <v/>
      </c>
      <c r="BD168" s="4" t="str">
        <f t="shared" si="114"/>
        <v/>
      </c>
      <c r="BE168" s="4" t="str">
        <f t="shared" si="115"/>
        <v/>
      </c>
      <c r="BF168" s="4" t="str">
        <f t="shared" si="105"/>
        <v>なし</v>
      </c>
      <c r="BG168" s="4">
        <f t="shared" si="116"/>
        <v>0</v>
      </c>
      <c r="BM168" s="306"/>
      <c r="BW168" s="107"/>
    </row>
    <row r="169" spans="1:75" s="1" customFormat="1" ht="13.5" customHeight="1">
      <c r="A169" s="423">
        <v>152</v>
      </c>
      <c r="B169" s="94"/>
      <c r="C169" s="94"/>
      <c r="D169" s="94"/>
      <c r="E169" s="94"/>
      <c r="F169" s="94"/>
      <c r="G169" s="414"/>
      <c r="H169" s="94"/>
      <c r="I169" s="94"/>
      <c r="J169" s="95"/>
      <c r="K169" s="94"/>
      <c r="L169" s="93"/>
      <c r="M169" s="94"/>
      <c r="N169" s="95"/>
      <c r="O169" s="95"/>
      <c r="P169" s="41" t="str">
        <f t="shared" si="79"/>
        <v/>
      </c>
      <c r="Q169" s="41" t="str">
        <f t="shared" si="80"/>
        <v/>
      </c>
      <c r="R169" s="42" t="str">
        <f t="shared" si="81"/>
        <v/>
      </c>
      <c r="S169" s="424" t="str">
        <f t="shared" si="118"/>
        <v/>
      </c>
      <c r="T169" s="43" t="str">
        <f t="shared" si="82"/>
        <v/>
      </c>
      <c r="U169" s="43" t="str">
        <f t="shared" si="83"/>
        <v/>
      </c>
      <c r="V169" s="43" t="str">
        <f t="shared" si="84"/>
        <v/>
      </c>
      <c r="W169" s="332"/>
      <c r="X169" s="376"/>
      <c r="Y169" s="425"/>
      <c r="Z169" s="411"/>
      <c r="AA169" s="17" t="str">
        <f t="shared" si="119"/>
        <v/>
      </c>
      <c r="AB169" s="4" t="e">
        <f t="shared" si="86"/>
        <v>#N/A</v>
      </c>
      <c r="AC169" s="4" t="e">
        <f t="shared" si="87"/>
        <v>#N/A</v>
      </c>
      <c r="AD169" s="4" t="e">
        <f t="shared" si="88"/>
        <v>#N/A</v>
      </c>
      <c r="AE169" s="4" t="str">
        <f t="shared" si="120"/>
        <v/>
      </c>
      <c r="AF169" s="4">
        <f t="shared" si="121"/>
        <v>1</v>
      </c>
      <c r="AG169" s="4" t="e">
        <f t="shared" si="122"/>
        <v>#N/A</v>
      </c>
      <c r="AH169" s="4" t="e">
        <f t="shared" si="123"/>
        <v>#N/A</v>
      </c>
      <c r="AI169" s="4" t="e">
        <f t="shared" si="91"/>
        <v>#N/A</v>
      </c>
      <c r="AJ169" s="4" t="e">
        <f t="shared" si="124"/>
        <v>#N/A</v>
      </c>
      <c r="AK169" s="4" t="e">
        <f t="shared" si="109"/>
        <v>#N/A</v>
      </c>
      <c r="AL169" s="4"/>
      <c r="AM169" s="5" t="str">
        <f t="shared" si="92"/>
        <v xml:space="preserve"> </v>
      </c>
      <c r="AN169" s="5" t="str">
        <f t="shared" si="110"/>
        <v xml:space="preserve"> </v>
      </c>
      <c r="AO169" s="4" t="e">
        <f t="shared" si="93"/>
        <v>#N/A</v>
      </c>
      <c r="AP169" s="4" t="e">
        <f t="shared" si="94"/>
        <v>#N/A</v>
      </c>
      <c r="AQ169" s="4" t="e">
        <f t="shared" si="125"/>
        <v>#N/A</v>
      </c>
      <c r="AR169" s="4" t="e">
        <f t="shared" si="95"/>
        <v>#N/A</v>
      </c>
      <c r="AS169" s="4" t="e">
        <f t="shared" si="96"/>
        <v>#N/A</v>
      </c>
      <c r="AT169" s="4" t="e">
        <f t="shared" si="126"/>
        <v>#N/A</v>
      </c>
      <c r="AU169" s="4" t="e">
        <f t="shared" si="97"/>
        <v>#N/A</v>
      </c>
      <c r="AV169" s="4" t="e">
        <f t="shared" si="98"/>
        <v>#N/A</v>
      </c>
      <c r="AW169" s="4" t="e">
        <f t="shared" si="99"/>
        <v>#N/A</v>
      </c>
      <c r="AX169" s="4">
        <f t="shared" si="100"/>
        <v>0</v>
      </c>
      <c r="AY169" s="4" t="e">
        <f t="shared" si="127"/>
        <v>#N/A</v>
      </c>
      <c r="AZ169" s="4" t="str">
        <f t="shared" si="102"/>
        <v/>
      </c>
      <c r="BA169" s="4" t="str">
        <f t="shared" si="103"/>
        <v/>
      </c>
      <c r="BB169" s="4" t="str">
        <f t="shared" si="128"/>
        <v/>
      </c>
      <c r="BC169" s="4" t="str">
        <f t="shared" si="113"/>
        <v/>
      </c>
      <c r="BD169" s="4" t="str">
        <f t="shared" si="114"/>
        <v/>
      </c>
      <c r="BE169" s="4" t="str">
        <f t="shared" si="115"/>
        <v/>
      </c>
      <c r="BF169" s="4" t="str">
        <f t="shared" si="105"/>
        <v>なし</v>
      </c>
      <c r="BG169" s="4">
        <f t="shared" si="116"/>
        <v>0</v>
      </c>
      <c r="BM169" s="306"/>
      <c r="BW169" s="107"/>
    </row>
    <row r="170" spans="1:75" s="1" customFormat="1" ht="13.5" customHeight="1">
      <c r="A170" s="423">
        <v>153</v>
      </c>
      <c r="B170" s="94"/>
      <c r="C170" s="94"/>
      <c r="D170" s="94"/>
      <c r="E170" s="94"/>
      <c r="F170" s="94"/>
      <c r="G170" s="414"/>
      <c r="H170" s="94"/>
      <c r="I170" s="94"/>
      <c r="J170" s="95"/>
      <c r="K170" s="94"/>
      <c r="L170" s="93"/>
      <c r="M170" s="94"/>
      <c r="N170" s="95"/>
      <c r="O170" s="95"/>
      <c r="P170" s="41" t="str">
        <f t="shared" si="79"/>
        <v/>
      </c>
      <c r="Q170" s="41" t="str">
        <f t="shared" si="80"/>
        <v/>
      </c>
      <c r="R170" s="42" t="str">
        <f t="shared" si="81"/>
        <v/>
      </c>
      <c r="S170" s="424" t="str">
        <f t="shared" si="118"/>
        <v/>
      </c>
      <c r="T170" s="43" t="str">
        <f t="shared" si="82"/>
        <v/>
      </c>
      <c r="U170" s="43" t="str">
        <f t="shared" si="83"/>
        <v/>
      </c>
      <c r="V170" s="43" t="str">
        <f t="shared" si="84"/>
        <v/>
      </c>
      <c r="W170" s="332"/>
      <c r="X170" s="376"/>
      <c r="Y170" s="425"/>
      <c r="Z170" s="411"/>
      <c r="AA170" s="17" t="str">
        <f t="shared" si="119"/>
        <v/>
      </c>
      <c r="AB170" s="4" t="e">
        <f t="shared" si="86"/>
        <v>#N/A</v>
      </c>
      <c r="AC170" s="4" t="e">
        <f t="shared" si="87"/>
        <v>#N/A</v>
      </c>
      <c r="AD170" s="4" t="e">
        <f t="shared" si="88"/>
        <v>#N/A</v>
      </c>
      <c r="AE170" s="4" t="str">
        <f t="shared" si="120"/>
        <v/>
      </c>
      <c r="AF170" s="4">
        <f t="shared" si="121"/>
        <v>1</v>
      </c>
      <c r="AG170" s="4" t="e">
        <f t="shared" si="122"/>
        <v>#N/A</v>
      </c>
      <c r="AH170" s="4" t="e">
        <f t="shared" si="123"/>
        <v>#N/A</v>
      </c>
      <c r="AI170" s="4" t="e">
        <f t="shared" si="91"/>
        <v>#N/A</v>
      </c>
      <c r="AJ170" s="4" t="e">
        <f t="shared" si="124"/>
        <v>#N/A</v>
      </c>
      <c r="AK170" s="4" t="e">
        <f t="shared" si="109"/>
        <v>#N/A</v>
      </c>
      <c r="AL170" s="4"/>
      <c r="AM170" s="5" t="str">
        <f t="shared" si="92"/>
        <v xml:space="preserve"> </v>
      </c>
      <c r="AN170" s="5" t="str">
        <f t="shared" si="110"/>
        <v xml:space="preserve"> </v>
      </c>
      <c r="AO170" s="4" t="e">
        <f t="shared" si="93"/>
        <v>#N/A</v>
      </c>
      <c r="AP170" s="4" t="e">
        <f t="shared" si="94"/>
        <v>#N/A</v>
      </c>
      <c r="AQ170" s="4" t="e">
        <f t="shared" si="125"/>
        <v>#N/A</v>
      </c>
      <c r="AR170" s="4" t="e">
        <f t="shared" si="95"/>
        <v>#N/A</v>
      </c>
      <c r="AS170" s="4" t="e">
        <f t="shared" si="96"/>
        <v>#N/A</v>
      </c>
      <c r="AT170" s="4" t="e">
        <f t="shared" si="126"/>
        <v>#N/A</v>
      </c>
      <c r="AU170" s="4" t="e">
        <f t="shared" si="97"/>
        <v>#N/A</v>
      </c>
      <c r="AV170" s="4" t="e">
        <f t="shared" si="98"/>
        <v>#N/A</v>
      </c>
      <c r="AW170" s="4" t="e">
        <f t="shared" si="99"/>
        <v>#N/A</v>
      </c>
      <c r="AX170" s="4">
        <f t="shared" si="100"/>
        <v>0</v>
      </c>
      <c r="AY170" s="4" t="e">
        <f t="shared" si="127"/>
        <v>#N/A</v>
      </c>
      <c r="AZ170" s="4" t="str">
        <f t="shared" si="102"/>
        <v/>
      </c>
      <c r="BA170" s="4" t="str">
        <f t="shared" si="103"/>
        <v/>
      </c>
      <c r="BB170" s="4" t="str">
        <f t="shared" si="128"/>
        <v/>
      </c>
      <c r="BC170" s="4" t="str">
        <f t="shared" si="113"/>
        <v/>
      </c>
      <c r="BD170" s="4" t="str">
        <f t="shared" si="114"/>
        <v/>
      </c>
      <c r="BE170" s="4" t="str">
        <f t="shared" si="115"/>
        <v/>
      </c>
      <c r="BF170" s="4" t="str">
        <f t="shared" si="105"/>
        <v>なし</v>
      </c>
      <c r="BG170" s="4">
        <f t="shared" si="116"/>
        <v>0</v>
      </c>
      <c r="BM170" s="306"/>
      <c r="BW170" s="107"/>
    </row>
    <row r="171" spans="1:75" s="1" customFormat="1" ht="13.5" customHeight="1">
      <c r="A171" s="423">
        <v>154</v>
      </c>
      <c r="B171" s="94"/>
      <c r="C171" s="94"/>
      <c r="D171" s="94"/>
      <c r="E171" s="94"/>
      <c r="F171" s="94"/>
      <c r="G171" s="414"/>
      <c r="H171" s="94"/>
      <c r="I171" s="94"/>
      <c r="J171" s="95"/>
      <c r="K171" s="94"/>
      <c r="L171" s="93"/>
      <c r="M171" s="94"/>
      <c r="N171" s="95"/>
      <c r="O171" s="95"/>
      <c r="P171" s="41" t="str">
        <f t="shared" si="79"/>
        <v/>
      </c>
      <c r="Q171" s="41" t="str">
        <f t="shared" si="80"/>
        <v/>
      </c>
      <c r="R171" s="42" t="str">
        <f t="shared" si="81"/>
        <v/>
      </c>
      <c r="S171" s="424" t="str">
        <f t="shared" si="118"/>
        <v/>
      </c>
      <c r="T171" s="43" t="str">
        <f t="shared" si="82"/>
        <v/>
      </c>
      <c r="U171" s="43" t="str">
        <f t="shared" si="83"/>
        <v/>
      </c>
      <c r="V171" s="43" t="str">
        <f t="shared" si="84"/>
        <v/>
      </c>
      <c r="W171" s="332"/>
      <c r="X171" s="376"/>
      <c r="Y171" s="425"/>
      <c r="Z171" s="411"/>
      <c r="AA171" s="17" t="str">
        <f t="shared" si="119"/>
        <v/>
      </c>
      <c r="AB171" s="4" t="e">
        <f t="shared" si="86"/>
        <v>#N/A</v>
      </c>
      <c r="AC171" s="4" t="e">
        <f t="shared" si="87"/>
        <v>#N/A</v>
      </c>
      <c r="AD171" s="4" t="e">
        <f t="shared" si="88"/>
        <v>#N/A</v>
      </c>
      <c r="AE171" s="4" t="str">
        <f t="shared" si="120"/>
        <v/>
      </c>
      <c r="AF171" s="4">
        <f t="shared" si="121"/>
        <v>1</v>
      </c>
      <c r="AG171" s="4" t="e">
        <f t="shared" si="122"/>
        <v>#N/A</v>
      </c>
      <c r="AH171" s="4" t="e">
        <f t="shared" si="123"/>
        <v>#N/A</v>
      </c>
      <c r="AI171" s="4" t="e">
        <f t="shared" si="91"/>
        <v>#N/A</v>
      </c>
      <c r="AJ171" s="4" t="e">
        <f t="shared" si="124"/>
        <v>#N/A</v>
      </c>
      <c r="AK171" s="4" t="e">
        <f t="shared" si="109"/>
        <v>#N/A</v>
      </c>
      <c r="AL171" s="4"/>
      <c r="AM171" s="5" t="str">
        <f t="shared" si="92"/>
        <v xml:space="preserve"> </v>
      </c>
      <c r="AN171" s="5" t="str">
        <f t="shared" si="110"/>
        <v xml:space="preserve"> </v>
      </c>
      <c r="AO171" s="4" t="e">
        <f t="shared" si="93"/>
        <v>#N/A</v>
      </c>
      <c r="AP171" s="4" t="e">
        <f t="shared" si="94"/>
        <v>#N/A</v>
      </c>
      <c r="AQ171" s="4" t="e">
        <f t="shared" si="125"/>
        <v>#N/A</v>
      </c>
      <c r="AR171" s="4" t="e">
        <f t="shared" si="95"/>
        <v>#N/A</v>
      </c>
      <c r="AS171" s="4" t="e">
        <f t="shared" si="96"/>
        <v>#N/A</v>
      </c>
      <c r="AT171" s="4" t="e">
        <f t="shared" si="126"/>
        <v>#N/A</v>
      </c>
      <c r="AU171" s="4" t="e">
        <f t="shared" si="97"/>
        <v>#N/A</v>
      </c>
      <c r="AV171" s="4" t="e">
        <f t="shared" si="98"/>
        <v>#N/A</v>
      </c>
      <c r="AW171" s="4" t="e">
        <f t="shared" si="99"/>
        <v>#N/A</v>
      </c>
      <c r="AX171" s="4">
        <f t="shared" si="100"/>
        <v>0</v>
      </c>
      <c r="AY171" s="4" t="e">
        <f t="shared" si="127"/>
        <v>#N/A</v>
      </c>
      <c r="AZ171" s="4" t="str">
        <f t="shared" si="102"/>
        <v/>
      </c>
      <c r="BA171" s="4" t="str">
        <f t="shared" si="103"/>
        <v/>
      </c>
      <c r="BB171" s="4" t="str">
        <f t="shared" si="128"/>
        <v/>
      </c>
      <c r="BC171" s="4" t="str">
        <f t="shared" si="113"/>
        <v/>
      </c>
      <c r="BD171" s="4" t="str">
        <f t="shared" si="114"/>
        <v/>
      </c>
      <c r="BE171" s="4" t="str">
        <f t="shared" si="115"/>
        <v/>
      </c>
      <c r="BF171" s="4" t="str">
        <f t="shared" si="105"/>
        <v>なし</v>
      </c>
      <c r="BG171" s="4">
        <f t="shared" si="116"/>
        <v>0</v>
      </c>
      <c r="BM171" s="306"/>
      <c r="BW171" s="107"/>
    </row>
    <row r="172" spans="1:75" s="1" customFormat="1" ht="13.5" customHeight="1">
      <c r="A172" s="423">
        <v>155</v>
      </c>
      <c r="B172" s="94"/>
      <c r="C172" s="94"/>
      <c r="D172" s="94"/>
      <c r="E172" s="94"/>
      <c r="F172" s="94"/>
      <c r="G172" s="414"/>
      <c r="H172" s="94"/>
      <c r="I172" s="94"/>
      <c r="J172" s="95"/>
      <c r="K172" s="94"/>
      <c r="L172" s="93"/>
      <c r="M172" s="94"/>
      <c r="N172" s="95"/>
      <c r="O172" s="95"/>
      <c r="P172" s="41" t="str">
        <f t="shared" si="79"/>
        <v/>
      </c>
      <c r="Q172" s="41" t="str">
        <f t="shared" si="80"/>
        <v/>
      </c>
      <c r="R172" s="42" t="str">
        <f t="shared" si="81"/>
        <v/>
      </c>
      <c r="S172" s="424" t="str">
        <f t="shared" si="118"/>
        <v/>
      </c>
      <c r="T172" s="43" t="str">
        <f t="shared" si="82"/>
        <v/>
      </c>
      <c r="U172" s="43" t="str">
        <f t="shared" si="83"/>
        <v/>
      </c>
      <c r="V172" s="43" t="str">
        <f t="shared" si="84"/>
        <v/>
      </c>
      <c r="W172" s="332"/>
      <c r="X172" s="376"/>
      <c r="Y172" s="425"/>
      <c r="Z172" s="411"/>
      <c r="AA172" s="17" t="str">
        <f t="shared" si="119"/>
        <v/>
      </c>
      <c r="AB172" s="4" t="e">
        <f t="shared" si="86"/>
        <v>#N/A</v>
      </c>
      <c r="AC172" s="4" t="e">
        <f t="shared" si="87"/>
        <v>#N/A</v>
      </c>
      <c r="AD172" s="4" t="e">
        <f t="shared" si="88"/>
        <v>#N/A</v>
      </c>
      <c r="AE172" s="4" t="str">
        <f t="shared" si="120"/>
        <v/>
      </c>
      <c r="AF172" s="4">
        <f t="shared" si="121"/>
        <v>1</v>
      </c>
      <c r="AG172" s="4" t="e">
        <f t="shared" si="122"/>
        <v>#N/A</v>
      </c>
      <c r="AH172" s="4" t="e">
        <f t="shared" si="123"/>
        <v>#N/A</v>
      </c>
      <c r="AI172" s="4" t="e">
        <f t="shared" si="91"/>
        <v>#N/A</v>
      </c>
      <c r="AJ172" s="4" t="e">
        <f t="shared" si="124"/>
        <v>#N/A</v>
      </c>
      <c r="AK172" s="4" t="e">
        <f t="shared" si="109"/>
        <v>#N/A</v>
      </c>
      <c r="AL172" s="4"/>
      <c r="AM172" s="5" t="str">
        <f t="shared" si="92"/>
        <v xml:space="preserve"> </v>
      </c>
      <c r="AN172" s="5" t="str">
        <f t="shared" si="110"/>
        <v xml:space="preserve"> </v>
      </c>
      <c r="AO172" s="4" t="e">
        <f t="shared" si="93"/>
        <v>#N/A</v>
      </c>
      <c r="AP172" s="4" t="e">
        <f t="shared" si="94"/>
        <v>#N/A</v>
      </c>
      <c r="AQ172" s="4" t="e">
        <f t="shared" si="125"/>
        <v>#N/A</v>
      </c>
      <c r="AR172" s="4" t="e">
        <f t="shared" si="95"/>
        <v>#N/A</v>
      </c>
      <c r="AS172" s="4" t="e">
        <f t="shared" si="96"/>
        <v>#N/A</v>
      </c>
      <c r="AT172" s="4" t="e">
        <f t="shared" si="126"/>
        <v>#N/A</v>
      </c>
      <c r="AU172" s="4" t="e">
        <f t="shared" si="97"/>
        <v>#N/A</v>
      </c>
      <c r="AV172" s="4" t="e">
        <f t="shared" si="98"/>
        <v>#N/A</v>
      </c>
      <c r="AW172" s="4" t="e">
        <f t="shared" si="99"/>
        <v>#N/A</v>
      </c>
      <c r="AX172" s="4">
        <f t="shared" si="100"/>
        <v>0</v>
      </c>
      <c r="AY172" s="4" t="e">
        <f t="shared" si="127"/>
        <v>#N/A</v>
      </c>
      <c r="AZ172" s="4" t="str">
        <f t="shared" si="102"/>
        <v/>
      </c>
      <c r="BA172" s="4" t="str">
        <f t="shared" si="103"/>
        <v/>
      </c>
      <c r="BB172" s="4" t="str">
        <f t="shared" si="128"/>
        <v/>
      </c>
      <c r="BC172" s="4" t="str">
        <f t="shared" si="113"/>
        <v/>
      </c>
      <c r="BD172" s="4" t="str">
        <f t="shared" si="114"/>
        <v/>
      </c>
      <c r="BE172" s="4" t="str">
        <f t="shared" si="115"/>
        <v/>
      </c>
      <c r="BF172" s="4" t="str">
        <f t="shared" si="105"/>
        <v>なし</v>
      </c>
      <c r="BG172" s="4">
        <f t="shared" si="116"/>
        <v>0</v>
      </c>
      <c r="BM172" s="306"/>
      <c r="BW172" s="107"/>
    </row>
    <row r="173" spans="1:75" s="1" customFormat="1" ht="13.5" customHeight="1">
      <c r="A173" s="423">
        <v>156</v>
      </c>
      <c r="B173" s="94"/>
      <c r="C173" s="94"/>
      <c r="D173" s="94"/>
      <c r="E173" s="94"/>
      <c r="F173" s="94"/>
      <c r="G173" s="414"/>
      <c r="H173" s="94"/>
      <c r="I173" s="94"/>
      <c r="J173" s="95"/>
      <c r="K173" s="94"/>
      <c r="L173" s="93"/>
      <c r="M173" s="94"/>
      <c r="N173" s="95"/>
      <c r="O173" s="95"/>
      <c r="P173" s="41" t="str">
        <f t="shared" si="79"/>
        <v/>
      </c>
      <c r="Q173" s="41" t="str">
        <f t="shared" si="80"/>
        <v/>
      </c>
      <c r="R173" s="42" t="str">
        <f t="shared" si="81"/>
        <v/>
      </c>
      <c r="S173" s="424" t="str">
        <f t="shared" si="118"/>
        <v/>
      </c>
      <c r="T173" s="43" t="str">
        <f t="shared" si="82"/>
        <v/>
      </c>
      <c r="U173" s="43" t="str">
        <f t="shared" si="83"/>
        <v/>
      </c>
      <c r="V173" s="43" t="str">
        <f t="shared" si="84"/>
        <v/>
      </c>
      <c r="W173" s="332"/>
      <c r="X173" s="376"/>
      <c r="Y173" s="425"/>
      <c r="Z173" s="411"/>
      <c r="AA173" s="17" t="str">
        <f t="shared" si="119"/>
        <v/>
      </c>
      <c r="AB173" s="4" t="e">
        <f t="shared" si="86"/>
        <v>#N/A</v>
      </c>
      <c r="AC173" s="4" t="e">
        <f t="shared" si="87"/>
        <v>#N/A</v>
      </c>
      <c r="AD173" s="4" t="e">
        <f t="shared" si="88"/>
        <v>#N/A</v>
      </c>
      <c r="AE173" s="4" t="str">
        <f t="shared" si="120"/>
        <v/>
      </c>
      <c r="AF173" s="4">
        <f t="shared" si="121"/>
        <v>1</v>
      </c>
      <c r="AG173" s="4" t="e">
        <f t="shared" si="122"/>
        <v>#N/A</v>
      </c>
      <c r="AH173" s="4" t="e">
        <f t="shared" si="123"/>
        <v>#N/A</v>
      </c>
      <c r="AI173" s="4" t="e">
        <f t="shared" si="91"/>
        <v>#N/A</v>
      </c>
      <c r="AJ173" s="4" t="e">
        <f t="shared" si="124"/>
        <v>#N/A</v>
      </c>
      <c r="AK173" s="4" t="e">
        <f t="shared" si="109"/>
        <v>#N/A</v>
      </c>
      <c r="AL173" s="4"/>
      <c r="AM173" s="5" t="str">
        <f t="shared" si="92"/>
        <v xml:space="preserve"> </v>
      </c>
      <c r="AN173" s="5" t="str">
        <f t="shared" si="110"/>
        <v xml:space="preserve"> </v>
      </c>
      <c r="AO173" s="4" t="e">
        <f t="shared" si="93"/>
        <v>#N/A</v>
      </c>
      <c r="AP173" s="4" t="e">
        <f t="shared" si="94"/>
        <v>#N/A</v>
      </c>
      <c r="AQ173" s="4" t="e">
        <f t="shared" si="125"/>
        <v>#N/A</v>
      </c>
      <c r="AR173" s="4" t="e">
        <f t="shared" si="95"/>
        <v>#N/A</v>
      </c>
      <c r="AS173" s="4" t="e">
        <f t="shared" si="96"/>
        <v>#N/A</v>
      </c>
      <c r="AT173" s="4" t="e">
        <f t="shared" si="126"/>
        <v>#N/A</v>
      </c>
      <c r="AU173" s="4" t="e">
        <f t="shared" si="97"/>
        <v>#N/A</v>
      </c>
      <c r="AV173" s="4" t="e">
        <f t="shared" si="98"/>
        <v>#N/A</v>
      </c>
      <c r="AW173" s="4" t="e">
        <f t="shared" si="99"/>
        <v>#N/A</v>
      </c>
      <c r="AX173" s="4">
        <f t="shared" si="100"/>
        <v>0</v>
      </c>
      <c r="AY173" s="4" t="e">
        <f t="shared" si="127"/>
        <v>#N/A</v>
      </c>
      <c r="AZ173" s="4" t="str">
        <f t="shared" si="102"/>
        <v/>
      </c>
      <c r="BA173" s="4" t="str">
        <f t="shared" si="103"/>
        <v/>
      </c>
      <c r="BB173" s="4" t="str">
        <f t="shared" si="128"/>
        <v/>
      </c>
      <c r="BC173" s="4" t="str">
        <f t="shared" si="113"/>
        <v/>
      </c>
      <c r="BD173" s="4" t="str">
        <f t="shared" si="114"/>
        <v/>
      </c>
      <c r="BE173" s="4" t="str">
        <f t="shared" si="115"/>
        <v/>
      </c>
      <c r="BF173" s="4" t="str">
        <f t="shared" si="105"/>
        <v>なし</v>
      </c>
      <c r="BG173" s="4">
        <f t="shared" si="116"/>
        <v>0</v>
      </c>
      <c r="BM173" s="306"/>
      <c r="BW173" s="107"/>
    </row>
    <row r="174" spans="1:75" s="1" customFormat="1" ht="13.5" customHeight="1">
      <c r="A174" s="423">
        <v>157</v>
      </c>
      <c r="B174" s="94"/>
      <c r="C174" s="94"/>
      <c r="D174" s="94"/>
      <c r="E174" s="94"/>
      <c r="F174" s="94"/>
      <c r="G174" s="414"/>
      <c r="H174" s="94"/>
      <c r="I174" s="94"/>
      <c r="J174" s="95"/>
      <c r="K174" s="94"/>
      <c r="L174" s="93"/>
      <c r="M174" s="94"/>
      <c r="N174" s="95"/>
      <c r="O174" s="95"/>
      <c r="P174" s="41" t="str">
        <f t="shared" si="79"/>
        <v/>
      </c>
      <c r="Q174" s="41" t="str">
        <f t="shared" si="80"/>
        <v/>
      </c>
      <c r="R174" s="42" t="str">
        <f t="shared" si="81"/>
        <v/>
      </c>
      <c r="S174" s="424" t="str">
        <f t="shared" si="118"/>
        <v/>
      </c>
      <c r="T174" s="43" t="str">
        <f t="shared" si="82"/>
        <v/>
      </c>
      <c r="U174" s="43" t="str">
        <f t="shared" si="83"/>
        <v/>
      </c>
      <c r="V174" s="43" t="str">
        <f t="shared" si="84"/>
        <v/>
      </c>
      <c r="W174" s="332"/>
      <c r="X174" s="376"/>
      <c r="Y174" s="425"/>
      <c r="Z174" s="411"/>
      <c r="AA174" s="17" t="str">
        <f t="shared" si="119"/>
        <v/>
      </c>
      <c r="AB174" s="4" t="e">
        <f t="shared" si="86"/>
        <v>#N/A</v>
      </c>
      <c r="AC174" s="4" t="e">
        <f t="shared" si="87"/>
        <v>#N/A</v>
      </c>
      <c r="AD174" s="4" t="e">
        <f t="shared" si="88"/>
        <v>#N/A</v>
      </c>
      <c r="AE174" s="4" t="str">
        <f t="shared" si="120"/>
        <v/>
      </c>
      <c r="AF174" s="4">
        <f t="shared" si="121"/>
        <v>1</v>
      </c>
      <c r="AG174" s="4" t="e">
        <f t="shared" si="122"/>
        <v>#N/A</v>
      </c>
      <c r="AH174" s="4" t="e">
        <f t="shared" si="123"/>
        <v>#N/A</v>
      </c>
      <c r="AI174" s="4" t="e">
        <f t="shared" si="91"/>
        <v>#N/A</v>
      </c>
      <c r="AJ174" s="4" t="e">
        <f t="shared" si="124"/>
        <v>#N/A</v>
      </c>
      <c r="AK174" s="4" t="e">
        <f t="shared" si="109"/>
        <v>#N/A</v>
      </c>
      <c r="AL174" s="4"/>
      <c r="AM174" s="5" t="str">
        <f t="shared" si="92"/>
        <v xml:space="preserve"> </v>
      </c>
      <c r="AN174" s="5" t="str">
        <f t="shared" si="110"/>
        <v xml:space="preserve"> </v>
      </c>
      <c r="AO174" s="4" t="e">
        <f t="shared" si="93"/>
        <v>#N/A</v>
      </c>
      <c r="AP174" s="4" t="e">
        <f t="shared" si="94"/>
        <v>#N/A</v>
      </c>
      <c r="AQ174" s="4" t="e">
        <f t="shared" si="125"/>
        <v>#N/A</v>
      </c>
      <c r="AR174" s="4" t="e">
        <f t="shared" si="95"/>
        <v>#N/A</v>
      </c>
      <c r="AS174" s="4" t="e">
        <f t="shared" si="96"/>
        <v>#N/A</v>
      </c>
      <c r="AT174" s="4" t="e">
        <f t="shared" si="126"/>
        <v>#N/A</v>
      </c>
      <c r="AU174" s="4" t="e">
        <f t="shared" si="97"/>
        <v>#N/A</v>
      </c>
      <c r="AV174" s="4" t="e">
        <f t="shared" si="98"/>
        <v>#N/A</v>
      </c>
      <c r="AW174" s="4" t="e">
        <f t="shared" si="99"/>
        <v>#N/A</v>
      </c>
      <c r="AX174" s="4">
        <f t="shared" si="100"/>
        <v>0</v>
      </c>
      <c r="AY174" s="4" t="e">
        <f t="shared" si="127"/>
        <v>#N/A</v>
      </c>
      <c r="AZ174" s="4" t="str">
        <f t="shared" si="102"/>
        <v/>
      </c>
      <c r="BA174" s="4" t="str">
        <f t="shared" si="103"/>
        <v/>
      </c>
      <c r="BB174" s="4" t="str">
        <f t="shared" si="128"/>
        <v/>
      </c>
      <c r="BC174" s="4" t="str">
        <f t="shared" si="113"/>
        <v/>
      </c>
      <c r="BD174" s="4" t="str">
        <f t="shared" si="114"/>
        <v/>
      </c>
      <c r="BE174" s="4" t="str">
        <f t="shared" si="115"/>
        <v/>
      </c>
      <c r="BF174" s="4" t="str">
        <f t="shared" si="105"/>
        <v>なし</v>
      </c>
      <c r="BG174" s="4">
        <f t="shared" si="116"/>
        <v>0</v>
      </c>
      <c r="BM174" s="306"/>
      <c r="BW174" s="107"/>
    </row>
    <row r="175" spans="1:75" s="1" customFormat="1" ht="13.5" customHeight="1">
      <c r="A175" s="423">
        <v>158</v>
      </c>
      <c r="B175" s="94"/>
      <c r="C175" s="94"/>
      <c r="D175" s="94"/>
      <c r="E175" s="94"/>
      <c r="F175" s="94"/>
      <c r="G175" s="414"/>
      <c r="H175" s="94"/>
      <c r="I175" s="94"/>
      <c r="J175" s="95"/>
      <c r="K175" s="94"/>
      <c r="L175" s="93"/>
      <c r="M175" s="94"/>
      <c r="N175" s="95"/>
      <c r="O175" s="95"/>
      <c r="P175" s="41" t="str">
        <f t="shared" si="79"/>
        <v/>
      </c>
      <c r="Q175" s="41" t="str">
        <f t="shared" si="80"/>
        <v/>
      </c>
      <c r="R175" s="42" t="str">
        <f t="shared" si="81"/>
        <v/>
      </c>
      <c r="S175" s="424" t="str">
        <f t="shared" si="118"/>
        <v/>
      </c>
      <c r="T175" s="43" t="str">
        <f t="shared" si="82"/>
        <v/>
      </c>
      <c r="U175" s="43" t="str">
        <f t="shared" si="83"/>
        <v/>
      </c>
      <c r="V175" s="43" t="str">
        <f t="shared" si="84"/>
        <v/>
      </c>
      <c r="W175" s="332"/>
      <c r="X175" s="376"/>
      <c r="Y175" s="425"/>
      <c r="Z175" s="411"/>
      <c r="AA175" s="17" t="str">
        <f t="shared" si="119"/>
        <v/>
      </c>
      <c r="AB175" s="4" t="e">
        <f t="shared" si="86"/>
        <v>#N/A</v>
      </c>
      <c r="AC175" s="4" t="e">
        <f t="shared" si="87"/>
        <v>#N/A</v>
      </c>
      <c r="AD175" s="4" t="e">
        <f t="shared" si="88"/>
        <v>#N/A</v>
      </c>
      <c r="AE175" s="4" t="str">
        <f t="shared" si="120"/>
        <v/>
      </c>
      <c r="AF175" s="4">
        <f t="shared" si="121"/>
        <v>1</v>
      </c>
      <c r="AG175" s="4" t="e">
        <f t="shared" si="122"/>
        <v>#N/A</v>
      </c>
      <c r="AH175" s="4" t="e">
        <f t="shared" si="123"/>
        <v>#N/A</v>
      </c>
      <c r="AI175" s="4" t="e">
        <f t="shared" si="91"/>
        <v>#N/A</v>
      </c>
      <c r="AJ175" s="4" t="e">
        <f t="shared" si="124"/>
        <v>#N/A</v>
      </c>
      <c r="AK175" s="4" t="e">
        <f t="shared" si="109"/>
        <v>#N/A</v>
      </c>
      <c r="AL175" s="4"/>
      <c r="AM175" s="5" t="str">
        <f t="shared" si="92"/>
        <v xml:space="preserve"> </v>
      </c>
      <c r="AN175" s="5" t="str">
        <f t="shared" si="110"/>
        <v xml:space="preserve"> </v>
      </c>
      <c r="AO175" s="4" t="e">
        <f t="shared" si="93"/>
        <v>#N/A</v>
      </c>
      <c r="AP175" s="4" t="e">
        <f t="shared" si="94"/>
        <v>#N/A</v>
      </c>
      <c r="AQ175" s="4" t="e">
        <f t="shared" si="125"/>
        <v>#N/A</v>
      </c>
      <c r="AR175" s="4" t="e">
        <f t="shared" si="95"/>
        <v>#N/A</v>
      </c>
      <c r="AS175" s="4" t="e">
        <f t="shared" si="96"/>
        <v>#N/A</v>
      </c>
      <c r="AT175" s="4" t="e">
        <f t="shared" si="126"/>
        <v>#N/A</v>
      </c>
      <c r="AU175" s="4" t="e">
        <f t="shared" si="97"/>
        <v>#N/A</v>
      </c>
      <c r="AV175" s="4" t="e">
        <f t="shared" si="98"/>
        <v>#N/A</v>
      </c>
      <c r="AW175" s="4" t="e">
        <f t="shared" si="99"/>
        <v>#N/A</v>
      </c>
      <c r="AX175" s="4">
        <f t="shared" si="100"/>
        <v>0</v>
      </c>
      <c r="AY175" s="4" t="e">
        <f t="shared" si="127"/>
        <v>#N/A</v>
      </c>
      <c r="AZ175" s="4" t="str">
        <f t="shared" si="102"/>
        <v/>
      </c>
      <c r="BA175" s="4" t="str">
        <f t="shared" si="103"/>
        <v/>
      </c>
      <c r="BB175" s="4" t="str">
        <f t="shared" si="128"/>
        <v/>
      </c>
      <c r="BC175" s="4" t="str">
        <f t="shared" si="113"/>
        <v/>
      </c>
      <c r="BD175" s="4" t="str">
        <f t="shared" si="114"/>
        <v/>
      </c>
      <c r="BE175" s="4" t="str">
        <f t="shared" si="115"/>
        <v/>
      </c>
      <c r="BF175" s="4" t="str">
        <f t="shared" si="105"/>
        <v>なし</v>
      </c>
      <c r="BG175" s="4">
        <f t="shared" si="116"/>
        <v>0</v>
      </c>
      <c r="BM175" s="306"/>
      <c r="BW175" s="107"/>
    </row>
    <row r="176" spans="1:75" s="1" customFormat="1" ht="13.5" customHeight="1">
      <c r="A176" s="423">
        <v>159</v>
      </c>
      <c r="B176" s="94"/>
      <c r="C176" s="94"/>
      <c r="D176" s="94"/>
      <c r="E176" s="94"/>
      <c r="F176" s="94"/>
      <c r="G176" s="414"/>
      <c r="H176" s="94"/>
      <c r="I176" s="94"/>
      <c r="J176" s="95"/>
      <c r="K176" s="94"/>
      <c r="L176" s="93"/>
      <c r="M176" s="94"/>
      <c r="N176" s="95"/>
      <c r="O176" s="95"/>
      <c r="P176" s="41" t="str">
        <f t="shared" si="79"/>
        <v/>
      </c>
      <c r="Q176" s="41" t="str">
        <f t="shared" si="80"/>
        <v/>
      </c>
      <c r="R176" s="42" t="str">
        <f t="shared" si="81"/>
        <v/>
      </c>
      <c r="S176" s="424" t="str">
        <f t="shared" si="118"/>
        <v/>
      </c>
      <c r="T176" s="43" t="str">
        <f t="shared" si="82"/>
        <v/>
      </c>
      <c r="U176" s="43" t="str">
        <f t="shared" si="83"/>
        <v/>
      </c>
      <c r="V176" s="43" t="str">
        <f t="shared" si="84"/>
        <v/>
      </c>
      <c r="W176" s="332"/>
      <c r="X176" s="376"/>
      <c r="Y176" s="425"/>
      <c r="Z176" s="411"/>
      <c r="AA176" s="17" t="str">
        <f t="shared" si="119"/>
        <v/>
      </c>
      <c r="AB176" s="4" t="e">
        <f t="shared" si="86"/>
        <v>#N/A</v>
      </c>
      <c r="AC176" s="4" t="e">
        <f t="shared" si="87"/>
        <v>#N/A</v>
      </c>
      <c r="AD176" s="4" t="e">
        <f t="shared" si="88"/>
        <v>#N/A</v>
      </c>
      <c r="AE176" s="4" t="str">
        <f t="shared" si="120"/>
        <v/>
      </c>
      <c r="AF176" s="4">
        <f t="shared" si="121"/>
        <v>1</v>
      </c>
      <c r="AG176" s="4" t="e">
        <f t="shared" si="122"/>
        <v>#N/A</v>
      </c>
      <c r="AH176" s="4" t="e">
        <f t="shared" si="123"/>
        <v>#N/A</v>
      </c>
      <c r="AI176" s="4" t="e">
        <f t="shared" si="91"/>
        <v>#N/A</v>
      </c>
      <c r="AJ176" s="4" t="e">
        <f t="shared" si="124"/>
        <v>#N/A</v>
      </c>
      <c r="AK176" s="4" t="e">
        <f t="shared" si="109"/>
        <v>#N/A</v>
      </c>
      <c r="AL176" s="4"/>
      <c r="AM176" s="5" t="str">
        <f t="shared" si="92"/>
        <v xml:space="preserve"> </v>
      </c>
      <c r="AN176" s="5" t="str">
        <f t="shared" si="110"/>
        <v xml:space="preserve"> </v>
      </c>
      <c r="AO176" s="4" t="e">
        <f t="shared" si="93"/>
        <v>#N/A</v>
      </c>
      <c r="AP176" s="4" t="e">
        <f t="shared" si="94"/>
        <v>#N/A</v>
      </c>
      <c r="AQ176" s="4" t="e">
        <f t="shared" si="125"/>
        <v>#N/A</v>
      </c>
      <c r="AR176" s="4" t="e">
        <f t="shared" si="95"/>
        <v>#N/A</v>
      </c>
      <c r="AS176" s="4" t="e">
        <f t="shared" si="96"/>
        <v>#N/A</v>
      </c>
      <c r="AT176" s="4" t="e">
        <f t="shared" si="126"/>
        <v>#N/A</v>
      </c>
      <c r="AU176" s="4" t="e">
        <f t="shared" si="97"/>
        <v>#N/A</v>
      </c>
      <c r="AV176" s="4" t="e">
        <f t="shared" si="98"/>
        <v>#N/A</v>
      </c>
      <c r="AW176" s="4" t="e">
        <f t="shared" si="99"/>
        <v>#N/A</v>
      </c>
      <c r="AX176" s="4">
        <f t="shared" si="100"/>
        <v>0</v>
      </c>
      <c r="AY176" s="4" t="e">
        <f t="shared" si="127"/>
        <v>#N/A</v>
      </c>
      <c r="AZ176" s="4" t="str">
        <f t="shared" si="102"/>
        <v/>
      </c>
      <c r="BA176" s="4" t="str">
        <f t="shared" si="103"/>
        <v/>
      </c>
      <c r="BB176" s="4" t="str">
        <f t="shared" si="128"/>
        <v/>
      </c>
      <c r="BC176" s="4" t="str">
        <f t="shared" si="113"/>
        <v/>
      </c>
      <c r="BD176" s="4" t="str">
        <f t="shared" si="114"/>
        <v/>
      </c>
      <c r="BE176" s="4" t="str">
        <f t="shared" si="115"/>
        <v/>
      </c>
      <c r="BF176" s="4" t="str">
        <f t="shared" si="105"/>
        <v>なし</v>
      </c>
      <c r="BG176" s="4">
        <f t="shared" si="116"/>
        <v>0</v>
      </c>
      <c r="BM176" s="306"/>
      <c r="BW176" s="107"/>
    </row>
    <row r="177" spans="1:75" s="1" customFormat="1" ht="13.5" customHeight="1">
      <c r="A177" s="423">
        <v>160</v>
      </c>
      <c r="B177" s="94"/>
      <c r="C177" s="94"/>
      <c r="D177" s="94"/>
      <c r="E177" s="94"/>
      <c r="F177" s="94"/>
      <c r="G177" s="414"/>
      <c r="H177" s="94"/>
      <c r="I177" s="94"/>
      <c r="J177" s="95"/>
      <c r="K177" s="94"/>
      <c r="L177" s="93"/>
      <c r="M177" s="94"/>
      <c r="N177" s="95"/>
      <c r="O177" s="95"/>
      <c r="P177" s="41" t="str">
        <f t="shared" si="79"/>
        <v/>
      </c>
      <c r="Q177" s="41" t="str">
        <f t="shared" si="80"/>
        <v/>
      </c>
      <c r="R177" s="42" t="str">
        <f t="shared" si="81"/>
        <v/>
      </c>
      <c r="S177" s="424" t="str">
        <f t="shared" si="118"/>
        <v/>
      </c>
      <c r="T177" s="43" t="str">
        <f t="shared" si="82"/>
        <v/>
      </c>
      <c r="U177" s="43" t="str">
        <f t="shared" si="83"/>
        <v/>
      </c>
      <c r="V177" s="43" t="str">
        <f t="shared" si="84"/>
        <v/>
      </c>
      <c r="W177" s="332"/>
      <c r="X177" s="376"/>
      <c r="Y177" s="425"/>
      <c r="Z177" s="411"/>
      <c r="AA177" s="17" t="str">
        <f t="shared" si="119"/>
        <v/>
      </c>
      <c r="AB177" s="4" t="e">
        <f t="shared" si="86"/>
        <v>#N/A</v>
      </c>
      <c r="AC177" s="4" t="e">
        <f t="shared" si="87"/>
        <v>#N/A</v>
      </c>
      <c r="AD177" s="4" t="e">
        <f t="shared" si="88"/>
        <v>#N/A</v>
      </c>
      <c r="AE177" s="4" t="str">
        <f t="shared" si="120"/>
        <v/>
      </c>
      <c r="AF177" s="4">
        <f t="shared" si="121"/>
        <v>1</v>
      </c>
      <c r="AG177" s="4" t="e">
        <f t="shared" si="122"/>
        <v>#N/A</v>
      </c>
      <c r="AH177" s="4" t="e">
        <f t="shared" si="123"/>
        <v>#N/A</v>
      </c>
      <c r="AI177" s="4" t="e">
        <f t="shared" si="91"/>
        <v>#N/A</v>
      </c>
      <c r="AJ177" s="4" t="e">
        <f t="shared" si="124"/>
        <v>#N/A</v>
      </c>
      <c r="AK177" s="4" t="e">
        <f t="shared" si="109"/>
        <v>#N/A</v>
      </c>
      <c r="AL177" s="4"/>
      <c r="AM177" s="5" t="str">
        <f t="shared" si="92"/>
        <v xml:space="preserve"> </v>
      </c>
      <c r="AN177" s="5" t="str">
        <f t="shared" si="110"/>
        <v xml:space="preserve"> </v>
      </c>
      <c r="AO177" s="4" t="e">
        <f t="shared" si="93"/>
        <v>#N/A</v>
      </c>
      <c r="AP177" s="4" t="e">
        <f t="shared" si="94"/>
        <v>#N/A</v>
      </c>
      <c r="AQ177" s="4" t="e">
        <f t="shared" si="125"/>
        <v>#N/A</v>
      </c>
      <c r="AR177" s="4" t="e">
        <f t="shared" si="95"/>
        <v>#N/A</v>
      </c>
      <c r="AS177" s="4" t="e">
        <f t="shared" si="96"/>
        <v>#N/A</v>
      </c>
      <c r="AT177" s="4" t="e">
        <f t="shared" si="126"/>
        <v>#N/A</v>
      </c>
      <c r="AU177" s="4" t="e">
        <f t="shared" si="97"/>
        <v>#N/A</v>
      </c>
      <c r="AV177" s="4" t="e">
        <f t="shared" si="98"/>
        <v>#N/A</v>
      </c>
      <c r="AW177" s="4" t="e">
        <f t="shared" si="99"/>
        <v>#N/A</v>
      </c>
      <c r="AX177" s="4">
        <f t="shared" si="100"/>
        <v>0</v>
      </c>
      <c r="AY177" s="4" t="e">
        <f t="shared" si="127"/>
        <v>#N/A</v>
      </c>
      <c r="AZ177" s="4" t="str">
        <f t="shared" si="102"/>
        <v/>
      </c>
      <c r="BA177" s="4" t="str">
        <f t="shared" si="103"/>
        <v/>
      </c>
      <c r="BB177" s="4" t="str">
        <f t="shared" si="128"/>
        <v/>
      </c>
      <c r="BC177" s="4" t="str">
        <f t="shared" si="113"/>
        <v/>
      </c>
      <c r="BD177" s="4" t="str">
        <f t="shared" si="114"/>
        <v/>
      </c>
      <c r="BE177" s="4" t="str">
        <f t="shared" si="115"/>
        <v/>
      </c>
      <c r="BF177" s="4" t="str">
        <f t="shared" si="105"/>
        <v>なし</v>
      </c>
      <c r="BG177" s="4">
        <f t="shared" si="116"/>
        <v>0</v>
      </c>
      <c r="BM177" s="306"/>
      <c r="BW177" s="107"/>
    </row>
    <row r="178" spans="1:75" s="1" customFormat="1" ht="13.5" customHeight="1">
      <c r="A178" s="423">
        <v>161</v>
      </c>
      <c r="B178" s="94"/>
      <c r="C178" s="94"/>
      <c r="D178" s="94"/>
      <c r="E178" s="94"/>
      <c r="F178" s="94"/>
      <c r="G178" s="414"/>
      <c r="H178" s="94"/>
      <c r="I178" s="94"/>
      <c r="J178" s="95"/>
      <c r="K178" s="94"/>
      <c r="L178" s="93"/>
      <c r="M178" s="94"/>
      <c r="N178" s="95"/>
      <c r="O178" s="95"/>
      <c r="P178" s="41" t="str">
        <f t="shared" si="79"/>
        <v/>
      </c>
      <c r="Q178" s="41" t="str">
        <f t="shared" si="80"/>
        <v/>
      </c>
      <c r="R178" s="42" t="str">
        <f t="shared" si="81"/>
        <v/>
      </c>
      <c r="S178" s="424" t="str">
        <f t="shared" si="118"/>
        <v/>
      </c>
      <c r="T178" s="43" t="str">
        <f t="shared" si="82"/>
        <v/>
      </c>
      <c r="U178" s="43" t="str">
        <f t="shared" si="83"/>
        <v/>
      </c>
      <c r="V178" s="43" t="str">
        <f t="shared" si="84"/>
        <v/>
      </c>
      <c r="W178" s="332"/>
      <c r="X178" s="376"/>
      <c r="Y178" s="425"/>
      <c r="Z178" s="411"/>
      <c r="AA178" s="17" t="str">
        <f t="shared" si="119"/>
        <v/>
      </c>
      <c r="AB178" s="4" t="e">
        <f t="shared" si="86"/>
        <v>#N/A</v>
      </c>
      <c r="AC178" s="4" t="e">
        <f t="shared" si="87"/>
        <v>#N/A</v>
      </c>
      <c r="AD178" s="4" t="e">
        <f t="shared" si="88"/>
        <v>#N/A</v>
      </c>
      <c r="AE178" s="4" t="str">
        <f t="shared" si="120"/>
        <v/>
      </c>
      <c r="AF178" s="4">
        <f t="shared" si="121"/>
        <v>1</v>
      </c>
      <c r="AG178" s="4" t="e">
        <f t="shared" si="122"/>
        <v>#N/A</v>
      </c>
      <c r="AH178" s="4" t="e">
        <f t="shared" si="123"/>
        <v>#N/A</v>
      </c>
      <c r="AI178" s="4" t="e">
        <f t="shared" si="91"/>
        <v>#N/A</v>
      </c>
      <c r="AJ178" s="4" t="e">
        <f t="shared" si="124"/>
        <v>#N/A</v>
      </c>
      <c r="AK178" s="4" t="e">
        <f t="shared" si="109"/>
        <v>#N/A</v>
      </c>
      <c r="AL178" s="4"/>
      <c r="AM178" s="5" t="str">
        <f t="shared" si="92"/>
        <v xml:space="preserve"> </v>
      </c>
      <c r="AN178" s="5" t="str">
        <f t="shared" si="110"/>
        <v xml:space="preserve"> </v>
      </c>
      <c r="AO178" s="4" t="e">
        <f t="shared" si="93"/>
        <v>#N/A</v>
      </c>
      <c r="AP178" s="4" t="e">
        <f t="shared" si="94"/>
        <v>#N/A</v>
      </c>
      <c r="AQ178" s="4" t="e">
        <f t="shared" si="125"/>
        <v>#N/A</v>
      </c>
      <c r="AR178" s="4" t="e">
        <f t="shared" si="95"/>
        <v>#N/A</v>
      </c>
      <c r="AS178" s="4" t="e">
        <f t="shared" si="96"/>
        <v>#N/A</v>
      </c>
      <c r="AT178" s="4" t="e">
        <f t="shared" si="126"/>
        <v>#N/A</v>
      </c>
      <c r="AU178" s="4" t="e">
        <f t="shared" si="97"/>
        <v>#N/A</v>
      </c>
      <c r="AV178" s="4" t="e">
        <f t="shared" si="98"/>
        <v>#N/A</v>
      </c>
      <c r="AW178" s="4" t="e">
        <f t="shared" si="99"/>
        <v>#N/A</v>
      </c>
      <c r="AX178" s="4">
        <f t="shared" si="100"/>
        <v>0</v>
      </c>
      <c r="AY178" s="4" t="e">
        <f t="shared" si="127"/>
        <v>#N/A</v>
      </c>
      <c r="AZ178" s="4" t="str">
        <f t="shared" si="102"/>
        <v/>
      </c>
      <c r="BA178" s="4" t="str">
        <f t="shared" si="103"/>
        <v/>
      </c>
      <c r="BB178" s="4" t="str">
        <f t="shared" si="128"/>
        <v/>
      </c>
      <c r="BC178" s="4" t="str">
        <f t="shared" si="113"/>
        <v/>
      </c>
      <c r="BD178" s="4" t="str">
        <f t="shared" si="114"/>
        <v/>
      </c>
      <c r="BE178" s="4" t="str">
        <f t="shared" si="115"/>
        <v/>
      </c>
      <c r="BF178" s="4" t="str">
        <f t="shared" si="105"/>
        <v>なし</v>
      </c>
      <c r="BG178" s="4">
        <f t="shared" si="116"/>
        <v>0</v>
      </c>
      <c r="BM178" s="306"/>
      <c r="BW178" s="107"/>
    </row>
    <row r="179" spans="1:75" s="1" customFormat="1" ht="13.5" customHeight="1">
      <c r="A179" s="423">
        <v>162</v>
      </c>
      <c r="B179" s="94"/>
      <c r="C179" s="94"/>
      <c r="D179" s="94"/>
      <c r="E179" s="94"/>
      <c r="F179" s="94"/>
      <c r="G179" s="414"/>
      <c r="H179" s="94"/>
      <c r="I179" s="94"/>
      <c r="J179" s="95"/>
      <c r="K179" s="94"/>
      <c r="L179" s="93"/>
      <c r="M179" s="94"/>
      <c r="N179" s="95"/>
      <c r="O179" s="95"/>
      <c r="P179" s="41" t="str">
        <f t="shared" si="79"/>
        <v/>
      </c>
      <c r="Q179" s="41" t="str">
        <f t="shared" si="80"/>
        <v/>
      </c>
      <c r="R179" s="42" t="str">
        <f t="shared" si="81"/>
        <v/>
      </c>
      <c r="S179" s="424" t="str">
        <f t="shared" si="118"/>
        <v/>
      </c>
      <c r="T179" s="43" t="str">
        <f t="shared" si="82"/>
        <v/>
      </c>
      <c r="U179" s="43" t="str">
        <f t="shared" si="83"/>
        <v/>
      </c>
      <c r="V179" s="43" t="str">
        <f t="shared" si="84"/>
        <v/>
      </c>
      <c r="W179" s="332"/>
      <c r="X179" s="376"/>
      <c r="Y179" s="425"/>
      <c r="Z179" s="411"/>
      <c r="AA179" s="17" t="str">
        <f t="shared" si="119"/>
        <v/>
      </c>
      <c r="AB179" s="4" t="e">
        <f t="shared" si="86"/>
        <v>#N/A</v>
      </c>
      <c r="AC179" s="4" t="e">
        <f t="shared" si="87"/>
        <v>#N/A</v>
      </c>
      <c r="AD179" s="4" t="e">
        <f t="shared" si="88"/>
        <v>#N/A</v>
      </c>
      <c r="AE179" s="4" t="str">
        <f t="shared" si="120"/>
        <v/>
      </c>
      <c r="AF179" s="4">
        <f t="shared" si="121"/>
        <v>1</v>
      </c>
      <c r="AG179" s="4" t="e">
        <f t="shared" si="122"/>
        <v>#N/A</v>
      </c>
      <c r="AH179" s="4" t="e">
        <f t="shared" si="123"/>
        <v>#N/A</v>
      </c>
      <c r="AI179" s="4" t="e">
        <f t="shared" si="91"/>
        <v>#N/A</v>
      </c>
      <c r="AJ179" s="4" t="e">
        <f t="shared" si="124"/>
        <v>#N/A</v>
      </c>
      <c r="AK179" s="4" t="e">
        <f t="shared" si="109"/>
        <v>#N/A</v>
      </c>
      <c r="AL179" s="4"/>
      <c r="AM179" s="5" t="str">
        <f t="shared" si="92"/>
        <v xml:space="preserve"> </v>
      </c>
      <c r="AN179" s="5" t="str">
        <f t="shared" si="110"/>
        <v xml:space="preserve"> </v>
      </c>
      <c r="AO179" s="4" t="e">
        <f t="shared" si="93"/>
        <v>#N/A</v>
      </c>
      <c r="AP179" s="4" t="e">
        <f t="shared" si="94"/>
        <v>#N/A</v>
      </c>
      <c r="AQ179" s="4" t="e">
        <f t="shared" si="125"/>
        <v>#N/A</v>
      </c>
      <c r="AR179" s="4" t="e">
        <f t="shared" si="95"/>
        <v>#N/A</v>
      </c>
      <c r="AS179" s="4" t="e">
        <f t="shared" si="96"/>
        <v>#N/A</v>
      </c>
      <c r="AT179" s="4" t="e">
        <f t="shared" si="126"/>
        <v>#N/A</v>
      </c>
      <c r="AU179" s="4" t="e">
        <f t="shared" si="97"/>
        <v>#N/A</v>
      </c>
      <c r="AV179" s="4" t="e">
        <f t="shared" si="98"/>
        <v>#N/A</v>
      </c>
      <c r="AW179" s="4" t="e">
        <f t="shared" si="99"/>
        <v>#N/A</v>
      </c>
      <c r="AX179" s="4">
        <f t="shared" si="100"/>
        <v>0</v>
      </c>
      <c r="AY179" s="4" t="e">
        <f t="shared" si="127"/>
        <v>#N/A</v>
      </c>
      <c r="AZ179" s="4" t="str">
        <f t="shared" si="102"/>
        <v/>
      </c>
      <c r="BA179" s="4" t="str">
        <f t="shared" si="103"/>
        <v/>
      </c>
      <c r="BB179" s="4" t="str">
        <f t="shared" si="128"/>
        <v/>
      </c>
      <c r="BC179" s="4" t="str">
        <f t="shared" si="113"/>
        <v/>
      </c>
      <c r="BD179" s="4" t="str">
        <f t="shared" si="114"/>
        <v/>
      </c>
      <c r="BE179" s="4" t="str">
        <f t="shared" si="115"/>
        <v/>
      </c>
      <c r="BF179" s="4" t="str">
        <f t="shared" si="105"/>
        <v>なし</v>
      </c>
      <c r="BG179" s="4">
        <f t="shared" si="116"/>
        <v>0</v>
      </c>
      <c r="BM179" s="306"/>
      <c r="BW179" s="107"/>
    </row>
    <row r="180" spans="1:75" s="1" customFormat="1" ht="13.5" customHeight="1">
      <c r="A180" s="423">
        <v>163</v>
      </c>
      <c r="B180" s="94"/>
      <c r="C180" s="94"/>
      <c r="D180" s="94"/>
      <c r="E180" s="94"/>
      <c r="F180" s="94"/>
      <c r="G180" s="414"/>
      <c r="H180" s="94"/>
      <c r="I180" s="94"/>
      <c r="J180" s="95"/>
      <c r="K180" s="94"/>
      <c r="L180" s="93"/>
      <c r="M180" s="94"/>
      <c r="N180" s="95"/>
      <c r="O180" s="95"/>
      <c r="P180" s="41" t="str">
        <f t="shared" si="79"/>
        <v/>
      </c>
      <c r="Q180" s="41" t="str">
        <f t="shared" si="80"/>
        <v/>
      </c>
      <c r="R180" s="42" t="str">
        <f t="shared" si="81"/>
        <v/>
      </c>
      <c r="S180" s="424" t="str">
        <f t="shared" si="118"/>
        <v/>
      </c>
      <c r="T180" s="43" t="str">
        <f t="shared" si="82"/>
        <v/>
      </c>
      <c r="U180" s="43" t="str">
        <f t="shared" si="83"/>
        <v/>
      </c>
      <c r="V180" s="43" t="str">
        <f t="shared" si="84"/>
        <v/>
      </c>
      <c r="W180" s="332"/>
      <c r="X180" s="376"/>
      <c r="Y180" s="425"/>
      <c r="Z180" s="411"/>
      <c r="AA180" s="17" t="str">
        <f t="shared" si="119"/>
        <v/>
      </c>
      <c r="AB180" s="4" t="e">
        <f t="shared" si="86"/>
        <v>#N/A</v>
      </c>
      <c r="AC180" s="4" t="e">
        <f t="shared" si="87"/>
        <v>#N/A</v>
      </c>
      <c r="AD180" s="4" t="e">
        <f t="shared" si="88"/>
        <v>#N/A</v>
      </c>
      <c r="AE180" s="4" t="str">
        <f t="shared" si="120"/>
        <v/>
      </c>
      <c r="AF180" s="4">
        <f t="shared" si="121"/>
        <v>1</v>
      </c>
      <c r="AG180" s="4" t="e">
        <f t="shared" si="122"/>
        <v>#N/A</v>
      </c>
      <c r="AH180" s="4" t="e">
        <f t="shared" si="123"/>
        <v>#N/A</v>
      </c>
      <c r="AI180" s="4" t="e">
        <f t="shared" si="91"/>
        <v>#N/A</v>
      </c>
      <c r="AJ180" s="4" t="e">
        <f t="shared" si="124"/>
        <v>#N/A</v>
      </c>
      <c r="AK180" s="4" t="e">
        <f t="shared" si="109"/>
        <v>#N/A</v>
      </c>
      <c r="AL180" s="4"/>
      <c r="AM180" s="5" t="str">
        <f t="shared" si="92"/>
        <v xml:space="preserve"> </v>
      </c>
      <c r="AN180" s="5" t="str">
        <f t="shared" si="110"/>
        <v xml:space="preserve"> </v>
      </c>
      <c r="AO180" s="4" t="e">
        <f t="shared" si="93"/>
        <v>#N/A</v>
      </c>
      <c r="AP180" s="4" t="e">
        <f t="shared" si="94"/>
        <v>#N/A</v>
      </c>
      <c r="AQ180" s="4" t="e">
        <f t="shared" si="125"/>
        <v>#N/A</v>
      </c>
      <c r="AR180" s="4" t="e">
        <f t="shared" si="95"/>
        <v>#N/A</v>
      </c>
      <c r="AS180" s="4" t="e">
        <f t="shared" si="96"/>
        <v>#N/A</v>
      </c>
      <c r="AT180" s="4" t="e">
        <f t="shared" si="126"/>
        <v>#N/A</v>
      </c>
      <c r="AU180" s="4" t="e">
        <f t="shared" si="97"/>
        <v>#N/A</v>
      </c>
      <c r="AV180" s="4" t="e">
        <f t="shared" si="98"/>
        <v>#N/A</v>
      </c>
      <c r="AW180" s="4" t="e">
        <f t="shared" si="99"/>
        <v>#N/A</v>
      </c>
      <c r="AX180" s="4">
        <f t="shared" si="100"/>
        <v>0</v>
      </c>
      <c r="AY180" s="4" t="e">
        <f t="shared" si="127"/>
        <v>#N/A</v>
      </c>
      <c r="AZ180" s="4" t="str">
        <f t="shared" si="102"/>
        <v/>
      </c>
      <c r="BA180" s="4" t="str">
        <f t="shared" si="103"/>
        <v/>
      </c>
      <c r="BB180" s="4" t="str">
        <f t="shared" si="128"/>
        <v/>
      </c>
      <c r="BC180" s="4" t="str">
        <f t="shared" si="113"/>
        <v/>
      </c>
      <c r="BD180" s="4" t="str">
        <f t="shared" si="114"/>
        <v/>
      </c>
      <c r="BE180" s="4" t="str">
        <f t="shared" si="115"/>
        <v/>
      </c>
      <c r="BF180" s="4" t="str">
        <f t="shared" si="105"/>
        <v>なし</v>
      </c>
      <c r="BG180" s="4">
        <f t="shared" si="116"/>
        <v>0</v>
      </c>
      <c r="BM180" s="306"/>
      <c r="BW180" s="107"/>
    </row>
    <row r="181" spans="1:75" s="1" customFormat="1" ht="13.5" customHeight="1">
      <c r="A181" s="423">
        <v>164</v>
      </c>
      <c r="B181" s="94"/>
      <c r="C181" s="94"/>
      <c r="D181" s="94"/>
      <c r="E181" s="94"/>
      <c r="F181" s="94"/>
      <c r="G181" s="414"/>
      <c r="H181" s="94"/>
      <c r="I181" s="94"/>
      <c r="J181" s="95"/>
      <c r="K181" s="94"/>
      <c r="L181" s="93"/>
      <c r="M181" s="94"/>
      <c r="N181" s="95"/>
      <c r="O181" s="95"/>
      <c r="P181" s="41" t="str">
        <f t="shared" si="79"/>
        <v/>
      </c>
      <c r="Q181" s="41" t="str">
        <f t="shared" si="80"/>
        <v/>
      </c>
      <c r="R181" s="42" t="str">
        <f t="shared" si="81"/>
        <v/>
      </c>
      <c r="S181" s="424" t="str">
        <f t="shared" si="118"/>
        <v/>
      </c>
      <c r="T181" s="43" t="str">
        <f t="shared" si="82"/>
        <v/>
      </c>
      <c r="U181" s="43" t="str">
        <f t="shared" si="83"/>
        <v/>
      </c>
      <c r="V181" s="43" t="str">
        <f t="shared" si="84"/>
        <v/>
      </c>
      <c r="W181" s="332"/>
      <c r="X181" s="376"/>
      <c r="Y181" s="425"/>
      <c r="Z181" s="411"/>
      <c r="AA181" s="17" t="str">
        <f t="shared" si="119"/>
        <v/>
      </c>
      <c r="AB181" s="4" t="e">
        <f t="shared" si="86"/>
        <v>#N/A</v>
      </c>
      <c r="AC181" s="4" t="e">
        <f t="shared" si="87"/>
        <v>#N/A</v>
      </c>
      <c r="AD181" s="4" t="e">
        <f t="shared" si="88"/>
        <v>#N/A</v>
      </c>
      <c r="AE181" s="4" t="str">
        <f t="shared" si="120"/>
        <v/>
      </c>
      <c r="AF181" s="4">
        <f t="shared" si="121"/>
        <v>1</v>
      </c>
      <c r="AG181" s="4" t="e">
        <f t="shared" si="122"/>
        <v>#N/A</v>
      </c>
      <c r="AH181" s="4" t="e">
        <f t="shared" si="123"/>
        <v>#N/A</v>
      </c>
      <c r="AI181" s="4" t="e">
        <f t="shared" si="91"/>
        <v>#N/A</v>
      </c>
      <c r="AJ181" s="4" t="e">
        <f t="shared" si="124"/>
        <v>#N/A</v>
      </c>
      <c r="AK181" s="4" t="e">
        <f t="shared" si="109"/>
        <v>#N/A</v>
      </c>
      <c r="AL181" s="4"/>
      <c r="AM181" s="5" t="str">
        <f t="shared" si="92"/>
        <v xml:space="preserve"> </v>
      </c>
      <c r="AN181" s="5" t="str">
        <f t="shared" si="110"/>
        <v xml:space="preserve"> </v>
      </c>
      <c r="AO181" s="4" t="e">
        <f t="shared" si="93"/>
        <v>#N/A</v>
      </c>
      <c r="AP181" s="4" t="e">
        <f t="shared" si="94"/>
        <v>#N/A</v>
      </c>
      <c r="AQ181" s="4" t="e">
        <f t="shared" si="125"/>
        <v>#N/A</v>
      </c>
      <c r="AR181" s="4" t="e">
        <f t="shared" si="95"/>
        <v>#N/A</v>
      </c>
      <c r="AS181" s="4" t="e">
        <f t="shared" si="96"/>
        <v>#N/A</v>
      </c>
      <c r="AT181" s="4" t="e">
        <f t="shared" si="126"/>
        <v>#N/A</v>
      </c>
      <c r="AU181" s="4" t="e">
        <f t="shared" si="97"/>
        <v>#N/A</v>
      </c>
      <c r="AV181" s="4" t="e">
        <f t="shared" si="98"/>
        <v>#N/A</v>
      </c>
      <c r="AW181" s="4" t="e">
        <f t="shared" si="99"/>
        <v>#N/A</v>
      </c>
      <c r="AX181" s="4">
        <f t="shared" si="100"/>
        <v>0</v>
      </c>
      <c r="AY181" s="4" t="e">
        <f t="shared" si="127"/>
        <v>#N/A</v>
      </c>
      <c r="AZ181" s="4" t="str">
        <f t="shared" si="102"/>
        <v/>
      </c>
      <c r="BA181" s="4" t="str">
        <f t="shared" si="103"/>
        <v/>
      </c>
      <c r="BB181" s="4" t="str">
        <f t="shared" si="128"/>
        <v/>
      </c>
      <c r="BC181" s="4" t="str">
        <f t="shared" si="113"/>
        <v/>
      </c>
      <c r="BD181" s="4" t="str">
        <f t="shared" si="114"/>
        <v/>
      </c>
      <c r="BE181" s="4" t="str">
        <f t="shared" si="115"/>
        <v/>
      </c>
      <c r="BF181" s="4" t="str">
        <f t="shared" si="105"/>
        <v>なし</v>
      </c>
      <c r="BG181" s="4">
        <f t="shared" si="116"/>
        <v>0</v>
      </c>
      <c r="BM181" s="306"/>
      <c r="BW181" s="107"/>
    </row>
    <row r="182" spans="1:75" s="1" customFormat="1" ht="13.5" customHeight="1">
      <c r="A182" s="423">
        <v>165</v>
      </c>
      <c r="B182" s="94"/>
      <c r="C182" s="94"/>
      <c r="D182" s="94"/>
      <c r="E182" s="94"/>
      <c r="F182" s="94"/>
      <c r="G182" s="414"/>
      <c r="H182" s="94"/>
      <c r="I182" s="94"/>
      <c r="J182" s="95"/>
      <c r="K182" s="94"/>
      <c r="L182" s="93"/>
      <c r="M182" s="94"/>
      <c r="N182" s="95"/>
      <c r="O182" s="95"/>
      <c r="P182" s="41" t="str">
        <f t="shared" si="79"/>
        <v/>
      </c>
      <c r="Q182" s="41" t="str">
        <f t="shared" si="80"/>
        <v/>
      </c>
      <c r="R182" s="42" t="str">
        <f t="shared" si="81"/>
        <v/>
      </c>
      <c r="S182" s="424" t="str">
        <f t="shared" si="118"/>
        <v/>
      </c>
      <c r="T182" s="43" t="str">
        <f t="shared" si="82"/>
        <v/>
      </c>
      <c r="U182" s="43" t="str">
        <f t="shared" si="83"/>
        <v/>
      </c>
      <c r="V182" s="43" t="str">
        <f t="shared" si="84"/>
        <v/>
      </c>
      <c r="W182" s="332"/>
      <c r="X182" s="376"/>
      <c r="Y182" s="425"/>
      <c r="Z182" s="411"/>
      <c r="AA182" s="17" t="str">
        <f t="shared" si="119"/>
        <v/>
      </c>
      <c r="AB182" s="4" t="e">
        <f t="shared" si="86"/>
        <v>#N/A</v>
      </c>
      <c r="AC182" s="4" t="e">
        <f t="shared" si="87"/>
        <v>#N/A</v>
      </c>
      <c r="AD182" s="4" t="e">
        <f t="shared" si="88"/>
        <v>#N/A</v>
      </c>
      <c r="AE182" s="4" t="str">
        <f t="shared" si="120"/>
        <v/>
      </c>
      <c r="AF182" s="4">
        <f t="shared" si="121"/>
        <v>1</v>
      </c>
      <c r="AG182" s="4" t="e">
        <f t="shared" si="122"/>
        <v>#N/A</v>
      </c>
      <c r="AH182" s="4" t="e">
        <f t="shared" si="123"/>
        <v>#N/A</v>
      </c>
      <c r="AI182" s="4" t="e">
        <f t="shared" si="91"/>
        <v>#N/A</v>
      </c>
      <c r="AJ182" s="4" t="e">
        <f t="shared" si="124"/>
        <v>#N/A</v>
      </c>
      <c r="AK182" s="4" t="e">
        <f t="shared" si="109"/>
        <v>#N/A</v>
      </c>
      <c r="AL182" s="4"/>
      <c r="AM182" s="5" t="str">
        <f t="shared" si="92"/>
        <v xml:space="preserve"> </v>
      </c>
      <c r="AN182" s="5" t="str">
        <f t="shared" si="110"/>
        <v xml:space="preserve"> </v>
      </c>
      <c r="AO182" s="4" t="e">
        <f t="shared" si="93"/>
        <v>#N/A</v>
      </c>
      <c r="AP182" s="4" t="e">
        <f t="shared" si="94"/>
        <v>#N/A</v>
      </c>
      <c r="AQ182" s="4" t="e">
        <f t="shared" si="125"/>
        <v>#N/A</v>
      </c>
      <c r="AR182" s="4" t="e">
        <f t="shared" si="95"/>
        <v>#N/A</v>
      </c>
      <c r="AS182" s="4" t="e">
        <f t="shared" si="96"/>
        <v>#N/A</v>
      </c>
      <c r="AT182" s="4" t="e">
        <f t="shared" si="126"/>
        <v>#N/A</v>
      </c>
      <c r="AU182" s="4" t="e">
        <f t="shared" si="97"/>
        <v>#N/A</v>
      </c>
      <c r="AV182" s="4" t="e">
        <f t="shared" si="98"/>
        <v>#N/A</v>
      </c>
      <c r="AW182" s="4" t="e">
        <f t="shared" si="99"/>
        <v>#N/A</v>
      </c>
      <c r="AX182" s="4">
        <f t="shared" si="100"/>
        <v>0</v>
      </c>
      <c r="AY182" s="4" t="e">
        <f t="shared" si="127"/>
        <v>#N/A</v>
      </c>
      <c r="AZ182" s="4" t="str">
        <f t="shared" si="102"/>
        <v/>
      </c>
      <c r="BA182" s="4" t="str">
        <f t="shared" si="103"/>
        <v/>
      </c>
      <c r="BB182" s="4" t="str">
        <f t="shared" si="128"/>
        <v/>
      </c>
      <c r="BC182" s="4" t="str">
        <f t="shared" si="113"/>
        <v/>
      </c>
      <c r="BD182" s="4" t="str">
        <f t="shared" si="114"/>
        <v/>
      </c>
      <c r="BE182" s="4" t="str">
        <f t="shared" si="115"/>
        <v/>
      </c>
      <c r="BF182" s="4" t="str">
        <f t="shared" si="105"/>
        <v>なし</v>
      </c>
      <c r="BG182" s="4">
        <f t="shared" si="116"/>
        <v>0</v>
      </c>
      <c r="BM182" s="306"/>
      <c r="BW182" s="107"/>
    </row>
    <row r="183" spans="1:75" s="1" customFormat="1" ht="13.5" customHeight="1">
      <c r="A183" s="423">
        <v>166</v>
      </c>
      <c r="B183" s="94"/>
      <c r="C183" s="94"/>
      <c r="D183" s="94"/>
      <c r="E183" s="94"/>
      <c r="F183" s="94"/>
      <c r="G183" s="414"/>
      <c r="H183" s="94"/>
      <c r="I183" s="94"/>
      <c r="J183" s="95"/>
      <c r="K183" s="94"/>
      <c r="L183" s="93"/>
      <c r="M183" s="94"/>
      <c r="N183" s="95"/>
      <c r="O183" s="95"/>
      <c r="P183" s="41" t="str">
        <f t="shared" si="79"/>
        <v/>
      </c>
      <c r="Q183" s="41" t="str">
        <f t="shared" si="80"/>
        <v/>
      </c>
      <c r="R183" s="42" t="str">
        <f t="shared" si="81"/>
        <v/>
      </c>
      <c r="S183" s="424" t="str">
        <f t="shared" si="118"/>
        <v/>
      </c>
      <c r="T183" s="43" t="str">
        <f t="shared" si="82"/>
        <v/>
      </c>
      <c r="U183" s="43" t="str">
        <f t="shared" si="83"/>
        <v/>
      </c>
      <c r="V183" s="43" t="str">
        <f t="shared" si="84"/>
        <v/>
      </c>
      <c r="W183" s="332"/>
      <c r="X183" s="376"/>
      <c r="Y183" s="425"/>
      <c r="Z183" s="411"/>
      <c r="AA183" s="17" t="str">
        <f t="shared" si="119"/>
        <v/>
      </c>
      <c r="AB183" s="4" t="e">
        <f t="shared" si="86"/>
        <v>#N/A</v>
      </c>
      <c r="AC183" s="4" t="e">
        <f t="shared" si="87"/>
        <v>#N/A</v>
      </c>
      <c r="AD183" s="4" t="e">
        <f t="shared" si="88"/>
        <v>#N/A</v>
      </c>
      <c r="AE183" s="4" t="str">
        <f t="shared" si="120"/>
        <v/>
      </c>
      <c r="AF183" s="4">
        <f t="shared" si="121"/>
        <v>1</v>
      </c>
      <c r="AG183" s="4" t="e">
        <f t="shared" si="122"/>
        <v>#N/A</v>
      </c>
      <c r="AH183" s="4" t="e">
        <f t="shared" si="123"/>
        <v>#N/A</v>
      </c>
      <c r="AI183" s="4" t="e">
        <f t="shared" si="91"/>
        <v>#N/A</v>
      </c>
      <c r="AJ183" s="4" t="e">
        <f t="shared" si="124"/>
        <v>#N/A</v>
      </c>
      <c r="AK183" s="4" t="e">
        <f t="shared" si="109"/>
        <v>#N/A</v>
      </c>
      <c r="AL183" s="4"/>
      <c r="AM183" s="5" t="str">
        <f t="shared" si="92"/>
        <v xml:space="preserve"> </v>
      </c>
      <c r="AN183" s="5" t="str">
        <f t="shared" si="110"/>
        <v xml:space="preserve"> </v>
      </c>
      <c r="AO183" s="4" t="e">
        <f t="shared" si="93"/>
        <v>#N/A</v>
      </c>
      <c r="AP183" s="4" t="e">
        <f t="shared" si="94"/>
        <v>#N/A</v>
      </c>
      <c r="AQ183" s="4" t="e">
        <f t="shared" si="125"/>
        <v>#N/A</v>
      </c>
      <c r="AR183" s="4" t="e">
        <f t="shared" si="95"/>
        <v>#N/A</v>
      </c>
      <c r="AS183" s="4" t="e">
        <f t="shared" si="96"/>
        <v>#N/A</v>
      </c>
      <c r="AT183" s="4" t="e">
        <f t="shared" si="126"/>
        <v>#N/A</v>
      </c>
      <c r="AU183" s="4" t="e">
        <f t="shared" si="97"/>
        <v>#N/A</v>
      </c>
      <c r="AV183" s="4" t="e">
        <f t="shared" si="98"/>
        <v>#N/A</v>
      </c>
      <c r="AW183" s="4" t="e">
        <f t="shared" si="99"/>
        <v>#N/A</v>
      </c>
      <c r="AX183" s="4">
        <f t="shared" si="100"/>
        <v>0</v>
      </c>
      <c r="AY183" s="4" t="e">
        <f t="shared" si="127"/>
        <v>#N/A</v>
      </c>
      <c r="AZ183" s="4" t="str">
        <f t="shared" si="102"/>
        <v/>
      </c>
      <c r="BA183" s="4" t="str">
        <f t="shared" si="103"/>
        <v/>
      </c>
      <c r="BB183" s="4" t="str">
        <f t="shared" si="128"/>
        <v/>
      </c>
      <c r="BC183" s="4" t="str">
        <f t="shared" si="113"/>
        <v/>
      </c>
      <c r="BD183" s="4" t="str">
        <f t="shared" si="114"/>
        <v/>
      </c>
      <c r="BE183" s="4" t="str">
        <f t="shared" si="115"/>
        <v/>
      </c>
      <c r="BF183" s="4" t="str">
        <f t="shared" si="105"/>
        <v>なし</v>
      </c>
      <c r="BG183" s="4">
        <f t="shared" si="116"/>
        <v>0</v>
      </c>
      <c r="BM183" s="306"/>
      <c r="BW183" s="107"/>
    </row>
    <row r="184" spans="1:75" s="1" customFormat="1" ht="13.5" customHeight="1">
      <c r="A184" s="423">
        <v>167</v>
      </c>
      <c r="B184" s="94"/>
      <c r="C184" s="94"/>
      <c r="D184" s="94"/>
      <c r="E184" s="94"/>
      <c r="F184" s="94"/>
      <c r="G184" s="414"/>
      <c r="H184" s="94"/>
      <c r="I184" s="94"/>
      <c r="J184" s="95"/>
      <c r="K184" s="94"/>
      <c r="L184" s="93"/>
      <c r="M184" s="94"/>
      <c r="N184" s="95"/>
      <c r="O184" s="95"/>
      <c r="P184" s="41" t="str">
        <f t="shared" si="79"/>
        <v/>
      </c>
      <c r="Q184" s="41" t="str">
        <f t="shared" si="80"/>
        <v/>
      </c>
      <c r="R184" s="42" t="str">
        <f t="shared" si="81"/>
        <v/>
      </c>
      <c r="S184" s="424" t="str">
        <f t="shared" si="118"/>
        <v/>
      </c>
      <c r="T184" s="43" t="str">
        <f t="shared" si="82"/>
        <v/>
      </c>
      <c r="U184" s="43" t="str">
        <f t="shared" si="83"/>
        <v/>
      </c>
      <c r="V184" s="43" t="str">
        <f t="shared" si="84"/>
        <v/>
      </c>
      <c r="W184" s="332"/>
      <c r="X184" s="376"/>
      <c r="Y184" s="425"/>
      <c r="Z184" s="411"/>
      <c r="AA184" s="17" t="str">
        <f t="shared" si="119"/>
        <v/>
      </c>
      <c r="AB184" s="4" t="e">
        <f t="shared" si="86"/>
        <v>#N/A</v>
      </c>
      <c r="AC184" s="4" t="e">
        <f t="shared" si="87"/>
        <v>#N/A</v>
      </c>
      <c r="AD184" s="4" t="e">
        <f t="shared" si="88"/>
        <v>#N/A</v>
      </c>
      <c r="AE184" s="4" t="str">
        <f t="shared" si="120"/>
        <v/>
      </c>
      <c r="AF184" s="4">
        <f t="shared" si="121"/>
        <v>1</v>
      </c>
      <c r="AG184" s="4" t="e">
        <f t="shared" si="122"/>
        <v>#N/A</v>
      </c>
      <c r="AH184" s="4" t="e">
        <f t="shared" si="123"/>
        <v>#N/A</v>
      </c>
      <c r="AI184" s="4" t="e">
        <f t="shared" si="91"/>
        <v>#N/A</v>
      </c>
      <c r="AJ184" s="4" t="e">
        <f t="shared" si="124"/>
        <v>#N/A</v>
      </c>
      <c r="AK184" s="4" t="e">
        <f t="shared" si="109"/>
        <v>#N/A</v>
      </c>
      <c r="AL184" s="4"/>
      <c r="AM184" s="5" t="str">
        <f t="shared" si="92"/>
        <v xml:space="preserve"> </v>
      </c>
      <c r="AN184" s="5" t="str">
        <f t="shared" si="110"/>
        <v xml:space="preserve"> </v>
      </c>
      <c r="AO184" s="4" t="e">
        <f t="shared" si="93"/>
        <v>#N/A</v>
      </c>
      <c r="AP184" s="4" t="e">
        <f t="shared" si="94"/>
        <v>#N/A</v>
      </c>
      <c r="AQ184" s="4" t="e">
        <f t="shared" si="125"/>
        <v>#N/A</v>
      </c>
      <c r="AR184" s="4" t="e">
        <f t="shared" si="95"/>
        <v>#N/A</v>
      </c>
      <c r="AS184" s="4" t="e">
        <f t="shared" si="96"/>
        <v>#N/A</v>
      </c>
      <c r="AT184" s="4" t="e">
        <f t="shared" si="126"/>
        <v>#N/A</v>
      </c>
      <c r="AU184" s="4" t="e">
        <f t="shared" si="97"/>
        <v>#N/A</v>
      </c>
      <c r="AV184" s="4" t="e">
        <f t="shared" si="98"/>
        <v>#N/A</v>
      </c>
      <c r="AW184" s="4" t="e">
        <f t="shared" si="99"/>
        <v>#N/A</v>
      </c>
      <c r="AX184" s="4">
        <f t="shared" si="100"/>
        <v>0</v>
      </c>
      <c r="AY184" s="4" t="e">
        <f t="shared" si="127"/>
        <v>#N/A</v>
      </c>
      <c r="AZ184" s="4" t="str">
        <f t="shared" si="102"/>
        <v/>
      </c>
      <c r="BA184" s="4" t="str">
        <f t="shared" si="103"/>
        <v/>
      </c>
      <c r="BB184" s="4" t="str">
        <f t="shared" si="128"/>
        <v/>
      </c>
      <c r="BC184" s="4" t="str">
        <f t="shared" si="113"/>
        <v/>
      </c>
      <c r="BD184" s="4" t="str">
        <f t="shared" si="114"/>
        <v/>
      </c>
      <c r="BE184" s="4" t="str">
        <f t="shared" si="115"/>
        <v/>
      </c>
      <c r="BF184" s="4" t="str">
        <f t="shared" si="105"/>
        <v>なし</v>
      </c>
      <c r="BG184" s="4">
        <f t="shared" si="116"/>
        <v>0</v>
      </c>
      <c r="BM184" s="306"/>
      <c r="BW184" s="107"/>
    </row>
    <row r="185" spans="1:75" s="1" customFormat="1" ht="13.5" customHeight="1">
      <c r="A185" s="423">
        <v>168</v>
      </c>
      <c r="B185" s="94"/>
      <c r="C185" s="94"/>
      <c r="D185" s="94"/>
      <c r="E185" s="94"/>
      <c r="F185" s="94"/>
      <c r="G185" s="414"/>
      <c r="H185" s="94"/>
      <c r="I185" s="94"/>
      <c r="J185" s="95"/>
      <c r="K185" s="94"/>
      <c r="L185" s="93"/>
      <c r="M185" s="94"/>
      <c r="N185" s="95"/>
      <c r="O185" s="95"/>
      <c r="P185" s="41" t="str">
        <f t="shared" si="79"/>
        <v/>
      </c>
      <c r="Q185" s="41" t="str">
        <f t="shared" si="80"/>
        <v/>
      </c>
      <c r="R185" s="42" t="str">
        <f t="shared" si="81"/>
        <v/>
      </c>
      <c r="S185" s="424" t="str">
        <f t="shared" si="118"/>
        <v/>
      </c>
      <c r="T185" s="43" t="str">
        <f t="shared" si="82"/>
        <v/>
      </c>
      <c r="U185" s="43" t="str">
        <f t="shared" si="83"/>
        <v/>
      </c>
      <c r="V185" s="43" t="str">
        <f t="shared" si="84"/>
        <v/>
      </c>
      <c r="W185" s="332"/>
      <c r="X185" s="376"/>
      <c r="Y185" s="425"/>
      <c r="Z185" s="411"/>
      <c r="AA185" s="17" t="str">
        <f t="shared" si="119"/>
        <v/>
      </c>
      <c r="AB185" s="4" t="e">
        <f t="shared" si="86"/>
        <v>#N/A</v>
      </c>
      <c r="AC185" s="4" t="e">
        <f t="shared" si="87"/>
        <v>#N/A</v>
      </c>
      <c r="AD185" s="4" t="e">
        <f t="shared" si="88"/>
        <v>#N/A</v>
      </c>
      <c r="AE185" s="4" t="str">
        <f t="shared" si="120"/>
        <v/>
      </c>
      <c r="AF185" s="4">
        <f t="shared" si="121"/>
        <v>1</v>
      </c>
      <c r="AG185" s="4" t="e">
        <f t="shared" si="122"/>
        <v>#N/A</v>
      </c>
      <c r="AH185" s="4" t="e">
        <f t="shared" si="123"/>
        <v>#N/A</v>
      </c>
      <c r="AI185" s="4" t="e">
        <f t="shared" si="91"/>
        <v>#N/A</v>
      </c>
      <c r="AJ185" s="4" t="e">
        <f t="shared" si="124"/>
        <v>#N/A</v>
      </c>
      <c r="AK185" s="4" t="e">
        <f t="shared" si="109"/>
        <v>#N/A</v>
      </c>
      <c r="AL185" s="4"/>
      <c r="AM185" s="5" t="str">
        <f t="shared" si="92"/>
        <v xml:space="preserve"> </v>
      </c>
      <c r="AN185" s="5" t="str">
        <f t="shared" si="110"/>
        <v xml:space="preserve"> </v>
      </c>
      <c r="AO185" s="4" t="e">
        <f t="shared" si="93"/>
        <v>#N/A</v>
      </c>
      <c r="AP185" s="4" t="e">
        <f t="shared" si="94"/>
        <v>#N/A</v>
      </c>
      <c r="AQ185" s="4" t="e">
        <f t="shared" si="125"/>
        <v>#N/A</v>
      </c>
      <c r="AR185" s="4" t="e">
        <f t="shared" si="95"/>
        <v>#N/A</v>
      </c>
      <c r="AS185" s="4" t="e">
        <f t="shared" si="96"/>
        <v>#N/A</v>
      </c>
      <c r="AT185" s="4" t="e">
        <f t="shared" si="126"/>
        <v>#N/A</v>
      </c>
      <c r="AU185" s="4" t="e">
        <f t="shared" si="97"/>
        <v>#N/A</v>
      </c>
      <c r="AV185" s="4" t="e">
        <f t="shared" si="98"/>
        <v>#N/A</v>
      </c>
      <c r="AW185" s="4" t="e">
        <f t="shared" si="99"/>
        <v>#N/A</v>
      </c>
      <c r="AX185" s="4">
        <f t="shared" si="100"/>
        <v>0</v>
      </c>
      <c r="AY185" s="4" t="e">
        <f t="shared" si="127"/>
        <v>#N/A</v>
      </c>
      <c r="AZ185" s="4" t="str">
        <f t="shared" si="102"/>
        <v/>
      </c>
      <c r="BA185" s="4" t="str">
        <f t="shared" si="103"/>
        <v/>
      </c>
      <c r="BB185" s="4" t="str">
        <f t="shared" si="128"/>
        <v/>
      </c>
      <c r="BC185" s="4" t="str">
        <f t="shared" si="113"/>
        <v/>
      </c>
      <c r="BD185" s="4" t="str">
        <f t="shared" si="114"/>
        <v/>
      </c>
      <c r="BE185" s="4" t="str">
        <f t="shared" si="115"/>
        <v/>
      </c>
      <c r="BF185" s="4" t="str">
        <f t="shared" si="105"/>
        <v>なし</v>
      </c>
      <c r="BG185" s="4">
        <f t="shared" si="116"/>
        <v>0</v>
      </c>
      <c r="BM185" s="306"/>
      <c r="BW185" s="107"/>
    </row>
    <row r="186" spans="1:75" s="1" customFormat="1" ht="13.5" customHeight="1">
      <c r="A186" s="423">
        <v>169</v>
      </c>
      <c r="B186" s="94"/>
      <c r="C186" s="94"/>
      <c r="D186" s="94"/>
      <c r="E186" s="94"/>
      <c r="F186" s="94"/>
      <c r="G186" s="414"/>
      <c r="H186" s="94"/>
      <c r="I186" s="94"/>
      <c r="J186" s="95"/>
      <c r="K186" s="94"/>
      <c r="L186" s="93"/>
      <c r="M186" s="94"/>
      <c r="N186" s="95"/>
      <c r="O186" s="95"/>
      <c r="P186" s="41" t="str">
        <f t="shared" si="79"/>
        <v/>
      </c>
      <c r="Q186" s="41" t="str">
        <f t="shared" si="80"/>
        <v/>
      </c>
      <c r="R186" s="42" t="str">
        <f t="shared" si="81"/>
        <v/>
      </c>
      <c r="S186" s="424" t="str">
        <f t="shared" si="118"/>
        <v/>
      </c>
      <c r="T186" s="43" t="str">
        <f t="shared" si="82"/>
        <v/>
      </c>
      <c r="U186" s="43" t="str">
        <f t="shared" si="83"/>
        <v/>
      </c>
      <c r="V186" s="43" t="str">
        <f t="shared" si="84"/>
        <v/>
      </c>
      <c r="W186" s="332"/>
      <c r="X186" s="376"/>
      <c r="Y186" s="425"/>
      <c r="Z186" s="411"/>
      <c r="AA186" s="17" t="str">
        <f t="shared" si="119"/>
        <v/>
      </c>
      <c r="AB186" s="4" t="e">
        <f t="shared" si="86"/>
        <v>#N/A</v>
      </c>
      <c r="AC186" s="4" t="e">
        <f t="shared" si="87"/>
        <v>#N/A</v>
      </c>
      <c r="AD186" s="4" t="e">
        <f t="shared" si="88"/>
        <v>#N/A</v>
      </c>
      <c r="AE186" s="4" t="str">
        <f t="shared" si="120"/>
        <v/>
      </c>
      <c r="AF186" s="4">
        <f t="shared" si="121"/>
        <v>1</v>
      </c>
      <c r="AG186" s="4" t="e">
        <f t="shared" si="122"/>
        <v>#N/A</v>
      </c>
      <c r="AH186" s="4" t="e">
        <f t="shared" si="123"/>
        <v>#N/A</v>
      </c>
      <c r="AI186" s="4" t="e">
        <f t="shared" si="91"/>
        <v>#N/A</v>
      </c>
      <c r="AJ186" s="4" t="e">
        <f t="shared" si="124"/>
        <v>#N/A</v>
      </c>
      <c r="AK186" s="4" t="e">
        <f t="shared" si="109"/>
        <v>#N/A</v>
      </c>
      <c r="AL186" s="4"/>
      <c r="AM186" s="5" t="str">
        <f t="shared" si="92"/>
        <v xml:space="preserve"> </v>
      </c>
      <c r="AN186" s="5" t="str">
        <f t="shared" si="110"/>
        <v xml:space="preserve"> </v>
      </c>
      <c r="AO186" s="4" t="e">
        <f t="shared" si="93"/>
        <v>#N/A</v>
      </c>
      <c r="AP186" s="4" t="e">
        <f t="shared" si="94"/>
        <v>#N/A</v>
      </c>
      <c r="AQ186" s="4" t="e">
        <f t="shared" si="125"/>
        <v>#N/A</v>
      </c>
      <c r="AR186" s="4" t="e">
        <f t="shared" si="95"/>
        <v>#N/A</v>
      </c>
      <c r="AS186" s="4" t="e">
        <f t="shared" si="96"/>
        <v>#N/A</v>
      </c>
      <c r="AT186" s="4" t="e">
        <f t="shared" si="126"/>
        <v>#N/A</v>
      </c>
      <c r="AU186" s="4" t="e">
        <f t="shared" si="97"/>
        <v>#N/A</v>
      </c>
      <c r="AV186" s="4" t="e">
        <f t="shared" si="98"/>
        <v>#N/A</v>
      </c>
      <c r="AW186" s="4" t="e">
        <f t="shared" si="99"/>
        <v>#N/A</v>
      </c>
      <c r="AX186" s="4">
        <f t="shared" si="100"/>
        <v>0</v>
      </c>
      <c r="AY186" s="4" t="e">
        <f t="shared" si="127"/>
        <v>#N/A</v>
      </c>
      <c r="AZ186" s="4" t="str">
        <f t="shared" si="102"/>
        <v/>
      </c>
      <c r="BA186" s="4" t="str">
        <f t="shared" si="103"/>
        <v/>
      </c>
      <c r="BB186" s="4" t="str">
        <f t="shared" si="128"/>
        <v/>
      </c>
      <c r="BC186" s="4" t="str">
        <f t="shared" si="113"/>
        <v/>
      </c>
      <c r="BD186" s="4" t="str">
        <f t="shared" si="114"/>
        <v/>
      </c>
      <c r="BE186" s="4" t="str">
        <f t="shared" si="115"/>
        <v/>
      </c>
      <c r="BF186" s="4" t="str">
        <f t="shared" si="105"/>
        <v>なし</v>
      </c>
      <c r="BG186" s="4">
        <f t="shared" si="116"/>
        <v>0</v>
      </c>
      <c r="BM186" s="306"/>
      <c r="BW186" s="107"/>
    </row>
    <row r="187" spans="1:75" s="1" customFormat="1" ht="13.5" customHeight="1">
      <c r="A187" s="423">
        <v>170</v>
      </c>
      <c r="B187" s="94"/>
      <c r="C187" s="94"/>
      <c r="D187" s="94"/>
      <c r="E187" s="94"/>
      <c r="F187" s="94"/>
      <c r="G187" s="414"/>
      <c r="H187" s="94"/>
      <c r="I187" s="94"/>
      <c r="J187" s="95"/>
      <c r="K187" s="94"/>
      <c r="L187" s="93"/>
      <c r="M187" s="94"/>
      <c r="N187" s="95"/>
      <c r="O187" s="95"/>
      <c r="P187" s="41" t="str">
        <f t="shared" si="79"/>
        <v/>
      </c>
      <c r="Q187" s="41" t="str">
        <f t="shared" si="80"/>
        <v/>
      </c>
      <c r="R187" s="42" t="str">
        <f t="shared" si="81"/>
        <v/>
      </c>
      <c r="S187" s="424" t="str">
        <f t="shared" si="118"/>
        <v/>
      </c>
      <c r="T187" s="43" t="str">
        <f t="shared" si="82"/>
        <v/>
      </c>
      <c r="U187" s="43" t="str">
        <f t="shared" si="83"/>
        <v/>
      </c>
      <c r="V187" s="43" t="str">
        <f t="shared" si="84"/>
        <v/>
      </c>
      <c r="W187" s="332"/>
      <c r="X187" s="376"/>
      <c r="Y187" s="425"/>
      <c r="Z187" s="411"/>
      <c r="AA187" s="17" t="str">
        <f t="shared" si="119"/>
        <v/>
      </c>
      <c r="AB187" s="4" t="e">
        <f t="shared" si="86"/>
        <v>#N/A</v>
      </c>
      <c r="AC187" s="4" t="e">
        <f t="shared" si="87"/>
        <v>#N/A</v>
      </c>
      <c r="AD187" s="4" t="e">
        <f t="shared" si="88"/>
        <v>#N/A</v>
      </c>
      <c r="AE187" s="4" t="str">
        <f t="shared" si="120"/>
        <v/>
      </c>
      <c r="AF187" s="4">
        <f t="shared" si="121"/>
        <v>1</v>
      </c>
      <c r="AG187" s="4" t="e">
        <f t="shared" si="122"/>
        <v>#N/A</v>
      </c>
      <c r="AH187" s="4" t="e">
        <f t="shared" si="123"/>
        <v>#N/A</v>
      </c>
      <c r="AI187" s="4" t="e">
        <f t="shared" si="91"/>
        <v>#N/A</v>
      </c>
      <c r="AJ187" s="4" t="e">
        <f t="shared" si="124"/>
        <v>#N/A</v>
      </c>
      <c r="AK187" s="4" t="e">
        <f t="shared" si="109"/>
        <v>#N/A</v>
      </c>
      <c r="AL187" s="4"/>
      <c r="AM187" s="5" t="str">
        <f t="shared" si="92"/>
        <v xml:space="preserve"> </v>
      </c>
      <c r="AN187" s="5" t="str">
        <f t="shared" si="110"/>
        <v xml:space="preserve"> </v>
      </c>
      <c r="AO187" s="4" t="e">
        <f t="shared" si="93"/>
        <v>#N/A</v>
      </c>
      <c r="AP187" s="4" t="e">
        <f t="shared" si="94"/>
        <v>#N/A</v>
      </c>
      <c r="AQ187" s="4" t="e">
        <f t="shared" si="125"/>
        <v>#N/A</v>
      </c>
      <c r="AR187" s="4" t="e">
        <f t="shared" si="95"/>
        <v>#N/A</v>
      </c>
      <c r="AS187" s="4" t="e">
        <f t="shared" si="96"/>
        <v>#N/A</v>
      </c>
      <c r="AT187" s="4" t="e">
        <f t="shared" si="126"/>
        <v>#N/A</v>
      </c>
      <c r="AU187" s="4" t="e">
        <f t="shared" si="97"/>
        <v>#N/A</v>
      </c>
      <c r="AV187" s="4" t="e">
        <f t="shared" si="98"/>
        <v>#N/A</v>
      </c>
      <c r="AW187" s="4" t="e">
        <f t="shared" si="99"/>
        <v>#N/A</v>
      </c>
      <c r="AX187" s="4">
        <f t="shared" si="100"/>
        <v>0</v>
      </c>
      <c r="AY187" s="4" t="e">
        <f t="shared" si="127"/>
        <v>#N/A</v>
      </c>
      <c r="AZ187" s="4" t="str">
        <f t="shared" si="102"/>
        <v/>
      </c>
      <c r="BA187" s="4" t="str">
        <f t="shared" si="103"/>
        <v/>
      </c>
      <c r="BB187" s="4" t="str">
        <f t="shared" si="128"/>
        <v/>
      </c>
      <c r="BC187" s="4" t="str">
        <f t="shared" si="113"/>
        <v/>
      </c>
      <c r="BD187" s="4" t="str">
        <f t="shared" si="114"/>
        <v/>
      </c>
      <c r="BE187" s="4" t="str">
        <f t="shared" si="115"/>
        <v/>
      </c>
      <c r="BF187" s="4" t="str">
        <f t="shared" si="105"/>
        <v>なし</v>
      </c>
      <c r="BG187" s="4">
        <f t="shared" si="116"/>
        <v>0</v>
      </c>
      <c r="BM187" s="306"/>
      <c r="BW187" s="107"/>
    </row>
    <row r="188" spans="1:75" s="1" customFormat="1" ht="13.5" customHeight="1">
      <c r="A188" s="423">
        <v>171</v>
      </c>
      <c r="B188" s="94"/>
      <c r="C188" s="94"/>
      <c r="D188" s="94"/>
      <c r="E188" s="94"/>
      <c r="F188" s="94"/>
      <c r="G188" s="414"/>
      <c r="H188" s="94"/>
      <c r="I188" s="94"/>
      <c r="J188" s="95"/>
      <c r="K188" s="94"/>
      <c r="L188" s="93"/>
      <c r="M188" s="94"/>
      <c r="N188" s="95"/>
      <c r="O188" s="95"/>
      <c r="P188" s="41" t="str">
        <f t="shared" si="79"/>
        <v/>
      </c>
      <c r="Q188" s="41" t="str">
        <f t="shared" si="80"/>
        <v/>
      </c>
      <c r="R188" s="42" t="str">
        <f t="shared" si="81"/>
        <v/>
      </c>
      <c r="S188" s="424" t="str">
        <f t="shared" si="118"/>
        <v/>
      </c>
      <c r="T188" s="43" t="str">
        <f t="shared" si="82"/>
        <v/>
      </c>
      <c r="U188" s="43" t="str">
        <f t="shared" si="83"/>
        <v/>
      </c>
      <c r="V188" s="43" t="str">
        <f t="shared" si="84"/>
        <v/>
      </c>
      <c r="W188" s="332"/>
      <c r="X188" s="376"/>
      <c r="Y188" s="425"/>
      <c r="Z188" s="411"/>
      <c r="AA188" s="17" t="str">
        <f t="shared" si="119"/>
        <v/>
      </c>
      <c r="AB188" s="4" t="e">
        <f t="shared" si="86"/>
        <v>#N/A</v>
      </c>
      <c r="AC188" s="4" t="e">
        <f t="shared" si="87"/>
        <v>#N/A</v>
      </c>
      <c r="AD188" s="4" t="e">
        <f t="shared" si="88"/>
        <v>#N/A</v>
      </c>
      <c r="AE188" s="4" t="str">
        <f t="shared" si="120"/>
        <v/>
      </c>
      <c r="AF188" s="4">
        <f t="shared" si="121"/>
        <v>1</v>
      </c>
      <c r="AG188" s="4" t="e">
        <f t="shared" si="122"/>
        <v>#N/A</v>
      </c>
      <c r="AH188" s="4" t="e">
        <f t="shared" si="123"/>
        <v>#N/A</v>
      </c>
      <c r="AI188" s="4" t="e">
        <f t="shared" si="91"/>
        <v>#N/A</v>
      </c>
      <c r="AJ188" s="4" t="e">
        <f t="shared" si="124"/>
        <v>#N/A</v>
      </c>
      <c r="AK188" s="4" t="e">
        <f t="shared" si="109"/>
        <v>#N/A</v>
      </c>
      <c r="AL188" s="4"/>
      <c r="AM188" s="5" t="str">
        <f t="shared" si="92"/>
        <v xml:space="preserve"> </v>
      </c>
      <c r="AN188" s="5" t="str">
        <f t="shared" si="110"/>
        <v xml:space="preserve"> </v>
      </c>
      <c r="AO188" s="4" t="e">
        <f t="shared" si="93"/>
        <v>#N/A</v>
      </c>
      <c r="AP188" s="4" t="e">
        <f t="shared" si="94"/>
        <v>#N/A</v>
      </c>
      <c r="AQ188" s="4" t="e">
        <f t="shared" si="125"/>
        <v>#N/A</v>
      </c>
      <c r="AR188" s="4" t="e">
        <f t="shared" si="95"/>
        <v>#N/A</v>
      </c>
      <c r="AS188" s="4" t="e">
        <f t="shared" si="96"/>
        <v>#N/A</v>
      </c>
      <c r="AT188" s="4" t="e">
        <f t="shared" si="126"/>
        <v>#N/A</v>
      </c>
      <c r="AU188" s="4" t="e">
        <f t="shared" si="97"/>
        <v>#N/A</v>
      </c>
      <c r="AV188" s="4" t="e">
        <f t="shared" si="98"/>
        <v>#N/A</v>
      </c>
      <c r="AW188" s="4" t="e">
        <f t="shared" si="99"/>
        <v>#N/A</v>
      </c>
      <c r="AX188" s="4">
        <f t="shared" si="100"/>
        <v>0</v>
      </c>
      <c r="AY188" s="4" t="e">
        <f t="shared" si="127"/>
        <v>#N/A</v>
      </c>
      <c r="AZ188" s="4" t="str">
        <f t="shared" si="102"/>
        <v/>
      </c>
      <c r="BA188" s="4" t="str">
        <f t="shared" si="103"/>
        <v/>
      </c>
      <c r="BB188" s="4" t="str">
        <f t="shared" si="128"/>
        <v/>
      </c>
      <c r="BC188" s="4" t="str">
        <f t="shared" si="113"/>
        <v/>
      </c>
      <c r="BD188" s="4" t="str">
        <f t="shared" si="114"/>
        <v/>
      </c>
      <c r="BE188" s="4" t="str">
        <f t="shared" si="115"/>
        <v/>
      </c>
      <c r="BF188" s="4" t="str">
        <f t="shared" si="105"/>
        <v>なし</v>
      </c>
      <c r="BG188" s="4">
        <f t="shared" si="116"/>
        <v>0</v>
      </c>
      <c r="BM188" s="306"/>
      <c r="BW188" s="107"/>
    </row>
    <row r="189" spans="1:75" s="1" customFormat="1" ht="13.5" customHeight="1">
      <c r="A189" s="423">
        <v>172</v>
      </c>
      <c r="B189" s="94"/>
      <c r="C189" s="94"/>
      <c r="D189" s="94"/>
      <c r="E189" s="94"/>
      <c r="F189" s="94"/>
      <c r="G189" s="414"/>
      <c r="H189" s="94"/>
      <c r="I189" s="94"/>
      <c r="J189" s="95"/>
      <c r="K189" s="94"/>
      <c r="L189" s="93"/>
      <c r="M189" s="94"/>
      <c r="N189" s="95"/>
      <c r="O189" s="95"/>
      <c r="P189" s="41" t="str">
        <f t="shared" si="79"/>
        <v/>
      </c>
      <c r="Q189" s="41" t="str">
        <f t="shared" si="80"/>
        <v/>
      </c>
      <c r="R189" s="42" t="str">
        <f t="shared" si="81"/>
        <v/>
      </c>
      <c r="S189" s="424" t="str">
        <f t="shared" si="118"/>
        <v/>
      </c>
      <c r="T189" s="43" t="str">
        <f t="shared" si="82"/>
        <v/>
      </c>
      <c r="U189" s="43" t="str">
        <f t="shared" si="83"/>
        <v/>
      </c>
      <c r="V189" s="43" t="str">
        <f t="shared" si="84"/>
        <v/>
      </c>
      <c r="W189" s="332"/>
      <c r="X189" s="376"/>
      <c r="Y189" s="425"/>
      <c r="Z189" s="411"/>
      <c r="AA189" s="17" t="str">
        <f t="shared" si="119"/>
        <v/>
      </c>
      <c r="AB189" s="4" t="e">
        <f t="shared" si="86"/>
        <v>#N/A</v>
      </c>
      <c r="AC189" s="4" t="e">
        <f t="shared" si="87"/>
        <v>#N/A</v>
      </c>
      <c r="AD189" s="4" t="e">
        <f t="shared" si="88"/>
        <v>#N/A</v>
      </c>
      <c r="AE189" s="4" t="str">
        <f t="shared" si="120"/>
        <v/>
      </c>
      <c r="AF189" s="4">
        <f t="shared" si="121"/>
        <v>1</v>
      </c>
      <c r="AG189" s="4" t="e">
        <f t="shared" si="122"/>
        <v>#N/A</v>
      </c>
      <c r="AH189" s="4" t="e">
        <f t="shared" si="123"/>
        <v>#N/A</v>
      </c>
      <c r="AI189" s="4" t="e">
        <f t="shared" si="91"/>
        <v>#N/A</v>
      </c>
      <c r="AJ189" s="4" t="e">
        <f t="shared" si="124"/>
        <v>#N/A</v>
      </c>
      <c r="AK189" s="4" t="e">
        <f t="shared" si="109"/>
        <v>#N/A</v>
      </c>
      <c r="AL189" s="4"/>
      <c r="AM189" s="5" t="str">
        <f t="shared" si="92"/>
        <v xml:space="preserve"> </v>
      </c>
      <c r="AN189" s="5" t="str">
        <f t="shared" si="110"/>
        <v xml:space="preserve"> </v>
      </c>
      <c r="AO189" s="4" t="e">
        <f t="shared" si="93"/>
        <v>#N/A</v>
      </c>
      <c r="AP189" s="4" t="e">
        <f t="shared" si="94"/>
        <v>#N/A</v>
      </c>
      <c r="AQ189" s="4" t="e">
        <f t="shared" si="125"/>
        <v>#N/A</v>
      </c>
      <c r="AR189" s="4" t="e">
        <f t="shared" si="95"/>
        <v>#N/A</v>
      </c>
      <c r="AS189" s="4" t="e">
        <f t="shared" si="96"/>
        <v>#N/A</v>
      </c>
      <c r="AT189" s="4" t="e">
        <f t="shared" si="126"/>
        <v>#N/A</v>
      </c>
      <c r="AU189" s="4" t="e">
        <f t="shared" si="97"/>
        <v>#N/A</v>
      </c>
      <c r="AV189" s="4" t="e">
        <f t="shared" si="98"/>
        <v>#N/A</v>
      </c>
      <c r="AW189" s="4" t="e">
        <f t="shared" si="99"/>
        <v>#N/A</v>
      </c>
      <c r="AX189" s="4">
        <f t="shared" si="100"/>
        <v>0</v>
      </c>
      <c r="AY189" s="4" t="e">
        <f t="shared" si="127"/>
        <v>#N/A</v>
      </c>
      <c r="AZ189" s="4" t="str">
        <f t="shared" si="102"/>
        <v/>
      </c>
      <c r="BA189" s="4" t="str">
        <f t="shared" si="103"/>
        <v/>
      </c>
      <c r="BB189" s="4" t="str">
        <f t="shared" si="128"/>
        <v/>
      </c>
      <c r="BC189" s="4" t="str">
        <f t="shared" si="113"/>
        <v/>
      </c>
      <c r="BD189" s="4" t="str">
        <f t="shared" si="114"/>
        <v/>
      </c>
      <c r="BE189" s="4" t="str">
        <f t="shared" si="115"/>
        <v/>
      </c>
      <c r="BF189" s="4" t="str">
        <f t="shared" si="105"/>
        <v>なし</v>
      </c>
      <c r="BG189" s="4">
        <f t="shared" si="116"/>
        <v>0</v>
      </c>
      <c r="BM189" s="306"/>
      <c r="BW189" s="107"/>
    </row>
    <row r="190" spans="1:75" s="1" customFormat="1" ht="13.5" customHeight="1">
      <c r="A190" s="423">
        <v>173</v>
      </c>
      <c r="B190" s="94"/>
      <c r="C190" s="94"/>
      <c r="D190" s="94"/>
      <c r="E190" s="94"/>
      <c r="F190" s="94"/>
      <c r="G190" s="414"/>
      <c r="H190" s="94"/>
      <c r="I190" s="94"/>
      <c r="J190" s="95"/>
      <c r="K190" s="94"/>
      <c r="L190" s="93"/>
      <c r="M190" s="94"/>
      <c r="N190" s="95"/>
      <c r="O190" s="95"/>
      <c r="P190" s="41" t="str">
        <f t="shared" si="79"/>
        <v/>
      </c>
      <c r="Q190" s="41" t="str">
        <f t="shared" si="80"/>
        <v/>
      </c>
      <c r="R190" s="42" t="str">
        <f t="shared" si="81"/>
        <v/>
      </c>
      <c r="S190" s="424" t="str">
        <f t="shared" si="118"/>
        <v/>
      </c>
      <c r="T190" s="43" t="str">
        <f t="shared" si="82"/>
        <v/>
      </c>
      <c r="U190" s="43" t="str">
        <f t="shared" si="83"/>
        <v/>
      </c>
      <c r="V190" s="43" t="str">
        <f t="shared" si="84"/>
        <v/>
      </c>
      <c r="W190" s="332"/>
      <c r="X190" s="376"/>
      <c r="Y190" s="425"/>
      <c r="Z190" s="411"/>
      <c r="AA190" s="17" t="str">
        <f t="shared" si="119"/>
        <v/>
      </c>
      <c r="AB190" s="4" t="e">
        <f t="shared" si="86"/>
        <v>#N/A</v>
      </c>
      <c r="AC190" s="4" t="e">
        <f t="shared" si="87"/>
        <v>#N/A</v>
      </c>
      <c r="AD190" s="4" t="e">
        <f t="shared" si="88"/>
        <v>#N/A</v>
      </c>
      <c r="AE190" s="4" t="str">
        <f t="shared" si="120"/>
        <v/>
      </c>
      <c r="AF190" s="4">
        <f t="shared" si="121"/>
        <v>1</v>
      </c>
      <c r="AG190" s="4" t="e">
        <f t="shared" si="122"/>
        <v>#N/A</v>
      </c>
      <c r="AH190" s="4" t="e">
        <f t="shared" si="123"/>
        <v>#N/A</v>
      </c>
      <c r="AI190" s="4" t="e">
        <f t="shared" si="91"/>
        <v>#N/A</v>
      </c>
      <c r="AJ190" s="4" t="e">
        <f t="shared" si="124"/>
        <v>#N/A</v>
      </c>
      <c r="AK190" s="4" t="e">
        <f t="shared" si="109"/>
        <v>#N/A</v>
      </c>
      <c r="AL190" s="4"/>
      <c r="AM190" s="5" t="str">
        <f t="shared" si="92"/>
        <v xml:space="preserve"> </v>
      </c>
      <c r="AN190" s="5" t="str">
        <f t="shared" si="110"/>
        <v xml:space="preserve"> </v>
      </c>
      <c r="AO190" s="4" t="e">
        <f t="shared" si="93"/>
        <v>#N/A</v>
      </c>
      <c r="AP190" s="4" t="e">
        <f t="shared" si="94"/>
        <v>#N/A</v>
      </c>
      <c r="AQ190" s="4" t="e">
        <f t="shared" si="125"/>
        <v>#N/A</v>
      </c>
      <c r="AR190" s="4" t="e">
        <f t="shared" si="95"/>
        <v>#N/A</v>
      </c>
      <c r="AS190" s="4" t="e">
        <f t="shared" si="96"/>
        <v>#N/A</v>
      </c>
      <c r="AT190" s="4" t="e">
        <f t="shared" si="126"/>
        <v>#N/A</v>
      </c>
      <c r="AU190" s="4" t="e">
        <f t="shared" si="97"/>
        <v>#N/A</v>
      </c>
      <c r="AV190" s="4" t="e">
        <f t="shared" si="98"/>
        <v>#N/A</v>
      </c>
      <c r="AW190" s="4" t="e">
        <f t="shared" si="99"/>
        <v>#N/A</v>
      </c>
      <c r="AX190" s="4">
        <f t="shared" si="100"/>
        <v>0</v>
      </c>
      <c r="AY190" s="4" t="e">
        <f t="shared" si="127"/>
        <v>#N/A</v>
      </c>
      <c r="AZ190" s="4" t="str">
        <f t="shared" si="102"/>
        <v/>
      </c>
      <c r="BA190" s="4" t="str">
        <f t="shared" si="103"/>
        <v/>
      </c>
      <c r="BB190" s="4" t="str">
        <f t="shared" si="128"/>
        <v/>
      </c>
      <c r="BC190" s="4" t="str">
        <f t="shared" si="113"/>
        <v/>
      </c>
      <c r="BD190" s="4" t="str">
        <f t="shared" si="114"/>
        <v/>
      </c>
      <c r="BE190" s="4" t="str">
        <f t="shared" si="115"/>
        <v/>
      </c>
      <c r="BF190" s="4" t="str">
        <f t="shared" si="105"/>
        <v>なし</v>
      </c>
      <c r="BG190" s="4">
        <f t="shared" si="116"/>
        <v>0</v>
      </c>
      <c r="BM190" s="306"/>
      <c r="BW190" s="107"/>
    </row>
    <row r="191" spans="1:75" s="1" customFormat="1" ht="13.5" customHeight="1">
      <c r="A191" s="423">
        <v>174</v>
      </c>
      <c r="B191" s="94"/>
      <c r="C191" s="94"/>
      <c r="D191" s="94"/>
      <c r="E191" s="94"/>
      <c r="F191" s="94"/>
      <c r="G191" s="414"/>
      <c r="H191" s="94"/>
      <c r="I191" s="94"/>
      <c r="J191" s="95"/>
      <c r="K191" s="94"/>
      <c r="L191" s="93"/>
      <c r="M191" s="94"/>
      <c r="N191" s="95"/>
      <c r="O191" s="95"/>
      <c r="P191" s="41" t="str">
        <f t="shared" si="79"/>
        <v/>
      </c>
      <c r="Q191" s="41" t="str">
        <f t="shared" si="80"/>
        <v/>
      </c>
      <c r="R191" s="42" t="str">
        <f t="shared" si="81"/>
        <v/>
      </c>
      <c r="S191" s="424" t="str">
        <f t="shared" si="118"/>
        <v/>
      </c>
      <c r="T191" s="43" t="str">
        <f t="shared" si="82"/>
        <v/>
      </c>
      <c r="U191" s="43" t="str">
        <f t="shared" si="83"/>
        <v/>
      </c>
      <c r="V191" s="43" t="str">
        <f t="shared" si="84"/>
        <v/>
      </c>
      <c r="W191" s="332"/>
      <c r="X191" s="376"/>
      <c r="Y191" s="425"/>
      <c r="Z191" s="411"/>
      <c r="AA191" s="17" t="str">
        <f t="shared" si="119"/>
        <v/>
      </c>
      <c r="AB191" s="4" t="e">
        <f t="shared" si="86"/>
        <v>#N/A</v>
      </c>
      <c r="AC191" s="4" t="e">
        <f t="shared" si="87"/>
        <v>#N/A</v>
      </c>
      <c r="AD191" s="4" t="e">
        <f t="shared" si="88"/>
        <v>#N/A</v>
      </c>
      <c r="AE191" s="4" t="str">
        <f t="shared" si="120"/>
        <v/>
      </c>
      <c r="AF191" s="4">
        <f t="shared" si="121"/>
        <v>1</v>
      </c>
      <c r="AG191" s="4" t="e">
        <f t="shared" si="122"/>
        <v>#N/A</v>
      </c>
      <c r="AH191" s="4" t="e">
        <f t="shared" si="123"/>
        <v>#N/A</v>
      </c>
      <c r="AI191" s="4" t="e">
        <f t="shared" si="91"/>
        <v>#N/A</v>
      </c>
      <c r="AJ191" s="4" t="e">
        <f t="shared" si="124"/>
        <v>#N/A</v>
      </c>
      <c r="AK191" s="4" t="e">
        <f t="shared" si="109"/>
        <v>#N/A</v>
      </c>
      <c r="AL191" s="4"/>
      <c r="AM191" s="5" t="str">
        <f t="shared" si="92"/>
        <v xml:space="preserve"> </v>
      </c>
      <c r="AN191" s="5" t="str">
        <f t="shared" si="110"/>
        <v xml:space="preserve"> </v>
      </c>
      <c r="AO191" s="4" t="e">
        <f t="shared" si="93"/>
        <v>#N/A</v>
      </c>
      <c r="AP191" s="4" t="e">
        <f t="shared" si="94"/>
        <v>#N/A</v>
      </c>
      <c r="AQ191" s="4" t="e">
        <f t="shared" si="125"/>
        <v>#N/A</v>
      </c>
      <c r="AR191" s="4" t="e">
        <f t="shared" si="95"/>
        <v>#N/A</v>
      </c>
      <c r="AS191" s="4" t="e">
        <f t="shared" si="96"/>
        <v>#N/A</v>
      </c>
      <c r="AT191" s="4" t="e">
        <f t="shared" si="126"/>
        <v>#N/A</v>
      </c>
      <c r="AU191" s="4" t="e">
        <f t="shared" si="97"/>
        <v>#N/A</v>
      </c>
      <c r="AV191" s="4" t="e">
        <f t="shared" si="98"/>
        <v>#N/A</v>
      </c>
      <c r="AW191" s="4" t="e">
        <f t="shared" si="99"/>
        <v>#N/A</v>
      </c>
      <c r="AX191" s="4">
        <f t="shared" si="100"/>
        <v>0</v>
      </c>
      <c r="AY191" s="4" t="e">
        <f t="shared" si="127"/>
        <v>#N/A</v>
      </c>
      <c r="AZ191" s="4" t="str">
        <f t="shared" si="102"/>
        <v/>
      </c>
      <c r="BA191" s="4" t="str">
        <f t="shared" si="103"/>
        <v/>
      </c>
      <c r="BB191" s="4" t="str">
        <f t="shared" si="128"/>
        <v/>
      </c>
      <c r="BC191" s="4" t="str">
        <f t="shared" si="113"/>
        <v/>
      </c>
      <c r="BD191" s="4" t="str">
        <f t="shared" si="114"/>
        <v/>
      </c>
      <c r="BE191" s="4" t="str">
        <f t="shared" si="115"/>
        <v/>
      </c>
      <c r="BF191" s="4" t="str">
        <f t="shared" si="105"/>
        <v>なし</v>
      </c>
      <c r="BG191" s="4">
        <f t="shared" si="116"/>
        <v>0</v>
      </c>
      <c r="BM191" s="306"/>
      <c r="BW191" s="107"/>
    </row>
    <row r="192" spans="1:75" s="1" customFormat="1" ht="13.5" customHeight="1">
      <c r="A192" s="423">
        <v>175</v>
      </c>
      <c r="B192" s="94"/>
      <c r="C192" s="94"/>
      <c r="D192" s="94"/>
      <c r="E192" s="94"/>
      <c r="F192" s="94"/>
      <c r="G192" s="414"/>
      <c r="H192" s="94"/>
      <c r="I192" s="94"/>
      <c r="J192" s="95"/>
      <c r="K192" s="94"/>
      <c r="L192" s="93"/>
      <c r="M192" s="94"/>
      <c r="N192" s="95"/>
      <c r="O192" s="95"/>
      <c r="P192" s="41" t="str">
        <f t="shared" si="79"/>
        <v/>
      </c>
      <c r="Q192" s="41" t="str">
        <f t="shared" si="80"/>
        <v/>
      </c>
      <c r="R192" s="42" t="str">
        <f t="shared" si="81"/>
        <v/>
      </c>
      <c r="S192" s="424" t="str">
        <f t="shared" si="118"/>
        <v/>
      </c>
      <c r="T192" s="43" t="str">
        <f t="shared" si="82"/>
        <v/>
      </c>
      <c r="U192" s="43" t="str">
        <f t="shared" si="83"/>
        <v/>
      </c>
      <c r="V192" s="43" t="str">
        <f t="shared" si="84"/>
        <v/>
      </c>
      <c r="W192" s="332"/>
      <c r="X192" s="376"/>
      <c r="Y192" s="425"/>
      <c r="Z192" s="411"/>
      <c r="AA192" s="17" t="str">
        <f t="shared" si="119"/>
        <v/>
      </c>
      <c r="AB192" s="4" t="e">
        <f t="shared" si="86"/>
        <v>#N/A</v>
      </c>
      <c r="AC192" s="4" t="e">
        <f t="shared" si="87"/>
        <v>#N/A</v>
      </c>
      <c r="AD192" s="4" t="e">
        <f t="shared" si="88"/>
        <v>#N/A</v>
      </c>
      <c r="AE192" s="4" t="str">
        <f t="shared" si="120"/>
        <v/>
      </c>
      <c r="AF192" s="4">
        <f t="shared" si="121"/>
        <v>1</v>
      </c>
      <c r="AG192" s="4" t="e">
        <f t="shared" si="122"/>
        <v>#N/A</v>
      </c>
      <c r="AH192" s="4" t="e">
        <f t="shared" si="123"/>
        <v>#N/A</v>
      </c>
      <c r="AI192" s="4" t="e">
        <f t="shared" si="91"/>
        <v>#N/A</v>
      </c>
      <c r="AJ192" s="4" t="e">
        <f t="shared" si="124"/>
        <v>#N/A</v>
      </c>
      <c r="AK192" s="4" t="e">
        <f t="shared" si="109"/>
        <v>#N/A</v>
      </c>
      <c r="AL192" s="4"/>
      <c r="AM192" s="5" t="str">
        <f t="shared" si="92"/>
        <v xml:space="preserve"> </v>
      </c>
      <c r="AN192" s="5" t="str">
        <f t="shared" si="110"/>
        <v xml:space="preserve"> </v>
      </c>
      <c r="AO192" s="4" t="e">
        <f t="shared" si="93"/>
        <v>#N/A</v>
      </c>
      <c r="AP192" s="4" t="e">
        <f t="shared" si="94"/>
        <v>#N/A</v>
      </c>
      <c r="AQ192" s="4" t="e">
        <f t="shared" si="125"/>
        <v>#N/A</v>
      </c>
      <c r="AR192" s="4" t="e">
        <f t="shared" si="95"/>
        <v>#N/A</v>
      </c>
      <c r="AS192" s="4" t="e">
        <f t="shared" si="96"/>
        <v>#N/A</v>
      </c>
      <c r="AT192" s="4" t="e">
        <f t="shared" si="126"/>
        <v>#N/A</v>
      </c>
      <c r="AU192" s="4" t="e">
        <f t="shared" si="97"/>
        <v>#N/A</v>
      </c>
      <c r="AV192" s="4" t="e">
        <f t="shared" si="98"/>
        <v>#N/A</v>
      </c>
      <c r="AW192" s="4" t="e">
        <f t="shared" si="99"/>
        <v>#N/A</v>
      </c>
      <c r="AX192" s="4">
        <f t="shared" si="100"/>
        <v>0</v>
      </c>
      <c r="AY192" s="4" t="e">
        <f t="shared" si="127"/>
        <v>#N/A</v>
      </c>
      <c r="AZ192" s="4" t="str">
        <f t="shared" si="102"/>
        <v/>
      </c>
      <c r="BA192" s="4" t="str">
        <f t="shared" si="103"/>
        <v/>
      </c>
      <c r="BB192" s="4" t="str">
        <f t="shared" si="128"/>
        <v/>
      </c>
      <c r="BC192" s="4" t="str">
        <f t="shared" si="113"/>
        <v/>
      </c>
      <c r="BD192" s="4" t="str">
        <f t="shared" si="114"/>
        <v/>
      </c>
      <c r="BE192" s="4" t="str">
        <f t="shared" si="115"/>
        <v/>
      </c>
      <c r="BF192" s="4" t="str">
        <f t="shared" si="105"/>
        <v>なし</v>
      </c>
      <c r="BG192" s="4">
        <f t="shared" si="116"/>
        <v>0</v>
      </c>
      <c r="BM192" s="306"/>
      <c r="BW192" s="107"/>
    </row>
    <row r="193" spans="1:75" s="1" customFormat="1" ht="13.5" customHeight="1">
      <c r="A193" s="423">
        <v>176</v>
      </c>
      <c r="B193" s="94"/>
      <c r="C193" s="94"/>
      <c r="D193" s="94"/>
      <c r="E193" s="94"/>
      <c r="F193" s="94"/>
      <c r="G193" s="414"/>
      <c r="H193" s="94"/>
      <c r="I193" s="94"/>
      <c r="J193" s="95"/>
      <c r="K193" s="94"/>
      <c r="L193" s="93"/>
      <c r="M193" s="94"/>
      <c r="N193" s="95"/>
      <c r="O193" s="95"/>
      <c r="P193" s="41" t="str">
        <f t="shared" si="79"/>
        <v/>
      </c>
      <c r="Q193" s="41" t="str">
        <f t="shared" si="80"/>
        <v/>
      </c>
      <c r="R193" s="42" t="str">
        <f t="shared" si="81"/>
        <v/>
      </c>
      <c r="S193" s="424" t="str">
        <f t="shared" si="118"/>
        <v/>
      </c>
      <c r="T193" s="43" t="str">
        <f t="shared" si="82"/>
        <v/>
      </c>
      <c r="U193" s="43" t="str">
        <f t="shared" si="83"/>
        <v/>
      </c>
      <c r="V193" s="43" t="str">
        <f t="shared" si="84"/>
        <v/>
      </c>
      <c r="W193" s="332"/>
      <c r="X193" s="376"/>
      <c r="Y193" s="425"/>
      <c r="Z193" s="411"/>
      <c r="AA193" s="17" t="str">
        <f t="shared" si="119"/>
        <v/>
      </c>
      <c r="AB193" s="4" t="e">
        <f t="shared" si="86"/>
        <v>#N/A</v>
      </c>
      <c r="AC193" s="4" t="e">
        <f t="shared" si="87"/>
        <v>#N/A</v>
      </c>
      <c r="AD193" s="4" t="e">
        <f t="shared" si="88"/>
        <v>#N/A</v>
      </c>
      <c r="AE193" s="4" t="str">
        <f t="shared" si="120"/>
        <v/>
      </c>
      <c r="AF193" s="4">
        <f t="shared" si="121"/>
        <v>1</v>
      </c>
      <c r="AG193" s="4" t="e">
        <f t="shared" si="122"/>
        <v>#N/A</v>
      </c>
      <c r="AH193" s="4" t="e">
        <f t="shared" si="123"/>
        <v>#N/A</v>
      </c>
      <c r="AI193" s="4" t="e">
        <f t="shared" si="91"/>
        <v>#N/A</v>
      </c>
      <c r="AJ193" s="4" t="e">
        <f t="shared" si="124"/>
        <v>#N/A</v>
      </c>
      <c r="AK193" s="4" t="e">
        <f t="shared" si="109"/>
        <v>#N/A</v>
      </c>
      <c r="AL193" s="4"/>
      <c r="AM193" s="5" t="str">
        <f t="shared" si="92"/>
        <v xml:space="preserve"> </v>
      </c>
      <c r="AN193" s="5" t="str">
        <f t="shared" si="110"/>
        <v xml:space="preserve"> </v>
      </c>
      <c r="AO193" s="4" t="e">
        <f t="shared" si="93"/>
        <v>#N/A</v>
      </c>
      <c r="AP193" s="4" t="e">
        <f t="shared" si="94"/>
        <v>#N/A</v>
      </c>
      <c r="AQ193" s="4" t="e">
        <f t="shared" si="125"/>
        <v>#N/A</v>
      </c>
      <c r="AR193" s="4" t="e">
        <f t="shared" si="95"/>
        <v>#N/A</v>
      </c>
      <c r="AS193" s="4" t="e">
        <f t="shared" si="96"/>
        <v>#N/A</v>
      </c>
      <c r="AT193" s="4" t="e">
        <f t="shared" si="126"/>
        <v>#N/A</v>
      </c>
      <c r="AU193" s="4" t="e">
        <f t="shared" si="97"/>
        <v>#N/A</v>
      </c>
      <c r="AV193" s="4" t="e">
        <f t="shared" si="98"/>
        <v>#N/A</v>
      </c>
      <c r="AW193" s="4" t="e">
        <f t="shared" si="99"/>
        <v>#N/A</v>
      </c>
      <c r="AX193" s="4">
        <f t="shared" si="100"/>
        <v>0</v>
      </c>
      <c r="AY193" s="4" t="e">
        <f t="shared" si="127"/>
        <v>#N/A</v>
      </c>
      <c r="AZ193" s="4" t="str">
        <f t="shared" si="102"/>
        <v/>
      </c>
      <c r="BA193" s="4" t="str">
        <f t="shared" si="103"/>
        <v/>
      </c>
      <c r="BB193" s="4" t="str">
        <f t="shared" si="128"/>
        <v/>
      </c>
      <c r="BC193" s="4" t="str">
        <f t="shared" si="113"/>
        <v/>
      </c>
      <c r="BD193" s="4" t="str">
        <f t="shared" si="114"/>
        <v/>
      </c>
      <c r="BE193" s="4" t="str">
        <f t="shared" si="115"/>
        <v/>
      </c>
      <c r="BF193" s="4" t="str">
        <f t="shared" si="105"/>
        <v>なし</v>
      </c>
      <c r="BG193" s="4">
        <f t="shared" si="116"/>
        <v>0</v>
      </c>
      <c r="BM193" s="306"/>
      <c r="BW193" s="107"/>
    </row>
    <row r="194" spans="1:75" s="1" customFormat="1" ht="13.5" customHeight="1">
      <c r="A194" s="423">
        <v>177</v>
      </c>
      <c r="B194" s="94"/>
      <c r="C194" s="94"/>
      <c r="D194" s="94"/>
      <c r="E194" s="94"/>
      <c r="F194" s="94"/>
      <c r="G194" s="414"/>
      <c r="H194" s="94"/>
      <c r="I194" s="94"/>
      <c r="J194" s="95"/>
      <c r="K194" s="94"/>
      <c r="L194" s="93"/>
      <c r="M194" s="94"/>
      <c r="N194" s="95"/>
      <c r="O194" s="95"/>
      <c r="P194" s="41" t="str">
        <f t="shared" si="79"/>
        <v/>
      </c>
      <c r="Q194" s="41" t="str">
        <f t="shared" si="80"/>
        <v/>
      </c>
      <c r="R194" s="42" t="str">
        <f t="shared" si="81"/>
        <v/>
      </c>
      <c r="S194" s="424" t="str">
        <f t="shared" si="118"/>
        <v/>
      </c>
      <c r="T194" s="43" t="str">
        <f t="shared" si="82"/>
        <v/>
      </c>
      <c r="U194" s="43" t="str">
        <f t="shared" si="83"/>
        <v/>
      </c>
      <c r="V194" s="43" t="str">
        <f t="shared" si="84"/>
        <v/>
      </c>
      <c r="W194" s="332"/>
      <c r="X194" s="376"/>
      <c r="Y194" s="425"/>
      <c r="Z194" s="411"/>
      <c r="AA194" s="17" t="str">
        <f t="shared" si="119"/>
        <v/>
      </c>
      <c r="AB194" s="4" t="e">
        <f t="shared" si="86"/>
        <v>#N/A</v>
      </c>
      <c r="AC194" s="4" t="e">
        <f t="shared" si="87"/>
        <v>#N/A</v>
      </c>
      <c r="AD194" s="4" t="e">
        <f t="shared" si="88"/>
        <v>#N/A</v>
      </c>
      <c r="AE194" s="4" t="str">
        <f t="shared" si="120"/>
        <v/>
      </c>
      <c r="AF194" s="4">
        <f t="shared" si="121"/>
        <v>1</v>
      </c>
      <c r="AG194" s="4" t="e">
        <f t="shared" si="122"/>
        <v>#N/A</v>
      </c>
      <c r="AH194" s="4" t="e">
        <f t="shared" si="123"/>
        <v>#N/A</v>
      </c>
      <c r="AI194" s="4" t="e">
        <f t="shared" si="91"/>
        <v>#N/A</v>
      </c>
      <c r="AJ194" s="4" t="e">
        <f t="shared" si="124"/>
        <v>#N/A</v>
      </c>
      <c r="AK194" s="4" t="e">
        <f t="shared" si="109"/>
        <v>#N/A</v>
      </c>
      <c r="AL194" s="4"/>
      <c r="AM194" s="5" t="str">
        <f t="shared" si="92"/>
        <v xml:space="preserve"> </v>
      </c>
      <c r="AN194" s="5" t="str">
        <f t="shared" si="110"/>
        <v xml:space="preserve"> </v>
      </c>
      <c r="AO194" s="4" t="e">
        <f t="shared" si="93"/>
        <v>#N/A</v>
      </c>
      <c r="AP194" s="4" t="e">
        <f t="shared" si="94"/>
        <v>#N/A</v>
      </c>
      <c r="AQ194" s="4" t="e">
        <f t="shared" si="125"/>
        <v>#N/A</v>
      </c>
      <c r="AR194" s="4" t="e">
        <f t="shared" si="95"/>
        <v>#N/A</v>
      </c>
      <c r="AS194" s="4" t="e">
        <f t="shared" si="96"/>
        <v>#N/A</v>
      </c>
      <c r="AT194" s="4" t="e">
        <f t="shared" si="126"/>
        <v>#N/A</v>
      </c>
      <c r="AU194" s="4" t="e">
        <f t="shared" si="97"/>
        <v>#N/A</v>
      </c>
      <c r="AV194" s="4" t="e">
        <f t="shared" si="98"/>
        <v>#N/A</v>
      </c>
      <c r="AW194" s="4" t="e">
        <f t="shared" si="99"/>
        <v>#N/A</v>
      </c>
      <c r="AX194" s="4">
        <f t="shared" si="100"/>
        <v>0</v>
      </c>
      <c r="AY194" s="4" t="e">
        <f t="shared" si="127"/>
        <v>#N/A</v>
      </c>
      <c r="AZ194" s="4" t="str">
        <f t="shared" si="102"/>
        <v/>
      </c>
      <c r="BA194" s="4" t="str">
        <f t="shared" si="103"/>
        <v/>
      </c>
      <c r="BB194" s="4" t="str">
        <f t="shared" si="128"/>
        <v/>
      </c>
      <c r="BC194" s="4" t="str">
        <f t="shared" si="113"/>
        <v/>
      </c>
      <c r="BD194" s="4" t="str">
        <f t="shared" si="114"/>
        <v/>
      </c>
      <c r="BE194" s="4" t="str">
        <f t="shared" si="115"/>
        <v/>
      </c>
      <c r="BF194" s="4" t="str">
        <f t="shared" si="105"/>
        <v>なし</v>
      </c>
      <c r="BG194" s="4">
        <f t="shared" si="116"/>
        <v>0</v>
      </c>
      <c r="BM194" s="306"/>
      <c r="BW194" s="107"/>
    </row>
    <row r="195" spans="1:75" s="1" customFormat="1" ht="13.5" customHeight="1">
      <c r="A195" s="423">
        <v>178</v>
      </c>
      <c r="B195" s="94"/>
      <c r="C195" s="94"/>
      <c r="D195" s="94"/>
      <c r="E195" s="94"/>
      <c r="F195" s="94"/>
      <c r="G195" s="414"/>
      <c r="H195" s="94"/>
      <c r="I195" s="94"/>
      <c r="J195" s="95"/>
      <c r="K195" s="94"/>
      <c r="L195" s="93"/>
      <c r="M195" s="94"/>
      <c r="N195" s="95"/>
      <c r="O195" s="95"/>
      <c r="P195" s="41" t="str">
        <f t="shared" si="79"/>
        <v/>
      </c>
      <c r="Q195" s="41" t="str">
        <f t="shared" si="80"/>
        <v/>
      </c>
      <c r="R195" s="42" t="str">
        <f t="shared" si="81"/>
        <v/>
      </c>
      <c r="S195" s="424" t="str">
        <f t="shared" si="118"/>
        <v/>
      </c>
      <c r="T195" s="43" t="str">
        <f t="shared" si="82"/>
        <v/>
      </c>
      <c r="U195" s="43" t="str">
        <f t="shared" si="83"/>
        <v/>
      </c>
      <c r="V195" s="43" t="str">
        <f t="shared" si="84"/>
        <v/>
      </c>
      <c r="W195" s="332"/>
      <c r="X195" s="376"/>
      <c r="Y195" s="425"/>
      <c r="Z195" s="411"/>
      <c r="AA195" s="17" t="str">
        <f t="shared" si="119"/>
        <v/>
      </c>
      <c r="AB195" s="4" t="e">
        <f t="shared" si="86"/>
        <v>#N/A</v>
      </c>
      <c r="AC195" s="4" t="e">
        <f t="shared" si="87"/>
        <v>#N/A</v>
      </c>
      <c r="AD195" s="4" t="e">
        <f t="shared" si="88"/>
        <v>#N/A</v>
      </c>
      <c r="AE195" s="4" t="str">
        <f t="shared" si="120"/>
        <v/>
      </c>
      <c r="AF195" s="4">
        <f t="shared" si="121"/>
        <v>1</v>
      </c>
      <c r="AG195" s="4" t="e">
        <f t="shared" si="122"/>
        <v>#N/A</v>
      </c>
      <c r="AH195" s="4" t="e">
        <f t="shared" si="123"/>
        <v>#N/A</v>
      </c>
      <c r="AI195" s="4" t="e">
        <f t="shared" si="91"/>
        <v>#N/A</v>
      </c>
      <c r="AJ195" s="4" t="e">
        <f t="shared" si="124"/>
        <v>#N/A</v>
      </c>
      <c r="AK195" s="4" t="e">
        <f t="shared" si="109"/>
        <v>#N/A</v>
      </c>
      <c r="AL195" s="4"/>
      <c r="AM195" s="5" t="str">
        <f t="shared" si="92"/>
        <v xml:space="preserve"> </v>
      </c>
      <c r="AN195" s="5" t="str">
        <f t="shared" si="110"/>
        <v xml:space="preserve"> </v>
      </c>
      <c r="AO195" s="4" t="e">
        <f t="shared" si="93"/>
        <v>#N/A</v>
      </c>
      <c r="AP195" s="4" t="e">
        <f t="shared" si="94"/>
        <v>#N/A</v>
      </c>
      <c r="AQ195" s="4" t="e">
        <f t="shared" si="125"/>
        <v>#N/A</v>
      </c>
      <c r="AR195" s="4" t="e">
        <f t="shared" si="95"/>
        <v>#N/A</v>
      </c>
      <c r="AS195" s="4" t="e">
        <f t="shared" si="96"/>
        <v>#N/A</v>
      </c>
      <c r="AT195" s="4" t="e">
        <f t="shared" si="126"/>
        <v>#N/A</v>
      </c>
      <c r="AU195" s="4" t="e">
        <f t="shared" si="97"/>
        <v>#N/A</v>
      </c>
      <c r="AV195" s="4" t="e">
        <f t="shared" si="98"/>
        <v>#N/A</v>
      </c>
      <c r="AW195" s="4" t="e">
        <f t="shared" si="99"/>
        <v>#N/A</v>
      </c>
      <c r="AX195" s="4">
        <f t="shared" si="100"/>
        <v>0</v>
      </c>
      <c r="AY195" s="4" t="e">
        <f t="shared" si="127"/>
        <v>#N/A</v>
      </c>
      <c r="AZ195" s="4" t="str">
        <f t="shared" si="102"/>
        <v/>
      </c>
      <c r="BA195" s="4" t="str">
        <f t="shared" si="103"/>
        <v/>
      </c>
      <c r="BB195" s="4" t="str">
        <f t="shared" si="128"/>
        <v/>
      </c>
      <c r="BC195" s="4" t="str">
        <f t="shared" si="113"/>
        <v/>
      </c>
      <c r="BD195" s="4" t="str">
        <f t="shared" si="114"/>
        <v/>
      </c>
      <c r="BE195" s="4" t="str">
        <f t="shared" si="115"/>
        <v/>
      </c>
      <c r="BF195" s="4" t="str">
        <f t="shared" si="105"/>
        <v>なし</v>
      </c>
      <c r="BG195" s="4">
        <f t="shared" si="116"/>
        <v>0</v>
      </c>
      <c r="BM195" s="306"/>
      <c r="BW195" s="107"/>
    </row>
    <row r="196" spans="1:75" s="1" customFormat="1" ht="13.5" customHeight="1">
      <c r="A196" s="423">
        <v>179</v>
      </c>
      <c r="B196" s="94"/>
      <c r="C196" s="94"/>
      <c r="D196" s="94"/>
      <c r="E196" s="94"/>
      <c r="F196" s="94"/>
      <c r="G196" s="414"/>
      <c r="H196" s="94"/>
      <c r="I196" s="94"/>
      <c r="J196" s="95"/>
      <c r="K196" s="94"/>
      <c r="L196" s="93"/>
      <c r="M196" s="94"/>
      <c r="N196" s="95"/>
      <c r="O196" s="95"/>
      <c r="P196" s="41" t="str">
        <f t="shared" si="79"/>
        <v/>
      </c>
      <c r="Q196" s="41" t="str">
        <f t="shared" si="80"/>
        <v/>
      </c>
      <c r="R196" s="42" t="str">
        <f t="shared" si="81"/>
        <v/>
      </c>
      <c r="S196" s="424" t="str">
        <f t="shared" si="118"/>
        <v/>
      </c>
      <c r="T196" s="43" t="str">
        <f t="shared" si="82"/>
        <v/>
      </c>
      <c r="U196" s="43" t="str">
        <f t="shared" si="83"/>
        <v/>
      </c>
      <c r="V196" s="43" t="str">
        <f t="shared" si="84"/>
        <v/>
      </c>
      <c r="W196" s="332"/>
      <c r="X196" s="376"/>
      <c r="Y196" s="425"/>
      <c r="Z196" s="411"/>
      <c r="AA196" s="17" t="str">
        <f t="shared" si="119"/>
        <v/>
      </c>
      <c r="AB196" s="4" t="e">
        <f t="shared" si="86"/>
        <v>#N/A</v>
      </c>
      <c r="AC196" s="4" t="e">
        <f t="shared" si="87"/>
        <v>#N/A</v>
      </c>
      <c r="AD196" s="4" t="e">
        <f t="shared" si="88"/>
        <v>#N/A</v>
      </c>
      <c r="AE196" s="4" t="str">
        <f t="shared" si="120"/>
        <v/>
      </c>
      <c r="AF196" s="4">
        <f t="shared" si="121"/>
        <v>1</v>
      </c>
      <c r="AG196" s="4" t="e">
        <f t="shared" si="122"/>
        <v>#N/A</v>
      </c>
      <c r="AH196" s="4" t="e">
        <f t="shared" si="123"/>
        <v>#N/A</v>
      </c>
      <c r="AI196" s="4" t="e">
        <f t="shared" si="91"/>
        <v>#N/A</v>
      </c>
      <c r="AJ196" s="4" t="e">
        <f t="shared" si="124"/>
        <v>#N/A</v>
      </c>
      <c r="AK196" s="4" t="e">
        <f t="shared" si="109"/>
        <v>#N/A</v>
      </c>
      <c r="AL196" s="4"/>
      <c r="AM196" s="5" t="str">
        <f t="shared" si="92"/>
        <v xml:space="preserve"> </v>
      </c>
      <c r="AN196" s="5" t="str">
        <f t="shared" si="110"/>
        <v xml:space="preserve"> </v>
      </c>
      <c r="AO196" s="4" t="e">
        <f t="shared" si="93"/>
        <v>#N/A</v>
      </c>
      <c r="AP196" s="4" t="e">
        <f t="shared" si="94"/>
        <v>#N/A</v>
      </c>
      <c r="AQ196" s="4" t="e">
        <f t="shared" si="125"/>
        <v>#N/A</v>
      </c>
      <c r="AR196" s="4" t="e">
        <f t="shared" si="95"/>
        <v>#N/A</v>
      </c>
      <c r="AS196" s="4" t="e">
        <f t="shared" si="96"/>
        <v>#N/A</v>
      </c>
      <c r="AT196" s="4" t="e">
        <f t="shared" si="126"/>
        <v>#N/A</v>
      </c>
      <c r="AU196" s="4" t="e">
        <f t="shared" si="97"/>
        <v>#N/A</v>
      </c>
      <c r="AV196" s="4" t="e">
        <f t="shared" si="98"/>
        <v>#N/A</v>
      </c>
      <c r="AW196" s="4" t="e">
        <f t="shared" si="99"/>
        <v>#N/A</v>
      </c>
      <c r="AX196" s="4">
        <f t="shared" si="100"/>
        <v>0</v>
      </c>
      <c r="AY196" s="4" t="e">
        <f t="shared" si="127"/>
        <v>#N/A</v>
      </c>
      <c r="AZ196" s="4" t="str">
        <f t="shared" si="102"/>
        <v/>
      </c>
      <c r="BA196" s="4" t="str">
        <f t="shared" si="103"/>
        <v/>
      </c>
      <c r="BB196" s="4" t="str">
        <f t="shared" si="128"/>
        <v/>
      </c>
      <c r="BC196" s="4" t="str">
        <f t="shared" si="113"/>
        <v/>
      </c>
      <c r="BD196" s="4" t="str">
        <f t="shared" si="114"/>
        <v/>
      </c>
      <c r="BE196" s="4" t="str">
        <f t="shared" si="115"/>
        <v/>
      </c>
      <c r="BF196" s="4" t="str">
        <f t="shared" si="105"/>
        <v>なし</v>
      </c>
      <c r="BG196" s="4">
        <f t="shared" si="116"/>
        <v>0</v>
      </c>
      <c r="BM196" s="306"/>
      <c r="BW196" s="107"/>
    </row>
    <row r="197" spans="1:75" s="1" customFormat="1" ht="13.5" customHeight="1">
      <c r="A197" s="423">
        <v>180</v>
      </c>
      <c r="B197" s="94"/>
      <c r="C197" s="94"/>
      <c r="D197" s="94"/>
      <c r="E197" s="94"/>
      <c r="F197" s="94"/>
      <c r="G197" s="414"/>
      <c r="H197" s="94"/>
      <c r="I197" s="94"/>
      <c r="J197" s="95"/>
      <c r="K197" s="94"/>
      <c r="L197" s="93"/>
      <c r="M197" s="94"/>
      <c r="N197" s="95"/>
      <c r="O197" s="95"/>
      <c r="P197" s="41" t="str">
        <f t="shared" si="79"/>
        <v/>
      </c>
      <c r="Q197" s="41" t="str">
        <f t="shared" si="80"/>
        <v/>
      </c>
      <c r="R197" s="42" t="str">
        <f t="shared" si="81"/>
        <v/>
      </c>
      <c r="S197" s="424" t="str">
        <f t="shared" si="118"/>
        <v/>
      </c>
      <c r="T197" s="43" t="str">
        <f t="shared" si="82"/>
        <v/>
      </c>
      <c r="U197" s="43" t="str">
        <f t="shared" si="83"/>
        <v/>
      </c>
      <c r="V197" s="43" t="str">
        <f t="shared" si="84"/>
        <v/>
      </c>
      <c r="W197" s="332"/>
      <c r="X197" s="376"/>
      <c r="Y197" s="425"/>
      <c r="Z197" s="411"/>
      <c r="AA197" s="17" t="str">
        <f t="shared" si="119"/>
        <v/>
      </c>
      <c r="AB197" s="4" t="e">
        <f t="shared" si="86"/>
        <v>#N/A</v>
      </c>
      <c r="AC197" s="4" t="e">
        <f t="shared" si="87"/>
        <v>#N/A</v>
      </c>
      <c r="AD197" s="4" t="e">
        <f t="shared" si="88"/>
        <v>#N/A</v>
      </c>
      <c r="AE197" s="4" t="str">
        <f t="shared" si="120"/>
        <v/>
      </c>
      <c r="AF197" s="4">
        <f t="shared" si="121"/>
        <v>1</v>
      </c>
      <c r="AG197" s="4" t="e">
        <f t="shared" si="122"/>
        <v>#N/A</v>
      </c>
      <c r="AH197" s="4" t="e">
        <f t="shared" si="123"/>
        <v>#N/A</v>
      </c>
      <c r="AI197" s="4" t="e">
        <f t="shared" si="91"/>
        <v>#N/A</v>
      </c>
      <c r="AJ197" s="4" t="e">
        <f t="shared" si="124"/>
        <v>#N/A</v>
      </c>
      <c r="AK197" s="4" t="e">
        <f t="shared" si="109"/>
        <v>#N/A</v>
      </c>
      <c r="AL197" s="4"/>
      <c r="AM197" s="5" t="str">
        <f t="shared" si="92"/>
        <v xml:space="preserve"> </v>
      </c>
      <c r="AN197" s="5" t="str">
        <f t="shared" si="110"/>
        <v xml:space="preserve"> </v>
      </c>
      <c r="AO197" s="4" t="e">
        <f t="shared" si="93"/>
        <v>#N/A</v>
      </c>
      <c r="AP197" s="4" t="e">
        <f t="shared" si="94"/>
        <v>#N/A</v>
      </c>
      <c r="AQ197" s="4" t="e">
        <f t="shared" si="125"/>
        <v>#N/A</v>
      </c>
      <c r="AR197" s="4" t="e">
        <f t="shared" si="95"/>
        <v>#N/A</v>
      </c>
      <c r="AS197" s="4" t="e">
        <f t="shared" si="96"/>
        <v>#N/A</v>
      </c>
      <c r="AT197" s="4" t="e">
        <f t="shared" si="126"/>
        <v>#N/A</v>
      </c>
      <c r="AU197" s="4" t="e">
        <f t="shared" si="97"/>
        <v>#N/A</v>
      </c>
      <c r="AV197" s="4" t="e">
        <f t="shared" si="98"/>
        <v>#N/A</v>
      </c>
      <c r="AW197" s="4" t="e">
        <f t="shared" si="99"/>
        <v>#N/A</v>
      </c>
      <c r="AX197" s="4">
        <f t="shared" si="100"/>
        <v>0</v>
      </c>
      <c r="AY197" s="4" t="e">
        <f t="shared" si="127"/>
        <v>#N/A</v>
      </c>
      <c r="AZ197" s="4" t="str">
        <f t="shared" si="102"/>
        <v/>
      </c>
      <c r="BA197" s="4" t="str">
        <f t="shared" si="103"/>
        <v/>
      </c>
      <c r="BB197" s="4" t="str">
        <f t="shared" si="128"/>
        <v/>
      </c>
      <c r="BC197" s="4" t="str">
        <f t="shared" si="113"/>
        <v/>
      </c>
      <c r="BD197" s="4" t="str">
        <f t="shared" si="114"/>
        <v/>
      </c>
      <c r="BE197" s="4" t="str">
        <f t="shared" si="115"/>
        <v/>
      </c>
      <c r="BF197" s="4" t="str">
        <f t="shared" si="105"/>
        <v>なし</v>
      </c>
      <c r="BG197" s="4">
        <f t="shared" si="116"/>
        <v>0</v>
      </c>
      <c r="BM197" s="306"/>
      <c r="BW197" s="107"/>
    </row>
    <row r="198" spans="1:75" s="1" customFormat="1" ht="13.5" customHeight="1">
      <c r="A198" s="423">
        <v>181</v>
      </c>
      <c r="B198" s="94"/>
      <c r="C198" s="94"/>
      <c r="D198" s="94"/>
      <c r="E198" s="94"/>
      <c r="F198" s="94"/>
      <c r="G198" s="414"/>
      <c r="H198" s="94"/>
      <c r="I198" s="94"/>
      <c r="J198" s="95"/>
      <c r="K198" s="94"/>
      <c r="L198" s="93"/>
      <c r="M198" s="94"/>
      <c r="N198" s="95"/>
      <c r="O198" s="95"/>
      <c r="P198" s="41" t="str">
        <f t="shared" si="79"/>
        <v/>
      </c>
      <c r="Q198" s="41" t="str">
        <f t="shared" si="80"/>
        <v/>
      </c>
      <c r="R198" s="42" t="str">
        <f t="shared" si="81"/>
        <v/>
      </c>
      <c r="S198" s="424" t="str">
        <f t="shared" si="118"/>
        <v/>
      </c>
      <c r="T198" s="43" t="str">
        <f t="shared" si="82"/>
        <v/>
      </c>
      <c r="U198" s="43" t="str">
        <f t="shared" si="83"/>
        <v/>
      </c>
      <c r="V198" s="43" t="str">
        <f t="shared" si="84"/>
        <v/>
      </c>
      <c r="W198" s="332"/>
      <c r="X198" s="376"/>
      <c r="Y198" s="425"/>
      <c r="Z198" s="411"/>
      <c r="AA198" s="17" t="str">
        <f t="shared" si="119"/>
        <v/>
      </c>
      <c r="AB198" s="4" t="e">
        <f t="shared" si="86"/>
        <v>#N/A</v>
      </c>
      <c r="AC198" s="4" t="e">
        <f t="shared" si="87"/>
        <v>#N/A</v>
      </c>
      <c r="AD198" s="4" t="e">
        <f t="shared" si="88"/>
        <v>#N/A</v>
      </c>
      <c r="AE198" s="4" t="str">
        <f t="shared" si="120"/>
        <v/>
      </c>
      <c r="AF198" s="4">
        <f t="shared" si="121"/>
        <v>1</v>
      </c>
      <c r="AG198" s="4" t="e">
        <f t="shared" si="122"/>
        <v>#N/A</v>
      </c>
      <c r="AH198" s="4" t="e">
        <f t="shared" si="123"/>
        <v>#N/A</v>
      </c>
      <c r="AI198" s="4" t="e">
        <f t="shared" si="91"/>
        <v>#N/A</v>
      </c>
      <c r="AJ198" s="4" t="e">
        <f t="shared" si="124"/>
        <v>#N/A</v>
      </c>
      <c r="AK198" s="4" t="e">
        <f t="shared" si="109"/>
        <v>#N/A</v>
      </c>
      <c r="AL198" s="4"/>
      <c r="AM198" s="5" t="str">
        <f t="shared" si="92"/>
        <v xml:space="preserve"> </v>
      </c>
      <c r="AN198" s="5" t="str">
        <f t="shared" si="110"/>
        <v xml:space="preserve"> </v>
      </c>
      <c r="AO198" s="4" t="e">
        <f t="shared" si="93"/>
        <v>#N/A</v>
      </c>
      <c r="AP198" s="4" t="e">
        <f t="shared" si="94"/>
        <v>#N/A</v>
      </c>
      <c r="AQ198" s="4" t="e">
        <f t="shared" si="125"/>
        <v>#N/A</v>
      </c>
      <c r="AR198" s="4" t="e">
        <f t="shared" si="95"/>
        <v>#N/A</v>
      </c>
      <c r="AS198" s="4" t="e">
        <f t="shared" si="96"/>
        <v>#N/A</v>
      </c>
      <c r="AT198" s="4" t="e">
        <f t="shared" si="126"/>
        <v>#N/A</v>
      </c>
      <c r="AU198" s="4" t="e">
        <f t="shared" si="97"/>
        <v>#N/A</v>
      </c>
      <c r="AV198" s="4" t="e">
        <f t="shared" si="98"/>
        <v>#N/A</v>
      </c>
      <c r="AW198" s="4" t="e">
        <f t="shared" si="99"/>
        <v>#N/A</v>
      </c>
      <c r="AX198" s="4">
        <f t="shared" si="100"/>
        <v>0</v>
      </c>
      <c r="AY198" s="4" t="e">
        <f t="shared" si="127"/>
        <v>#N/A</v>
      </c>
      <c r="AZ198" s="4" t="str">
        <f t="shared" si="102"/>
        <v/>
      </c>
      <c r="BA198" s="4" t="str">
        <f t="shared" si="103"/>
        <v/>
      </c>
      <c r="BB198" s="4" t="str">
        <f t="shared" si="128"/>
        <v/>
      </c>
      <c r="BC198" s="4" t="str">
        <f t="shared" si="113"/>
        <v/>
      </c>
      <c r="BD198" s="4" t="str">
        <f t="shared" si="114"/>
        <v/>
      </c>
      <c r="BE198" s="4" t="str">
        <f t="shared" si="115"/>
        <v/>
      </c>
      <c r="BF198" s="4" t="str">
        <f t="shared" si="105"/>
        <v>なし</v>
      </c>
      <c r="BG198" s="4">
        <f t="shared" si="116"/>
        <v>0</v>
      </c>
      <c r="BM198" s="306"/>
      <c r="BW198" s="107"/>
    </row>
    <row r="199" spans="1:75" s="1" customFormat="1" ht="13.5" customHeight="1">
      <c r="A199" s="423">
        <v>182</v>
      </c>
      <c r="B199" s="94"/>
      <c r="C199" s="94"/>
      <c r="D199" s="94"/>
      <c r="E199" s="94"/>
      <c r="F199" s="94"/>
      <c r="G199" s="414"/>
      <c r="H199" s="94"/>
      <c r="I199" s="94"/>
      <c r="J199" s="95"/>
      <c r="K199" s="94"/>
      <c r="L199" s="93"/>
      <c r="M199" s="94"/>
      <c r="N199" s="95"/>
      <c r="O199" s="95"/>
      <c r="P199" s="41" t="str">
        <f t="shared" si="79"/>
        <v/>
      </c>
      <c r="Q199" s="41" t="str">
        <f t="shared" si="80"/>
        <v/>
      </c>
      <c r="R199" s="42" t="str">
        <f t="shared" si="81"/>
        <v/>
      </c>
      <c r="S199" s="424" t="str">
        <f t="shared" si="118"/>
        <v/>
      </c>
      <c r="T199" s="43" t="str">
        <f t="shared" si="82"/>
        <v/>
      </c>
      <c r="U199" s="43" t="str">
        <f t="shared" si="83"/>
        <v/>
      </c>
      <c r="V199" s="43" t="str">
        <f t="shared" si="84"/>
        <v/>
      </c>
      <c r="W199" s="332"/>
      <c r="X199" s="376"/>
      <c r="Y199" s="425"/>
      <c r="Z199" s="411"/>
      <c r="AA199" s="17" t="str">
        <f t="shared" si="119"/>
        <v/>
      </c>
      <c r="AB199" s="4" t="e">
        <f t="shared" si="86"/>
        <v>#N/A</v>
      </c>
      <c r="AC199" s="4" t="e">
        <f t="shared" si="87"/>
        <v>#N/A</v>
      </c>
      <c r="AD199" s="4" t="e">
        <f t="shared" si="88"/>
        <v>#N/A</v>
      </c>
      <c r="AE199" s="4" t="str">
        <f t="shared" si="120"/>
        <v/>
      </c>
      <c r="AF199" s="4">
        <f t="shared" si="121"/>
        <v>1</v>
      </c>
      <c r="AG199" s="4" t="e">
        <f t="shared" si="122"/>
        <v>#N/A</v>
      </c>
      <c r="AH199" s="4" t="e">
        <f t="shared" si="123"/>
        <v>#N/A</v>
      </c>
      <c r="AI199" s="4" t="e">
        <f t="shared" si="91"/>
        <v>#N/A</v>
      </c>
      <c r="AJ199" s="4" t="e">
        <f t="shared" si="124"/>
        <v>#N/A</v>
      </c>
      <c r="AK199" s="4" t="e">
        <f t="shared" si="109"/>
        <v>#N/A</v>
      </c>
      <c r="AL199" s="4"/>
      <c r="AM199" s="5" t="str">
        <f t="shared" si="92"/>
        <v xml:space="preserve"> </v>
      </c>
      <c r="AN199" s="5" t="str">
        <f t="shared" si="110"/>
        <v xml:space="preserve"> </v>
      </c>
      <c r="AO199" s="4" t="e">
        <f t="shared" si="93"/>
        <v>#N/A</v>
      </c>
      <c r="AP199" s="4" t="e">
        <f t="shared" si="94"/>
        <v>#N/A</v>
      </c>
      <c r="AQ199" s="4" t="e">
        <f t="shared" si="125"/>
        <v>#N/A</v>
      </c>
      <c r="AR199" s="4" t="e">
        <f t="shared" si="95"/>
        <v>#N/A</v>
      </c>
      <c r="AS199" s="4" t="e">
        <f t="shared" si="96"/>
        <v>#N/A</v>
      </c>
      <c r="AT199" s="4" t="e">
        <f t="shared" si="126"/>
        <v>#N/A</v>
      </c>
      <c r="AU199" s="4" t="e">
        <f t="shared" si="97"/>
        <v>#N/A</v>
      </c>
      <c r="AV199" s="4" t="e">
        <f t="shared" si="98"/>
        <v>#N/A</v>
      </c>
      <c r="AW199" s="4" t="e">
        <f t="shared" si="99"/>
        <v>#N/A</v>
      </c>
      <c r="AX199" s="4">
        <f t="shared" si="100"/>
        <v>0</v>
      </c>
      <c r="AY199" s="4" t="e">
        <f t="shared" si="127"/>
        <v>#N/A</v>
      </c>
      <c r="AZ199" s="4" t="str">
        <f t="shared" si="102"/>
        <v/>
      </c>
      <c r="BA199" s="4" t="str">
        <f t="shared" si="103"/>
        <v/>
      </c>
      <c r="BB199" s="4" t="str">
        <f t="shared" si="128"/>
        <v/>
      </c>
      <c r="BC199" s="4" t="str">
        <f t="shared" si="113"/>
        <v/>
      </c>
      <c r="BD199" s="4" t="str">
        <f t="shared" si="114"/>
        <v/>
      </c>
      <c r="BE199" s="4" t="str">
        <f t="shared" si="115"/>
        <v/>
      </c>
      <c r="BF199" s="4" t="str">
        <f t="shared" si="105"/>
        <v>なし</v>
      </c>
      <c r="BG199" s="4">
        <f t="shared" si="116"/>
        <v>0</v>
      </c>
      <c r="BM199" s="306"/>
      <c r="BW199" s="107"/>
    </row>
    <row r="200" spans="1:75" s="1" customFormat="1" ht="13.5" customHeight="1">
      <c r="A200" s="423">
        <v>183</v>
      </c>
      <c r="B200" s="94"/>
      <c r="C200" s="94"/>
      <c r="D200" s="94"/>
      <c r="E200" s="94"/>
      <c r="F200" s="94"/>
      <c r="G200" s="414"/>
      <c r="H200" s="94"/>
      <c r="I200" s="94"/>
      <c r="J200" s="95"/>
      <c r="K200" s="94"/>
      <c r="L200" s="93"/>
      <c r="M200" s="94"/>
      <c r="N200" s="95"/>
      <c r="O200" s="95"/>
      <c r="P200" s="41" t="str">
        <f t="shared" si="79"/>
        <v/>
      </c>
      <c r="Q200" s="41" t="str">
        <f t="shared" si="80"/>
        <v/>
      </c>
      <c r="R200" s="42" t="str">
        <f t="shared" si="81"/>
        <v/>
      </c>
      <c r="S200" s="424" t="str">
        <f t="shared" si="118"/>
        <v/>
      </c>
      <c r="T200" s="43" t="str">
        <f t="shared" si="82"/>
        <v/>
      </c>
      <c r="U200" s="43" t="str">
        <f t="shared" si="83"/>
        <v/>
      </c>
      <c r="V200" s="43" t="str">
        <f t="shared" si="84"/>
        <v/>
      </c>
      <c r="W200" s="332"/>
      <c r="X200" s="376"/>
      <c r="Y200" s="425"/>
      <c r="Z200" s="411"/>
      <c r="AA200" s="17" t="str">
        <f t="shared" si="119"/>
        <v/>
      </c>
      <c r="AB200" s="4" t="e">
        <f t="shared" si="86"/>
        <v>#N/A</v>
      </c>
      <c r="AC200" s="4" t="e">
        <f t="shared" si="87"/>
        <v>#N/A</v>
      </c>
      <c r="AD200" s="4" t="e">
        <f t="shared" si="88"/>
        <v>#N/A</v>
      </c>
      <c r="AE200" s="4" t="str">
        <f t="shared" si="120"/>
        <v/>
      </c>
      <c r="AF200" s="4">
        <f t="shared" si="121"/>
        <v>1</v>
      </c>
      <c r="AG200" s="4" t="e">
        <f t="shared" si="122"/>
        <v>#N/A</v>
      </c>
      <c r="AH200" s="4" t="e">
        <f t="shared" si="123"/>
        <v>#N/A</v>
      </c>
      <c r="AI200" s="4" t="e">
        <f t="shared" si="91"/>
        <v>#N/A</v>
      </c>
      <c r="AJ200" s="4" t="e">
        <f t="shared" si="124"/>
        <v>#N/A</v>
      </c>
      <c r="AK200" s="4" t="e">
        <f t="shared" si="109"/>
        <v>#N/A</v>
      </c>
      <c r="AL200" s="4"/>
      <c r="AM200" s="5" t="str">
        <f t="shared" si="92"/>
        <v xml:space="preserve"> </v>
      </c>
      <c r="AN200" s="5" t="str">
        <f t="shared" si="110"/>
        <v xml:space="preserve"> </v>
      </c>
      <c r="AO200" s="4" t="e">
        <f t="shared" si="93"/>
        <v>#N/A</v>
      </c>
      <c r="AP200" s="4" t="e">
        <f t="shared" si="94"/>
        <v>#N/A</v>
      </c>
      <c r="AQ200" s="4" t="e">
        <f t="shared" si="125"/>
        <v>#N/A</v>
      </c>
      <c r="AR200" s="4" t="e">
        <f t="shared" si="95"/>
        <v>#N/A</v>
      </c>
      <c r="AS200" s="4" t="e">
        <f t="shared" si="96"/>
        <v>#N/A</v>
      </c>
      <c r="AT200" s="4" t="e">
        <f t="shared" si="126"/>
        <v>#N/A</v>
      </c>
      <c r="AU200" s="4" t="e">
        <f t="shared" si="97"/>
        <v>#N/A</v>
      </c>
      <c r="AV200" s="4" t="e">
        <f t="shared" si="98"/>
        <v>#N/A</v>
      </c>
      <c r="AW200" s="4" t="e">
        <f t="shared" si="99"/>
        <v>#N/A</v>
      </c>
      <c r="AX200" s="4">
        <f t="shared" si="100"/>
        <v>0</v>
      </c>
      <c r="AY200" s="4" t="e">
        <f t="shared" si="127"/>
        <v>#N/A</v>
      </c>
      <c r="AZ200" s="4" t="str">
        <f t="shared" si="102"/>
        <v/>
      </c>
      <c r="BA200" s="4" t="str">
        <f t="shared" si="103"/>
        <v/>
      </c>
      <c r="BB200" s="4" t="str">
        <f t="shared" si="128"/>
        <v/>
      </c>
      <c r="BC200" s="4" t="str">
        <f t="shared" si="113"/>
        <v/>
      </c>
      <c r="BD200" s="4" t="str">
        <f t="shared" si="114"/>
        <v/>
      </c>
      <c r="BE200" s="4" t="str">
        <f t="shared" si="115"/>
        <v/>
      </c>
      <c r="BF200" s="4" t="str">
        <f t="shared" si="105"/>
        <v>なし</v>
      </c>
      <c r="BG200" s="4">
        <f t="shared" si="116"/>
        <v>0</v>
      </c>
      <c r="BM200" s="306"/>
      <c r="BW200" s="107"/>
    </row>
    <row r="201" spans="1:75" s="1" customFormat="1" ht="13.5" customHeight="1">
      <c r="A201" s="423">
        <v>184</v>
      </c>
      <c r="B201" s="94"/>
      <c r="C201" s="94"/>
      <c r="D201" s="94"/>
      <c r="E201" s="94"/>
      <c r="F201" s="94"/>
      <c r="G201" s="414"/>
      <c r="H201" s="94"/>
      <c r="I201" s="94"/>
      <c r="J201" s="95"/>
      <c r="K201" s="94"/>
      <c r="L201" s="93"/>
      <c r="M201" s="94"/>
      <c r="N201" s="95"/>
      <c r="O201" s="95"/>
      <c r="P201" s="41" t="str">
        <f t="shared" si="79"/>
        <v/>
      </c>
      <c r="Q201" s="41" t="str">
        <f t="shared" si="80"/>
        <v/>
      </c>
      <c r="R201" s="42" t="str">
        <f t="shared" si="81"/>
        <v/>
      </c>
      <c r="S201" s="424" t="str">
        <f t="shared" si="118"/>
        <v/>
      </c>
      <c r="T201" s="43" t="str">
        <f t="shared" si="82"/>
        <v/>
      </c>
      <c r="U201" s="43" t="str">
        <f t="shared" si="83"/>
        <v/>
      </c>
      <c r="V201" s="43" t="str">
        <f t="shared" si="84"/>
        <v/>
      </c>
      <c r="W201" s="332"/>
      <c r="X201" s="376"/>
      <c r="Y201" s="425"/>
      <c r="Z201" s="411"/>
      <c r="AA201" s="17" t="str">
        <f t="shared" si="119"/>
        <v/>
      </c>
      <c r="AB201" s="4" t="e">
        <f t="shared" si="86"/>
        <v>#N/A</v>
      </c>
      <c r="AC201" s="4" t="e">
        <f t="shared" si="87"/>
        <v>#N/A</v>
      </c>
      <c r="AD201" s="4" t="e">
        <f t="shared" si="88"/>
        <v>#N/A</v>
      </c>
      <c r="AE201" s="4" t="str">
        <f t="shared" si="120"/>
        <v/>
      </c>
      <c r="AF201" s="4">
        <f t="shared" si="121"/>
        <v>1</v>
      </c>
      <c r="AG201" s="4" t="e">
        <f t="shared" si="122"/>
        <v>#N/A</v>
      </c>
      <c r="AH201" s="4" t="e">
        <f t="shared" si="123"/>
        <v>#N/A</v>
      </c>
      <c r="AI201" s="4" t="e">
        <f t="shared" si="91"/>
        <v>#N/A</v>
      </c>
      <c r="AJ201" s="4" t="e">
        <f t="shared" si="124"/>
        <v>#N/A</v>
      </c>
      <c r="AK201" s="4" t="e">
        <f t="shared" si="109"/>
        <v>#N/A</v>
      </c>
      <c r="AL201" s="4"/>
      <c r="AM201" s="5" t="str">
        <f t="shared" si="92"/>
        <v xml:space="preserve"> </v>
      </c>
      <c r="AN201" s="5" t="str">
        <f t="shared" si="110"/>
        <v xml:space="preserve"> </v>
      </c>
      <c r="AO201" s="4" t="e">
        <f t="shared" si="93"/>
        <v>#N/A</v>
      </c>
      <c r="AP201" s="4" t="e">
        <f t="shared" si="94"/>
        <v>#N/A</v>
      </c>
      <c r="AQ201" s="4" t="e">
        <f t="shared" si="125"/>
        <v>#N/A</v>
      </c>
      <c r="AR201" s="4" t="e">
        <f t="shared" si="95"/>
        <v>#N/A</v>
      </c>
      <c r="AS201" s="4" t="e">
        <f t="shared" si="96"/>
        <v>#N/A</v>
      </c>
      <c r="AT201" s="4" t="e">
        <f t="shared" si="126"/>
        <v>#N/A</v>
      </c>
      <c r="AU201" s="4" t="e">
        <f t="shared" si="97"/>
        <v>#N/A</v>
      </c>
      <c r="AV201" s="4" t="e">
        <f t="shared" si="98"/>
        <v>#N/A</v>
      </c>
      <c r="AW201" s="4" t="e">
        <f t="shared" si="99"/>
        <v>#N/A</v>
      </c>
      <c r="AX201" s="4">
        <f t="shared" si="100"/>
        <v>0</v>
      </c>
      <c r="AY201" s="4" t="e">
        <f t="shared" si="127"/>
        <v>#N/A</v>
      </c>
      <c r="AZ201" s="4" t="str">
        <f t="shared" si="102"/>
        <v/>
      </c>
      <c r="BA201" s="4" t="str">
        <f t="shared" si="103"/>
        <v/>
      </c>
      <c r="BB201" s="4" t="str">
        <f t="shared" si="128"/>
        <v/>
      </c>
      <c r="BC201" s="4" t="str">
        <f t="shared" si="113"/>
        <v/>
      </c>
      <c r="BD201" s="4" t="str">
        <f t="shared" si="114"/>
        <v/>
      </c>
      <c r="BE201" s="4" t="str">
        <f t="shared" si="115"/>
        <v/>
      </c>
      <c r="BF201" s="4" t="str">
        <f t="shared" si="105"/>
        <v>なし</v>
      </c>
      <c r="BG201" s="4">
        <f t="shared" si="116"/>
        <v>0</v>
      </c>
      <c r="BM201" s="306"/>
      <c r="BW201" s="107"/>
    </row>
    <row r="202" spans="1:75" s="1" customFormat="1" ht="13.5" customHeight="1">
      <c r="A202" s="423">
        <v>185</v>
      </c>
      <c r="B202" s="94"/>
      <c r="C202" s="94"/>
      <c r="D202" s="94"/>
      <c r="E202" s="94"/>
      <c r="F202" s="94"/>
      <c r="G202" s="414"/>
      <c r="H202" s="94"/>
      <c r="I202" s="94"/>
      <c r="J202" s="95"/>
      <c r="K202" s="94"/>
      <c r="L202" s="93"/>
      <c r="M202" s="94"/>
      <c r="N202" s="95"/>
      <c r="O202" s="95"/>
      <c r="P202" s="41" t="str">
        <f t="shared" si="79"/>
        <v/>
      </c>
      <c r="Q202" s="41" t="str">
        <f t="shared" si="80"/>
        <v/>
      </c>
      <c r="R202" s="42" t="str">
        <f t="shared" si="81"/>
        <v/>
      </c>
      <c r="S202" s="424" t="str">
        <f t="shared" si="118"/>
        <v/>
      </c>
      <c r="T202" s="43" t="str">
        <f t="shared" si="82"/>
        <v/>
      </c>
      <c r="U202" s="43" t="str">
        <f t="shared" si="83"/>
        <v/>
      </c>
      <c r="V202" s="43" t="str">
        <f t="shared" si="84"/>
        <v/>
      </c>
      <c r="W202" s="332"/>
      <c r="X202" s="376"/>
      <c r="Y202" s="425"/>
      <c r="Z202" s="411"/>
      <c r="AA202" s="17" t="str">
        <f t="shared" si="119"/>
        <v/>
      </c>
      <c r="AB202" s="4" t="e">
        <f t="shared" si="86"/>
        <v>#N/A</v>
      </c>
      <c r="AC202" s="4" t="e">
        <f t="shared" si="87"/>
        <v>#N/A</v>
      </c>
      <c r="AD202" s="4" t="e">
        <f t="shared" si="88"/>
        <v>#N/A</v>
      </c>
      <c r="AE202" s="4" t="str">
        <f t="shared" si="120"/>
        <v/>
      </c>
      <c r="AF202" s="4">
        <f t="shared" si="121"/>
        <v>1</v>
      </c>
      <c r="AG202" s="4" t="e">
        <f t="shared" si="122"/>
        <v>#N/A</v>
      </c>
      <c r="AH202" s="4" t="e">
        <f t="shared" si="123"/>
        <v>#N/A</v>
      </c>
      <c r="AI202" s="4" t="e">
        <f t="shared" si="91"/>
        <v>#N/A</v>
      </c>
      <c r="AJ202" s="4" t="e">
        <f t="shared" si="124"/>
        <v>#N/A</v>
      </c>
      <c r="AK202" s="4" t="e">
        <f t="shared" si="109"/>
        <v>#N/A</v>
      </c>
      <c r="AL202" s="4"/>
      <c r="AM202" s="5" t="str">
        <f t="shared" si="92"/>
        <v xml:space="preserve"> </v>
      </c>
      <c r="AN202" s="5" t="str">
        <f t="shared" si="110"/>
        <v xml:space="preserve"> </v>
      </c>
      <c r="AO202" s="4" t="e">
        <f t="shared" si="93"/>
        <v>#N/A</v>
      </c>
      <c r="AP202" s="4" t="e">
        <f t="shared" si="94"/>
        <v>#N/A</v>
      </c>
      <c r="AQ202" s="4" t="e">
        <f t="shared" si="125"/>
        <v>#N/A</v>
      </c>
      <c r="AR202" s="4" t="e">
        <f t="shared" si="95"/>
        <v>#N/A</v>
      </c>
      <c r="AS202" s="4" t="e">
        <f t="shared" si="96"/>
        <v>#N/A</v>
      </c>
      <c r="AT202" s="4" t="e">
        <f t="shared" si="126"/>
        <v>#N/A</v>
      </c>
      <c r="AU202" s="4" t="e">
        <f t="shared" si="97"/>
        <v>#N/A</v>
      </c>
      <c r="AV202" s="4" t="e">
        <f t="shared" si="98"/>
        <v>#N/A</v>
      </c>
      <c r="AW202" s="4" t="e">
        <f t="shared" si="99"/>
        <v>#N/A</v>
      </c>
      <c r="AX202" s="4">
        <f t="shared" si="100"/>
        <v>0</v>
      </c>
      <c r="AY202" s="4" t="e">
        <f t="shared" si="127"/>
        <v>#N/A</v>
      </c>
      <c r="AZ202" s="4" t="str">
        <f t="shared" si="102"/>
        <v/>
      </c>
      <c r="BA202" s="4" t="str">
        <f t="shared" si="103"/>
        <v/>
      </c>
      <c r="BB202" s="4" t="str">
        <f t="shared" si="128"/>
        <v/>
      </c>
      <c r="BC202" s="4" t="str">
        <f t="shared" si="113"/>
        <v/>
      </c>
      <c r="BD202" s="4" t="str">
        <f t="shared" si="114"/>
        <v/>
      </c>
      <c r="BE202" s="4" t="str">
        <f t="shared" si="115"/>
        <v/>
      </c>
      <c r="BF202" s="4" t="str">
        <f t="shared" si="105"/>
        <v>なし</v>
      </c>
      <c r="BG202" s="4">
        <f t="shared" si="116"/>
        <v>0</v>
      </c>
      <c r="BM202" s="306"/>
      <c r="BW202" s="107"/>
    </row>
    <row r="203" spans="1:75" s="1" customFormat="1" ht="13.5" customHeight="1">
      <c r="A203" s="423">
        <v>186</v>
      </c>
      <c r="B203" s="94"/>
      <c r="C203" s="94"/>
      <c r="D203" s="94"/>
      <c r="E203" s="94"/>
      <c r="F203" s="94"/>
      <c r="G203" s="414"/>
      <c r="H203" s="94"/>
      <c r="I203" s="94"/>
      <c r="J203" s="95"/>
      <c r="K203" s="94"/>
      <c r="L203" s="93"/>
      <c r="M203" s="94"/>
      <c r="N203" s="95"/>
      <c r="O203" s="95"/>
      <c r="P203" s="41" t="str">
        <f t="shared" si="79"/>
        <v/>
      </c>
      <c r="Q203" s="41" t="str">
        <f t="shared" si="80"/>
        <v/>
      </c>
      <c r="R203" s="42" t="str">
        <f t="shared" si="81"/>
        <v/>
      </c>
      <c r="S203" s="424" t="str">
        <f t="shared" si="118"/>
        <v/>
      </c>
      <c r="T203" s="43" t="str">
        <f t="shared" si="82"/>
        <v/>
      </c>
      <c r="U203" s="43" t="str">
        <f t="shared" si="83"/>
        <v/>
      </c>
      <c r="V203" s="43" t="str">
        <f t="shared" si="84"/>
        <v/>
      </c>
      <c r="W203" s="332"/>
      <c r="X203" s="376"/>
      <c r="Y203" s="425"/>
      <c r="Z203" s="411"/>
      <c r="AA203" s="17" t="str">
        <f t="shared" si="119"/>
        <v/>
      </c>
      <c r="AB203" s="4" t="e">
        <f t="shared" si="86"/>
        <v>#N/A</v>
      </c>
      <c r="AC203" s="4" t="e">
        <f t="shared" si="87"/>
        <v>#N/A</v>
      </c>
      <c r="AD203" s="4" t="e">
        <f t="shared" si="88"/>
        <v>#N/A</v>
      </c>
      <c r="AE203" s="4" t="str">
        <f t="shared" si="120"/>
        <v/>
      </c>
      <c r="AF203" s="4">
        <f t="shared" si="121"/>
        <v>1</v>
      </c>
      <c r="AG203" s="4" t="e">
        <f t="shared" si="122"/>
        <v>#N/A</v>
      </c>
      <c r="AH203" s="4" t="e">
        <f t="shared" si="123"/>
        <v>#N/A</v>
      </c>
      <c r="AI203" s="4" t="e">
        <f t="shared" si="91"/>
        <v>#N/A</v>
      </c>
      <c r="AJ203" s="4" t="e">
        <f t="shared" si="124"/>
        <v>#N/A</v>
      </c>
      <c r="AK203" s="4" t="e">
        <f t="shared" si="109"/>
        <v>#N/A</v>
      </c>
      <c r="AL203" s="4"/>
      <c r="AM203" s="5" t="str">
        <f t="shared" si="92"/>
        <v xml:space="preserve"> </v>
      </c>
      <c r="AN203" s="5" t="str">
        <f t="shared" si="110"/>
        <v xml:space="preserve"> </v>
      </c>
      <c r="AO203" s="4" t="e">
        <f t="shared" si="93"/>
        <v>#N/A</v>
      </c>
      <c r="AP203" s="4" t="e">
        <f t="shared" si="94"/>
        <v>#N/A</v>
      </c>
      <c r="AQ203" s="4" t="e">
        <f t="shared" si="125"/>
        <v>#N/A</v>
      </c>
      <c r="AR203" s="4" t="e">
        <f t="shared" si="95"/>
        <v>#N/A</v>
      </c>
      <c r="AS203" s="4" t="e">
        <f t="shared" si="96"/>
        <v>#N/A</v>
      </c>
      <c r="AT203" s="4" t="e">
        <f t="shared" si="126"/>
        <v>#N/A</v>
      </c>
      <c r="AU203" s="4" t="e">
        <f t="shared" si="97"/>
        <v>#N/A</v>
      </c>
      <c r="AV203" s="4" t="e">
        <f t="shared" si="98"/>
        <v>#N/A</v>
      </c>
      <c r="AW203" s="4" t="e">
        <f t="shared" si="99"/>
        <v>#N/A</v>
      </c>
      <c r="AX203" s="4">
        <f t="shared" si="100"/>
        <v>0</v>
      </c>
      <c r="AY203" s="4" t="e">
        <f t="shared" si="127"/>
        <v>#N/A</v>
      </c>
      <c r="AZ203" s="4" t="str">
        <f t="shared" si="102"/>
        <v/>
      </c>
      <c r="BA203" s="4" t="str">
        <f t="shared" si="103"/>
        <v/>
      </c>
      <c r="BB203" s="4" t="str">
        <f t="shared" si="128"/>
        <v/>
      </c>
      <c r="BC203" s="4" t="str">
        <f t="shared" si="113"/>
        <v/>
      </c>
      <c r="BD203" s="4" t="str">
        <f t="shared" si="114"/>
        <v/>
      </c>
      <c r="BE203" s="4" t="str">
        <f t="shared" si="115"/>
        <v/>
      </c>
      <c r="BF203" s="4" t="str">
        <f t="shared" si="105"/>
        <v>なし</v>
      </c>
      <c r="BG203" s="4">
        <f t="shared" si="116"/>
        <v>0</v>
      </c>
      <c r="BM203" s="306"/>
      <c r="BW203" s="107"/>
    </row>
    <row r="204" spans="1:75" s="1" customFormat="1" ht="13.5" customHeight="1">
      <c r="A204" s="423">
        <v>187</v>
      </c>
      <c r="B204" s="94"/>
      <c r="C204" s="94"/>
      <c r="D204" s="94"/>
      <c r="E204" s="94"/>
      <c r="F204" s="94"/>
      <c r="G204" s="414"/>
      <c r="H204" s="94"/>
      <c r="I204" s="94"/>
      <c r="J204" s="95"/>
      <c r="K204" s="94"/>
      <c r="L204" s="93"/>
      <c r="M204" s="94"/>
      <c r="N204" s="95"/>
      <c r="O204" s="95"/>
      <c r="P204" s="41" t="str">
        <f t="shared" si="79"/>
        <v/>
      </c>
      <c r="Q204" s="41" t="str">
        <f t="shared" si="80"/>
        <v/>
      </c>
      <c r="R204" s="42" t="str">
        <f t="shared" si="81"/>
        <v/>
      </c>
      <c r="S204" s="424" t="str">
        <f t="shared" si="118"/>
        <v/>
      </c>
      <c r="T204" s="43" t="str">
        <f t="shared" si="82"/>
        <v/>
      </c>
      <c r="U204" s="43" t="str">
        <f t="shared" si="83"/>
        <v/>
      </c>
      <c r="V204" s="43" t="str">
        <f t="shared" si="84"/>
        <v/>
      </c>
      <c r="W204" s="332"/>
      <c r="X204" s="376"/>
      <c r="Y204" s="425"/>
      <c r="Z204" s="411"/>
      <c r="AA204" s="17" t="str">
        <f t="shared" si="119"/>
        <v/>
      </c>
      <c r="AB204" s="4" t="e">
        <f t="shared" si="86"/>
        <v>#N/A</v>
      </c>
      <c r="AC204" s="4" t="e">
        <f t="shared" si="87"/>
        <v>#N/A</v>
      </c>
      <c r="AD204" s="4" t="e">
        <f t="shared" si="88"/>
        <v>#N/A</v>
      </c>
      <c r="AE204" s="4" t="str">
        <f t="shared" si="120"/>
        <v/>
      </c>
      <c r="AF204" s="4">
        <f t="shared" si="121"/>
        <v>1</v>
      </c>
      <c r="AG204" s="4" t="e">
        <f t="shared" si="122"/>
        <v>#N/A</v>
      </c>
      <c r="AH204" s="4" t="e">
        <f t="shared" si="123"/>
        <v>#N/A</v>
      </c>
      <c r="AI204" s="4" t="e">
        <f t="shared" si="91"/>
        <v>#N/A</v>
      </c>
      <c r="AJ204" s="4" t="e">
        <f t="shared" si="124"/>
        <v>#N/A</v>
      </c>
      <c r="AK204" s="4" t="e">
        <f t="shared" si="109"/>
        <v>#N/A</v>
      </c>
      <c r="AL204" s="4"/>
      <c r="AM204" s="5" t="str">
        <f t="shared" si="92"/>
        <v xml:space="preserve"> </v>
      </c>
      <c r="AN204" s="5" t="str">
        <f t="shared" si="110"/>
        <v xml:space="preserve"> </v>
      </c>
      <c r="AO204" s="4" t="e">
        <f t="shared" si="93"/>
        <v>#N/A</v>
      </c>
      <c r="AP204" s="4" t="e">
        <f t="shared" si="94"/>
        <v>#N/A</v>
      </c>
      <c r="AQ204" s="4" t="e">
        <f t="shared" si="125"/>
        <v>#N/A</v>
      </c>
      <c r="AR204" s="4" t="e">
        <f t="shared" si="95"/>
        <v>#N/A</v>
      </c>
      <c r="AS204" s="4" t="e">
        <f t="shared" si="96"/>
        <v>#N/A</v>
      </c>
      <c r="AT204" s="4" t="e">
        <f t="shared" si="126"/>
        <v>#N/A</v>
      </c>
      <c r="AU204" s="4" t="e">
        <f t="shared" si="97"/>
        <v>#N/A</v>
      </c>
      <c r="AV204" s="4" t="e">
        <f t="shared" si="98"/>
        <v>#N/A</v>
      </c>
      <c r="AW204" s="4" t="e">
        <f t="shared" si="99"/>
        <v>#N/A</v>
      </c>
      <c r="AX204" s="4">
        <f t="shared" si="100"/>
        <v>0</v>
      </c>
      <c r="AY204" s="4" t="e">
        <f t="shared" si="127"/>
        <v>#N/A</v>
      </c>
      <c r="AZ204" s="4" t="str">
        <f t="shared" si="102"/>
        <v/>
      </c>
      <c r="BA204" s="4" t="str">
        <f t="shared" si="103"/>
        <v/>
      </c>
      <c r="BB204" s="4" t="str">
        <f t="shared" si="128"/>
        <v/>
      </c>
      <c r="BC204" s="4" t="str">
        <f t="shared" si="113"/>
        <v/>
      </c>
      <c r="BD204" s="4" t="str">
        <f t="shared" si="114"/>
        <v/>
      </c>
      <c r="BE204" s="4" t="str">
        <f t="shared" si="115"/>
        <v/>
      </c>
      <c r="BF204" s="4" t="str">
        <f t="shared" si="105"/>
        <v>なし</v>
      </c>
      <c r="BG204" s="4">
        <f t="shared" si="116"/>
        <v>0</v>
      </c>
      <c r="BM204" s="306"/>
      <c r="BW204" s="107"/>
    </row>
    <row r="205" spans="1:75" s="1" customFormat="1" ht="13.5" customHeight="1">
      <c r="A205" s="423">
        <v>188</v>
      </c>
      <c r="B205" s="94"/>
      <c r="C205" s="94"/>
      <c r="D205" s="94"/>
      <c r="E205" s="94"/>
      <c r="F205" s="94"/>
      <c r="G205" s="414"/>
      <c r="H205" s="94"/>
      <c r="I205" s="94"/>
      <c r="J205" s="95"/>
      <c r="K205" s="94"/>
      <c r="L205" s="93"/>
      <c r="M205" s="94"/>
      <c r="N205" s="95"/>
      <c r="O205" s="95"/>
      <c r="P205" s="41" t="str">
        <f t="shared" si="79"/>
        <v/>
      </c>
      <c r="Q205" s="41" t="str">
        <f t="shared" si="80"/>
        <v/>
      </c>
      <c r="R205" s="42" t="str">
        <f t="shared" si="81"/>
        <v/>
      </c>
      <c r="S205" s="424" t="str">
        <f t="shared" si="118"/>
        <v/>
      </c>
      <c r="T205" s="43" t="str">
        <f t="shared" si="82"/>
        <v/>
      </c>
      <c r="U205" s="43" t="str">
        <f t="shared" si="83"/>
        <v/>
      </c>
      <c r="V205" s="43" t="str">
        <f t="shared" si="84"/>
        <v/>
      </c>
      <c r="W205" s="332"/>
      <c r="X205" s="376"/>
      <c r="Y205" s="425"/>
      <c r="Z205" s="411"/>
      <c r="AA205" s="17" t="str">
        <f t="shared" si="119"/>
        <v/>
      </c>
      <c r="AB205" s="4" t="e">
        <f t="shared" si="86"/>
        <v>#N/A</v>
      </c>
      <c r="AC205" s="4" t="e">
        <f t="shared" si="87"/>
        <v>#N/A</v>
      </c>
      <c r="AD205" s="4" t="e">
        <f t="shared" si="88"/>
        <v>#N/A</v>
      </c>
      <c r="AE205" s="4" t="str">
        <f t="shared" si="120"/>
        <v/>
      </c>
      <c r="AF205" s="4">
        <f t="shared" si="121"/>
        <v>1</v>
      </c>
      <c r="AG205" s="4" t="e">
        <f t="shared" si="122"/>
        <v>#N/A</v>
      </c>
      <c r="AH205" s="4" t="e">
        <f t="shared" si="123"/>
        <v>#N/A</v>
      </c>
      <c r="AI205" s="4" t="e">
        <f t="shared" si="91"/>
        <v>#N/A</v>
      </c>
      <c r="AJ205" s="4" t="e">
        <f t="shared" si="124"/>
        <v>#N/A</v>
      </c>
      <c r="AK205" s="4" t="e">
        <f t="shared" si="109"/>
        <v>#N/A</v>
      </c>
      <c r="AL205" s="4"/>
      <c r="AM205" s="5" t="str">
        <f t="shared" si="92"/>
        <v xml:space="preserve"> </v>
      </c>
      <c r="AN205" s="5" t="str">
        <f t="shared" si="110"/>
        <v xml:space="preserve"> </v>
      </c>
      <c r="AO205" s="4" t="e">
        <f t="shared" si="93"/>
        <v>#N/A</v>
      </c>
      <c r="AP205" s="4" t="e">
        <f t="shared" si="94"/>
        <v>#N/A</v>
      </c>
      <c r="AQ205" s="4" t="e">
        <f t="shared" si="125"/>
        <v>#N/A</v>
      </c>
      <c r="AR205" s="4" t="e">
        <f t="shared" si="95"/>
        <v>#N/A</v>
      </c>
      <c r="AS205" s="4" t="e">
        <f t="shared" si="96"/>
        <v>#N/A</v>
      </c>
      <c r="AT205" s="4" t="e">
        <f t="shared" si="126"/>
        <v>#N/A</v>
      </c>
      <c r="AU205" s="4" t="e">
        <f t="shared" si="97"/>
        <v>#N/A</v>
      </c>
      <c r="AV205" s="4" t="e">
        <f t="shared" si="98"/>
        <v>#N/A</v>
      </c>
      <c r="AW205" s="4" t="e">
        <f t="shared" si="99"/>
        <v>#N/A</v>
      </c>
      <c r="AX205" s="4">
        <f t="shared" si="100"/>
        <v>0</v>
      </c>
      <c r="AY205" s="4" t="e">
        <f t="shared" si="127"/>
        <v>#N/A</v>
      </c>
      <c r="AZ205" s="4" t="str">
        <f t="shared" si="102"/>
        <v/>
      </c>
      <c r="BA205" s="4" t="str">
        <f t="shared" si="103"/>
        <v/>
      </c>
      <c r="BB205" s="4" t="str">
        <f t="shared" si="128"/>
        <v/>
      </c>
      <c r="BC205" s="4" t="str">
        <f t="shared" si="113"/>
        <v/>
      </c>
      <c r="BD205" s="4" t="str">
        <f t="shared" si="114"/>
        <v/>
      </c>
      <c r="BE205" s="4" t="str">
        <f t="shared" si="115"/>
        <v/>
      </c>
      <c r="BF205" s="4" t="str">
        <f t="shared" si="105"/>
        <v>なし</v>
      </c>
      <c r="BG205" s="4">
        <f t="shared" si="116"/>
        <v>0</v>
      </c>
      <c r="BM205" s="306"/>
      <c r="BW205" s="107"/>
    </row>
    <row r="206" spans="1:75" s="1" customFormat="1" ht="13.5" customHeight="1">
      <c r="A206" s="423">
        <v>189</v>
      </c>
      <c r="B206" s="94"/>
      <c r="C206" s="94"/>
      <c r="D206" s="94"/>
      <c r="E206" s="94"/>
      <c r="F206" s="94"/>
      <c r="G206" s="414"/>
      <c r="H206" s="94"/>
      <c r="I206" s="94"/>
      <c r="J206" s="95"/>
      <c r="K206" s="94"/>
      <c r="L206" s="93"/>
      <c r="M206" s="94"/>
      <c r="N206" s="95"/>
      <c r="O206" s="95"/>
      <c r="P206" s="41" t="str">
        <f t="shared" si="79"/>
        <v/>
      </c>
      <c r="Q206" s="41" t="str">
        <f t="shared" si="80"/>
        <v/>
      </c>
      <c r="R206" s="42" t="str">
        <f t="shared" si="81"/>
        <v/>
      </c>
      <c r="S206" s="424" t="str">
        <f t="shared" si="118"/>
        <v/>
      </c>
      <c r="T206" s="43" t="str">
        <f t="shared" si="82"/>
        <v/>
      </c>
      <c r="U206" s="43" t="str">
        <f t="shared" si="83"/>
        <v/>
      </c>
      <c r="V206" s="43" t="str">
        <f t="shared" si="84"/>
        <v/>
      </c>
      <c r="W206" s="332"/>
      <c r="X206" s="376"/>
      <c r="Y206" s="425"/>
      <c r="Z206" s="411"/>
      <c r="AA206" s="17" t="str">
        <f t="shared" si="119"/>
        <v/>
      </c>
      <c r="AB206" s="4" t="e">
        <f t="shared" si="86"/>
        <v>#N/A</v>
      </c>
      <c r="AC206" s="4" t="e">
        <f t="shared" si="87"/>
        <v>#N/A</v>
      </c>
      <c r="AD206" s="4" t="e">
        <f t="shared" si="88"/>
        <v>#N/A</v>
      </c>
      <c r="AE206" s="4" t="str">
        <f t="shared" si="120"/>
        <v/>
      </c>
      <c r="AF206" s="4">
        <f t="shared" si="121"/>
        <v>1</v>
      </c>
      <c r="AG206" s="4" t="e">
        <f t="shared" si="122"/>
        <v>#N/A</v>
      </c>
      <c r="AH206" s="4" t="e">
        <f t="shared" si="123"/>
        <v>#N/A</v>
      </c>
      <c r="AI206" s="4" t="e">
        <f t="shared" si="91"/>
        <v>#N/A</v>
      </c>
      <c r="AJ206" s="4" t="e">
        <f t="shared" si="124"/>
        <v>#N/A</v>
      </c>
      <c r="AK206" s="4" t="e">
        <f t="shared" si="109"/>
        <v>#N/A</v>
      </c>
      <c r="AL206" s="4"/>
      <c r="AM206" s="5" t="str">
        <f t="shared" si="92"/>
        <v xml:space="preserve"> </v>
      </c>
      <c r="AN206" s="5" t="str">
        <f t="shared" si="110"/>
        <v xml:space="preserve"> </v>
      </c>
      <c r="AO206" s="4" t="e">
        <f t="shared" si="93"/>
        <v>#N/A</v>
      </c>
      <c r="AP206" s="4" t="e">
        <f t="shared" si="94"/>
        <v>#N/A</v>
      </c>
      <c r="AQ206" s="4" t="e">
        <f t="shared" si="125"/>
        <v>#N/A</v>
      </c>
      <c r="AR206" s="4" t="e">
        <f t="shared" si="95"/>
        <v>#N/A</v>
      </c>
      <c r="AS206" s="4" t="e">
        <f t="shared" si="96"/>
        <v>#N/A</v>
      </c>
      <c r="AT206" s="4" t="e">
        <f t="shared" si="126"/>
        <v>#N/A</v>
      </c>
      <c r="AU206" s="4" t="e">
        <f t="shared" si="97"/>
        <v>#N/A</v>
      </c>
      <c r="AV206" s="4" t="e">
        <f t="shared" si="98"/>
        <v>#N/A</v>
      </c>
      <c r="AW206" s="4" t="e">
        <f t="shared" si="99"/>
        <v>#N/A</v>
      </c>
      <c r="AX206" s="4">
        <f t="shared" si="100"/>
        <v>0</v>
      </c>
      <c r="AY206" s="4" t="e">
        <f t="shared" si="127"/>
        <v>#N/A</v>
      </c>
      <c r="AZ206" s="4" t="str">
        <f t="shared" si="102"/>
        <v/>
      </c>
      <c r="BA206" s="4" t="str">
        <f t="shared" si="103"/>
        <v/>
      </c>
      <c r="BB206" s="4" t="str">
        <f t="shared" si="128"/>
        <v/>
      </c>
      <c r="BC206" s="4" t="str">
        <f t="shared" si="113"/>
        <v/>
      </c>
      <c r="BD206" s="4" t="str">
        <f t="shared" si="114"/>
        <v/>
      </c>
      <c r="BE206" s="4" t="str">
        <f t="shared" si="115"/>
        <v/>
      </c>
      <c r="BF206" s="4" t="str">
        <f t="shared" si="105"/>
        <v>なし</v>
      </c>
      <c r="BG206" s="4">
        <f t="shared" si="116"/>
        <v>0</v>
      </c>
      <c r="BM206" s="306"/>
      <c r="BW206" s="107"/>
    </row>
    <row r="207" spans="1:75" s="1" customFormat="1" ht="13.5" customHeight="1">
      <c r="A207" s="423">
        <v>190</v>
      </c>
      <c r="B207" s="94"/>
      <c r="C207" s="94"/>
      <c r="D207" s="94"/>
      <c r="E207" s="94"/>
      <c r="F207" s="94"/>
      <c r="G207" s="414"/>
      <c r="H207" s="94"/>
      <c r="I207" s="94"/>
      <c r="J207" s="95"/>
      <c r="K207" s="94"/>
      <c r="L207" s="93"/>
      <c r="M207" s="94"/>
      <c r="N207" s="95"/>
      <c r="O207" s="95"/>
      <c r="P207" s="41" t="str">
        <f t="shared" si="79"/>
        <v/>
      </c>
      <c r="Q207" s="41" t="str">
        <f t="shared" si="80"/>
        <v/>
      </c>
      <c r="R207" s="42" t="str">
        <f t="shared" si="81"/>
        <v/>
      </c>
      <c r="S207" s="424" t="str">
        <f t="shared" si="118"/>
        <v/>
      </c>
      <c r="T207" s="43" t="str">
        <f t="shared" si="82"/>
        <v/>
      </c>
      <c r="U207" s="43" t="str">
        <f t="shared" si="83"/>
        <v/>
      </c>
      <c r="V207" s="43" t="str">
        <f t="shared" si="84"/>
        <v/>
      </c>
      <c r="W207" s="332"/>
      <c r="X207" s="376"/>
      <c r="Y207" s="425"/>
      <c r="Z207" s="411"/>
      <c r="AA207" s="17" t="str">
        <f t="shared" si="119"/>
        <v/>
      </c>
      <c r="AB207" s="4" t="e">
        <f t="shared" si="86"/>
        <v>#N/A</v>
      </c>
      <c r="AC207" s="4" t="e">
        <f t="shared" si="87"/>
        <v>#N/A</v>
      </c>
      <c r="AD207" s="4" t="e">
        <f t="shared" si="88"/>
        <v>#N/A</v>
      </c>
      <c r="AE207" s="4" t="str">
        <f t="shared" si="120"/>
        <v/>
      </c>
      <c r="AF207" s="4">
        <f t="shared" si="121"/>
        <v>1</v>
      </c>
      <c r="AG207" s="4" t="e">
        <f t="shared" si="122"/>
        <v>#N/A</v>
      </c>
      <c r="AH207" s="4" t="e">
        <f t="shared" si="123"/>
        <v>#N/A</v>
      </c>
      <c r="AI207" s="4" t="e">
        <f t="shared" si="91"/>
        <v>#N/A</v>
      </c>
      <c r="AJ207" s="4" t="e">
        <f t="shared" si="124"/>
        <v>#N/A</v>
      </c>
      <c r="AK207" s="4" t="e">
        <f t="shared" si="109"/>
        <v>#N/A</v>
      </c>
      <c r="AL207" s="4"/>
      <c r="AM207" s="5" t="str">
        <f t="shared" si="92"/>
        <v xml:space="preserve"> </v>
      </c>
      <c r="AN207" s="5" t="str">
        <f t="shared" si="110"/>
        <v xml:space="preserve"> </v>
      </c>
      <c r="AO207" s="4" t="e">
        <f t="shared" si="93"/>
        <v>#N/A</v>
      </c>
      <c r="AP207" s="4" t="e">
        <f t="shared" si="94"/>
        <v>#N/A</v>
      </c>
      <c r="AQ207" s="4" t="e">
        <f t="shared" si="125"/>
        <v>#N/A</v>
      </c>
      <c r="AR207" s="4" t="e">
        <f t="shared" si="95"/>
        <v>#N/A</v>
      </c>
      <c r="AS207" s="4" t="e">
        <f t="shared" si="96"/>
        <v>#N/A</v>
      </c>
      <c r="AT207" s="4" t="e">
        <f t="shared" si="126"/>
        <v>#N/A</v>
      </c>
      <c r="AU207" s="4" t="e">
        <f t="shared" si="97"/>
        <v>#N/A</v>
      </c>
      <c r="AV207" s="4" t="e">
        <f t="shared" si="98"/>
        <v>#N/A</v>
      </c>
      <c r="AW207" s="4" t="e">
        <f t="shared" si="99"/>
        <v>#N/A</v>
      </c>
      <c r="AX207" s="4">
        <f t="shared" si="100"/>
        <v>0</v>
      </c>
      <c r="AY207" s="4" t="e">
        <f t="shared" si="127"/>
        <v>#N/A</v>
      </c>
      <c r="AZ207" s="4" t="str">
        <f t="shared" si="102"/>
        <v/>
      </c>
      <c r="BA207" s="4" t="str">
        <f t="shared" si="103"/>
        <v/>
      </c>
      <c r="BB207" s="4" t="str">
        <f t="shared" si="128"/>
        <v/>
      </c>
      <c r="BC207" s="4" t="str">
        <f t="shared" si="113"/>
        <v/>
      </c>
      <c r="BD207" s="4" t="str">
        <f t="shared" si="114"/>
        <v/>
      </c>
      <c r="BE207" s="4" t="str">
        <f t="shared" si="115"/>
        <v/>
      </c>
      <c r="BF207" s="4" t="str">
        <f t="shared" si="105"/>
        <v>なし</v>
      </c>
      <c r="BG207" s="4">
        <f t="shared" si="116"/>
        <v>0</v>
      </c>
      <c r="BM207" s="306"/>
      <c r="BW207" s="107"/>
    </row>
    <row r="208" spans="1:75" s="1" customFormat="1" ht="13.5" customHeight="1">
      <c r="A208" s="423">
        <v>191</v>
      </c>
      <c r="B208" s="94"/>
      <c r="C208" s="94"/>
      <c r="D208" s="94"/>
      <c r="E208" s="94"/>
      <c r="F208" s="94"/>
      <c r="G208" s="414"/>
      <c r="H208" s="94"/>
      <c r="I208" s="94"/>
      <c r="J208" s="95"/>
      <c r="K208" s="94"/>
      <c r="L208" s="93"/>
      <c r="M208" s="94"/>
      <c r="N208" s="95"/>
      <c r="O208" s="95"/>
      <c r="P208" s="41" t="str">
        <f t="shared" si="79"/>
        <v/>
      </c>
      <c r="Q208" s="41" t="str">
        <f t="shared" si="80"/>
        <v/>
      </c>
      <c r="R208" s="42" t="str">
        <f t="shared" si="81"/>
        <v/>
      </c>
      <c r="S208" s="424" t="str">
        <f t="shared" si="118"/>
        <v/>
      </c>
      <c r="T208" s="43" t="str">
        <f t="shared" si="82"/>
        <v/>
      </c>
      <c r="U208" s="43" t="str">
        <f t="shared" si="83"/>
        <v/>
      </c>
      <c r="V208" s="43" t="str">
        <f t="shared" si="84"/>
        <v/>
      </c>
      <c r="W208" s="332"/>
      <c r="X208" s="376"/>
      <c r="Y208" s="425"/>
      <c r="Z208" s="411"/>
      <c r="AA208" s="17" t="str">
        <f t="shared" si="119"/>
        <v/>
      </c>
      <c r="AB208" s="4" t="e">
        <f t="shared" si="86"/>
        <v>#N/A</v>
      </c>
      <c r="AC208" s="4" t="e">
        <f t="shared" si="87"/>
        <v>#N/A</v>
      </c>
      <c r="AD208" s="4" t="e">
        <f t="shared" si="88"/>
        <v>#N/A</v>
      </c>
      <c r="AE208" s="4" t="str">
        <f t="shared" si="120"/>
        <v/>
      </c>
      <c r="AF208" s="4">
        <f t="shared" si="121"/>
        <v>1</v>
      </c>
      <c r="AG208" s="4" t="e">
        <f t="shared" si="122"/>
        <v>#N/A</v>
      </c>
      <c r="AH208" s="4" t="e">
        <f t="shared" si="123"/>
        <v>#N/A</v>
      </c>
      <c r="AI208" s="4" t="e">
        <f t="shared" si="91"/>
        <v>#N/A</v>
      </c>
      <c r="AJ208" s="4" t="e">
        <f t="shared" si="124"/>
        <v>#N/A</v>
      </c>
      <c r="AK208" s="4" t="e">
        <f t="shared" si="109"/>
        <v>#N/A</v>
      </c>
      <c r="AL208" s="4"/>
      <c r="AM208" s="5" t="str">
        <f t="shared" si="92"/>
        <v xml:space="preserve"> </v>
      </c>
      <c r="AN208" s="5" t="str">
        <f t="shared" si="110"/>
        <v xml:space="preserve"> </v>
      </c>
      <c r="AO208" s="4" t="e">
        <f t="shared" si="93"/>
        <v>#N/A</v>
      </c>
      <c r="AP208" s="4" t="e">
        <f t="shared" si="94"/>
        <v>#N/A</v>
      </c>
      <c r="AQ208" s="4" t="e">
        <f t="shared" si="125"/>
        <v>#N/A</v>
      </c>
      <c r="AR208" s="4" t="e">
        <f t="shared" si="95"/>
        <v>#N/A</v>
      </c>
      <c r="AS208" s="4" t="e">
        <f t="shared" si="96"/>
        <v>#N/A</v>
      </c>
      <c r="AT208" s="4" t="e">
        <f t="shared" si="126"/>
        <v>#N/A</v>
      </c>
      <c r="AU208" s="4" t="e">
        <f t="shared" si="97"/>
        <v>#N/A</v>
      </c>
      <c r="AV208" s="4" t="e">
        <f t="shared" si="98"/>
        <v>#N/A</v>
      </c>
      <c r="AW208" s="4" t="e">
        <f t="shared" si="99"/>
        <v>#N/A</v>
      </c>
      <c r="AX208" s="4">
        <f t="shared" si="100"/>
        <v>0</v>
      </c>
      <c r="AY208" s="4" t="e">
        <f t="shared" si="127"/>
        <v>#N/A</v>
      </c>
      <c r="AZ208" s="4" t="str">
        <f t="shared" si="102"/>
        <v/>
      </c>
      <c r="BA208" s="4" t="str">
        <f t="shared" si="103"/>
        <v/>
      </c>
      <c r="BB208" s="4" t="str">
        <f t="shared" si="128"/>
        <v/>
      </c>
      <c r="BC208" s="4" t="str">
        <f t="shared" si="113"/>
        <v/>
      </c>
      <c r="BD208" s="4" t="str">
        <f t="shared" si="114"/>
        <v/>
      </c>
      <c r="BE208" s="4" t="str">
        <f t="shared" si="115"/>
        <v/>
      </c>
      <c r="BF208" s="4" t="str">
        <f t="shared" si="105"/>
        <v>なし</v>
      </c>
      <c r="BG208" s="4">
        <f t="shared" si="116"/>
        <v>0</v>
      </c>
      <c r="BM208" s="306"/>
      <c r="BW208" s="107"/>
    </row>
    <row r="209" spans="1:75" s="1" customFormat="1" ht="13.5" customHeight="1">
      <c r="A209" s="423">
        <v>192</v>
      </c>
      <c r="B209" s="94"/>
      <c r="C209" s="94"/>
      <c r="D209" s="94"/>
      <c r="E209" s="94"/>
      <c r="F209" s="94"/>
      <c r="G209" s="414"/>
      <c r="H209" s="94"/>
      <c r="I209" s="94"/>
      <c r="J209" s="95"/>
      <c r="K209" s="94"/>
      <c r="L209" s="93"/>
      <c r="M209" s="94"/>
      <c r="N209" s="95"/>
      <c r="O209" s="95"/>
      <c r="P209" s="41" t="str">
        <f t="shared" si="79"/>
        <v/>
      </c>
      <c r="Q209" s="41" t="str">
        <f t="shared" si="80"/>
        <v/>
      </c>
      <c r="R209" s="42" t="str">
        <f t="shared" si="81"/>
        <v/>
      </c>
      <c r="S209" s="424" t="str">
        <f t="shared" si="118"/>
        <v/>
      </c>
      <c r="T209" s="43" t="str">
        <f t="shared" si="82"/>
        <v/>
      </c>
      <c r="U209" s="43" t="str">
        <f t="shared" si="83"/>
        <v/>
      </c>
      <c r="V209" s="43" t="str">
        <f t="shared" si="84"/>
        <v/>
      </c>
      <c r="W209" s="332"/>
      <c r="X209" s="376"/>
      <c r="Y209" s="425"/>
      <c r="Z209" s="411"/>
      <c r="AA209" s="17" t="str">
        <f t="shared" si="119"/>
        <v/>
      </c>
      <c r="AB209" s="4" t="e">
        <f t="shared" si="86"/>
        <v>#N/A</v>
      </c>
      <c r="AC209" s="4" t="e">
        <f t="shared" si="87"/>
        <v>#N/A</v>
      </c>
      <c r="AD209" s="4" t="e">
        <f t="shared" si="88"/>
        <v>#N/A</v>
      </c>
      <c r="AE209" s="4" t="str">
        <f t="shared" si="120"/>
        <v/>
      </c>
      <c r="AF209" s="4">
        <f t="shared" si="121"/>
        <v>1</v>
      </c>
      <c r="AG209" s="4" t="e">
        <f t="shared" si="122"/>
        <v>#N/A</v>
      </c>
      <c r="AH209" s="4" t="e">
        <f t="shared" si="123"/>
        <v>#N/A</v>
      </c>
      <c r="AI209" s="4" t="e">
        <f t="shared" si="91"/>
        <v>#N/A</v>
      </c>
      <c r="AJ209" s="4" t="e">
        <f t="shared" si="124"/>
        <v>#N/A</v>
      </c>
      <c r="AK209" s="4" t="e">
        <f t="shared" si="109"/>
        <v>#N/A</v>
      </c>
      <c r="AL209" s="4"/>
      <c r="AM209" s="5" t="str">
        <f t="shared" si="92"/>
        <v xml:space="preserve"> </v>
      </c>
      <c r="AN209" s="5" t="str">
        <f t="shared" si="110"/>
        <v xml:space="preserve"> </v>
      </c>
      <c r="AO209" s="4" t="e">
        <f t="shared" si="93"/>
        <v>#N/A</v>
      </c>
      <c r="AP209" s="4" t="e">
        <f t="shared" si="94"/>
        <v>#N/A</v>
      </c>
      <c r="AQ209" s="4" t="e">
        <f t="shared" si="125"/>
        <v>#N/A</v>
      </c>
      <c r="AR209" s="4" t="e">
        <f t="shared" si="95"/>
        <v>#N/A</v>
      </c>
      <c r="AS209" s="4" t="e">
        <f t="shared" si="96"/>
        <v>#N/A</v>
      </c>
      <c r="AT209" s="4" t="e">
        <f t="shared" si="126"/>
        <v>#N/A</v>
      </c>
      <c r="AU209" s="4" t="e">
        <f t="shared" si="97"/>
        <v>#N/A</v>
      </c>
      <c r="AV209" s="4" t="e">
        <f t="shared" si="98"/>
        <v>#N/A</v>
      </c>
      <c r="AW209" s="4" t="e">
        <f t="shared" si="99"/>
        <v>#N/A</v>
      </c>
      <c r="AX209" s="4">
        <f t="shared" si="100"/>
        <v>0</v>
      </c>
      <c r="AY209" s="4" t="e">
        <f t="shared" si="127"/>
        <v>#N/A</v>
      </c>
      <c r="AZ209" s="4" t="str">
        <f t="shared" si="102"/>
        <v/>
      </c>
      <c r="BA209" s="4" t="str">
        <f t="shared" si="103"/>
        <v/>
      </c>
      <c r="BB209" s="4" t="str">
        <f t="shared" si="128"/>
        <v/>
      </c>
      <c r="BC209" s="4" t="str">
        <f t="shared" si="113"/>
        <v/>
      </c>
      <c r="BD209" s="4" t="str">
        <f t="shared" si="114"/>
        <v/>
      </c>
      <c r="BE209" s="4" t="str">
        <f t="shared" si="115"/>
        <v/>
      </c>
      <c r="BF209" s="4" t="str">
        <f t="shared" si="105"/>
        <v>なし</v>
      </c>
      <c r="BG209" s="4">
        <f t="shared" si="116"/>
        <v>0</v>
      </c>
      <c r="BM209" s="306"/>
      <c r="BW209" s="107"/>
    </row>
    <row r="210" spans="1:75" s="1" customFormat="1" ht="13.5" customHeight="1">
      <c r="A210" s="423">
        <v>193</v>
      </c>
      <c r="B210" s="94"/>
      <c r="C210" s="94"/>
      <c r="D210" s="94"/>
      <c r="E210" s="94"/>
      <c r="F210" s="94"/>
      <c r="G210" s="414"/>
      <c r="H210" s="94"/>
      <c r="I210" s="94"/>
      <c r="J210" s="95"/>
      <c r="K210" s="94"/>
      <c r="L210" s="93"/>
      <c r="M210" s="94"/>
      <c r="N210" s="95"/>
      <c r="O210" s="95"/>
      <c r="P210" s="41" t="str">
        <f t="shared" ref="P210:P267" si="129">IF(ISBLANK(K210)=TRUE,"",IF(ISNUMBER(AP210)=TRUE,AP210,"エラー"))</f>
        <v/>
      </c>
      <c r="Q210" s="41" t="str">
        <f t="shared" ref="Q210:Q267" si="130">IF(ISBLANK(K210)=TRUE,"",IF(ISNUMBER(AS210)=TRUE,AS210,"エラー"))</f>
        <v/>
      </c>
      <c r="R210" s="42" t="str">
        <f t="shared" ref="R210:R267" si="131">IF(ISBLANK(K210)=TRUE,"",IF(ISNUMBER(AY210)=TRUE,AY210,"エラー"))</f>
        <v/>
      </c>
      <c r="S210" s="424" t="str">
        <f t="shared" si="118"/>
        <v/>
      </c>
      <c r="T210" s="43" t="str">
        <f t="shared" ref="T210:T267" si="132">IF(P210="","",IF(ISERROR(P210*N210*AF210),"エラー",IF(ISBLANK(P210)=TRUE,"エラー",IF(ISBLANK(N210)=TRUE,"エラー",IF(BB210=1,"エラー",P210*N210*AF210/1000)))))</f>
        <v/>
      </c>
      <c r="U210" s="43" t="str">
        <f t="shared" ref="U210:U267" si="133">IF(Q210="","",IF(ISERROR(Q210*N210*AF210),"エラー",IF(ISBLANK(Q210)=TRUE,"エラー",IF(ISBLANK(N210)=TRUE,"エラー",IF(BB210=1,"エラー",Q210*N210*AF210/1000)))))</f>
        <v/>
      </c>
      <c r="V210" s="43" t="str">
        <f t="shared" ref="V210:V267" si="134">IF(R210="","",IF(ISERROR(R210*O210),"エラー",IF(ISBLANK(R210)=TRUE,"エラー",IF(ISBLANK(O210)=TRUE,"エラー",IF(BB210=1,"エラー",R210*O210/1000)))))</f>
        <v/>
      </c>
      <c r="W210" s="332"/>
      <c r="X210" s="376"/>
      <c r="Y210" s="425"/>
      <c r="Z210" s="411"/>
      <c r="AA210" s="17" t="str">
        <f t="shared" si="119"/>
        <v/>
      </c>
      <c r="AB210" s="4" t="e">
        <f t="shared" ref="AB210:AB267" si="135">VLOOKUP(H210,$BH$19:$BK$25,2,FALSE)</f>
        <v>#N/A</v>
      </c>
      <c r="AC210" s="4" t="e">
        <f t="shared" ref="AC210:AC267" si="136">VLOOKUP(H210,$BH$19:$BK$25,3,FALSE)</f>
        <v>#N/A</v>
      </c>
      <c r="AD210" s="4" t="e">
        <f t="shared" ref="AD210:AD267" si="137">VLOOKUP(H210,$BH$19:$BK$25,4,FALSE)</f>
        <v>#N/A</v>
      </c>
      <c r="AE210" s="4" t="str">
        <f t="shared" si="120"/>
        <v/>
      </c>
      <c r="AF210" s="4">
        <f t="shared" si="121"/>
        <v>1</v>
      </c>
      <c r="AG210" s="4" t="e">
        <f t="shared" si="122"/>
        <v>#N/A</v>
      </c>
      <c r="AH210" s="4" t="e">
        <f t="shared" si="123"/>
        <v>#N/A</v>
      </c>
      <c r="AI210" s="4" t="e">
        <f t="shared" ref="AI210:AI267" si="138">VLOOKUP(K210,$BP$19:$BQ$28,2,FALSE)</f>
        <v>#N/A</v>
      </c>
      <c r="AJ210" s="4" t="e">
        <f t="shared" si="124"/>
        <v>#N/A</v>
      </c>
      <c r="AK210" s="4" t="e">
        <f t="shared" si="109"/>
        <v>#N/A</v>
      </c>
      <c r="AL210" s="4"/>
      <c r="AM210" s="5" t="str">
        <f t="shared" ref="AM210:AM267" si="139">IF(OR(ISBLANK(K210)=TRUE,ISBLANK(B210)=TRUE)," ",CONCATENATE(B210,AD210,AG210))</f>
        <v xml:space="preserve"> </v>
      </c>
      <c r="AN210" s="5" t="str">
        <f t="shared" si="110"/>
        <v xml:space="preserve"> </v>
      </c>
      <c r="AO210" s="4" t="e">
        <f t="shared" ref="AO210:AO267" si="140">CONCATENATE(AB210,AH210,AI210,AE210)</f>
        <v>#N/A</v>
      </c>
      <c r="AP210" s="4" t="e">
        <f t="shared" ref="AP210:AP267" si="141">IF(AND(L210="あり",AI210="軽",ISNUMBER(AQ210)=TRUE),AR210,AQ210)</f>
        <v>#N/A</v>
      </c>
      <c r="AQ210" s="4" t="e">
        <f t="shared" si="125"/>
        <v>#N/A</v>
      </c>
      <c r="AR210" s="4" t="e">
        <f t="shared" ref="AR210:AR267" si="142">VLOOKUP(AH210,$CD$19:$CH$24,2,FALSE)</f>
        <v>#N/A</v>
      </c>
      <c r="AS210" s="4" t="e">
        <f t="shared" ref="AS210:AS267" si="143">IF(AND(L210="あり",BF210="なし",AI210="軽"),AU210,IF(AND(L210="あり",BF210="あり(H17なし)",AI210="軽"),AU210,IF(AND(L210="あり",BF210="",AI210="軽"),AU210,IF(AND(L210="なし",BF210="あり(H17なし)",AI210="軽"),AV210,IF(AND(L210="",BF210="あり(H17なし)",AI210="軽"),AV210,IF(AND(BF210="あり(H17あり)",AI210="軽"),AW210,AT210))))))</f>
        <v>#N/A</v>
      </c>
      <c r="AT210" s="4" t="e">
        <f t="shared" si="126"/>
        <v>#N/A</v>
      </c>
      <c r="AU210" s="4" t="e">
        <f t="shared" ref="AU210:AU267" si="144">VLOOKUP(AH210,$CD$19:$CH$24,3,FALSE)</f>
        <v>#N/A</v>
      </c>
      <c r="AV210" s="4" t="e">
        <f t="shared" ref="AV210:AV267" si="145">VLOOKUP(AH210,$CD$19:$CH$24,4,FALSE)</f>
        <v>#N/A</v>
      </c>
      <c r="AW210" s="4" t="e">
        <f t="shared" ref="AW210:AW267" si="146">VLOOKUP(AH210,$CD$19:$CH$24,5,FALSE)</f>
        <v>#N/A</v>
      </c>
      <c r="AX210" s="4">
        <f t="shared" ref="AX210:AX267" si="147">IF(L210="あり",1,IF(M210="あり(H17あり)",1,IF(M210="あり(H17なし)",1,0)))</f>
        <v>0</v>
      </c>
      <c r="AY210" s="4" t="e">
        <f t="shared" si="127"/>
        <v>#N/A</v>
      </c>
      <c r="AZ210" s="4" t="str">
        <f t="shared" ref="AZ210:AZ267" si="148">IF(H210="","",VLOOKUP(H210,$BH$19:$BL$27,5,FALSE))</f>
        <v/>
      </c>
      <c r="BA210" s="4" t="str">
        <f t="shared" ref="BA210:BA267" si="149">IF(D210="","",VLOOKUP(CONCATENATE("A",LEFT(D210)),$CA$19:$CB$28,2,FALSE))</f>
        <v/>
      </c>
      <c r="BB210" s="4" t="str">
        <f t="shared" si="128"/>
        <v/>
      </c>
      <c r="BC210" s="4" t="str">
        <f t="shared" si="113"/>
        <v/>
      </c>
      <c r="BD210" s="4" t="str">
        <f t="shared" si="114"/>
        <v/>
      </c>
      <c r="BE210" s="4" t="str">
        <f t="shared" si="115"/>
        <v/>
      </c>
      <c r="BF210" s="4" t="str">
        <f t="shared" ref="BF210:BF267" si="150">IF(M210="出荷時対応済","あり(H17あり)",IF(M210="","なし",M210&amp;""))</f>
        <v>なし</v>
      </c>
      <c r="BG210" s="4">
        <f t="shared" si="116"/>
        <v>0</v>
      </c>
      <c r="BM210" s="306"/>
      <c r="BW210" s="107"/>
    </row>
    <row r="211" spans="1:75" s="1" customFormat="1" ht="13.5" customHeight="1">
      <c r="A211" s="423">
        <v>194</v>
      </c>
      <c r="B211" s="94"/>
      <c r="C211" s="94"/>
      <c r="D211" s="94"/>
      <c r="E211" s="94"/>
      <c r="F211" s="94"/>
      <c r="G211" s="414"/>
      <c r="H211" s="94"/>
      <c r="I211" s="94"/>
      <c r="J211" s="95"/>
      <c r="K211" s="94"/>
      <c r="L211" s="93"/>
      <c r="M211" s="94"/>
      <c r="N211" s="95"/>
      <c r="O211" s="95"/>
      <c r="P211" s="41" t="str">
        <f t="shared" si="129"/>
        <v/>
      </c>
      <c r="Q211" s="41" t="str">
        <f t="shared" si="130"/>
        <v/>
      </c>
      <c r="R211" s="42" t="str">
        <f t="shared" si="131"/>
        <v/>
      </c>
      <c r="S211" s="424" t="str">
        <f t="shared" si="118"/>
        <v/>
      </c>
      <c r="T211" s="43" t="str">
        <f t="shared" si="132"/>
        <v/>
      </c>
      <c r="U211" s="43" t="str">
        <f t="shared" si="133"/>
        <v/>
      </c>
      <c r="V211" s="43" t="str">
        <f t="shared" si="134"/>
        <v/>
      </c>
      <c r="W211" s="332"/>
      <c r="X211" s="376"/>
      <c r="Y211" s="425"/>
      <c r="Z211" s="411"/>
      <c r="AA211" s="17" t="str">
        <f t="shared" si="119"/>
        <v/>
      </c>
      <c r="AB211" s="4" t="e">
        <f t="shared" si="135"/>
        <v>#N/A</v>
      </c>
      <c r="AC211" s="4" t="e">
        <f t="shared" si="136"/>
        <v>#N/A</v>
      </c>
      <c r="AD211" s="4" t="e">
        <f t="shared" si="137"/>
        <v>#N/A</v>
      </c>
      <c r="AE211" s="4" t="str">
        <f t="shared" si="120"/>
        <v/>
      </c>
      <c r="AF211" s="4">
        <f t="shared" si="121"/>
        <v>1</v>
      </c>
      <c r="AG211" s="4" t="e">
        <f t="shared" si="122"/>
        <v>#N/A</v>
      </c>
      <c r="AH211" s="4" t="e">
        <f t="shared" si="123"/>
        <v>#N/A</v>
      </c>
      <c r="AI211" s="4" t="e">
        <f t="shared" si="138"/>
        <v>#N/A</v>
      </c>
      <c r="AJ211" s="4" t="e">
        <f t="shared" si="124"/>
        <v>#N/A</v>
      </c>
      <c r="AK211" s="4" t="e">
        <f t="shared" ref="AK211:AK267" si="151">IF(OR($W211=1,$W211=3),"",$AJ211)</f>
        <v>#N/A</v>
      </c>
      <c r="AL211" s="4"/>
      <c r="AM211" s="5" t="str">
        <f t="shared" si="139"/>
        <v xml:space="preserve"> </v>
      </c>
      <c r="AN211" s="5" t="str">
        <f t="shared" ref="AN211:AN267" si="152">IF(OR($W211=1,$W211=3),"",$AM211)</f>
        <v xml:space="preserve"> </v>
      </c>
      <c r="AO211" s="4" t="e">
        <f t="shared" si="140"/>
        <v>#N/A</v>
      </c>
      <c r="AP211" s="4" t="e">
        <f t="shared" si="141"/>
        <v>#N/A</v>
      </c>
      <c r="AQ211" s="4" t="e">
        <f t="shared" si="125"/>
        <v>#N/A</v>
      </c>
      <c r="AR211" s="4" t="e">
        <f t="shared" si="142"/>
        <v>#N/A</v>
      </c>
      <c r="AS211" s="4" t="e">
        <f t="shared" si="143"/>
        <v>#N/A</v>
      </c>
      <c r="AT211" s="4" t="e">
        <f t="shared" si="126"/>
        <v>#N/A</v>
      </c>
      <c r="AU211" s="4" t="e">
        <f t="shared" si="144"/>
        <v>#N/A</v>
      </c>
      <c r="AV211" s="4" t="e">
        <f t="shared" si="145"/>
        <v>#N/A</v>
      </c>
      <c r="AW211" s="4" t="e">
        <f t="shared" si="146"/>
        <v>#N/A</v>
      </c>
      <c r="AX211" s="4">
        <f t="shared" si="147"/>
        <v>0</v>
      </c>
      <c r="AY211" s="4" t="e">
        <f t="shared" si="127"/>
        <v>#N/A</v>
      </c>
      <c r="AZ211" s="4" t="str">
        <f t="shared" si="148"/>
        <v/>
      </c>
      <c r="BA211" s="4" t="str">
        <f t="shared" si="149"/>
        <v/>
      </c>
      <c r="BB211" s="4" t="str">
        <f t="shared" si="128"/>
        <v/>
      </c>
      <c r="BC211" s="4" t="str">
        <f t="shared" ref="BC211:BC267" si="153">IF(AND(H211&lt;&gt;"",W211&lt;&gt;1,W211&lt;&gt;3),X211,"")</f>
        <v/>
      </c>
      <c r="BD211" s="4" t="str">
        <f t="shared" ref="BD211:BD267" si="154">IF(AND(AX211=1,W211&lt;&gt;1,W211&lt;&gt;3),1,"")</f>
        <v/>
      </c>
      <c r="BE211" s="4" t="str">
        <f t="shared" ref="BE211:BE267" si="155">IF(AND(M211="出荷時対応済",W211&lt;&gt;1,W211&lt;&gt;3),1,"")</f>
        <v/>
      </c>
      <c r="BF211" s="4" t="str">
        <f t="shared" si="150"/>
        <v>なし</v>
      </c>
      <c r="BG211" s="4">
        <f t="shared" ref="BG211:BG267" si="156">IF(AND(COUNTIF($BV$19:$BV$39,I211)=1,BF211="なし",W211&lt;&gt;1,W211&lt;&gt;3),1,0)</f>
        <v>0</v>
      </c>
      <c r="BM211" s="306"/>
      <c r="BW211" s="107"/>
    </row>
    <row r="212" spans="1:75" s="1" customFormat="1" ht="13.5" customHeight="1">
      <c r="A212" s="423">
        <v>195</v>
      </c>
      <c r="B212" s="94"/>
      <c r="C212" s="94"/>
      <c r="D212" s="94"/>
      <c r="E212" s="94"/>
      <c r="F212" s="94"/>
      <c r="G212" s="414"/>
      <c r="H212" s="94"/>
      <c r="I212" s="94"/>
      <c r="J212" s="95"/>
      <c r="K212" s="94"/>
      <c r="L212" s="93"/>
      <c r="M212" s="94"/>
      <c r="N212" s="95"/>
      <c r="O212" s="95"/>
      <c r="P212" s="41" t="str">
        <f t="shared" si="129"/>
        <v/>
      </c>
      <c r="Q212" s="41" t="str">
        <f t="shared" si="130"/>
        <v/>
      </c>
      <c r="R212" s="42" t="str">
        <f t="shared" si="131"/>
        <v/>
      </c>
      <c r="S212" s="424" t="str">
        <f t="shared" si="118"/>
        <v/>
      </c>
      <c r="T212" s="43" t="str">
        <f t="shared" si="132"/>
        <v/>
      </c>
      <c r="U212" s="43" t="str">
        <f t="shared" si="133"/>
        <v/>
      </c>
      <c r="V212" s="43" t="str">
        <f t="shared" si="134"/>
        <v/>
      </c>
      <c r="W212" s="332"/>
      <c r="X212" s="376"/>
      <c r="Y212" s="425"/>
      <c r="Z212" s="411"/>
      <c r="AA212" s="17" t="str">
        <f t="shared" si="119"/>
        <v/>
      </c>
      <c r="AB212" s="4" t="e">
        <f t="shared" si="135"/>
        <v>#N/A</v>
      </c>
      <c r="AC212" s="4" t="e">
        <f t="shared" si="136"/>
        <v>#N/A</v>
      </c>
      <c r="AD212" s="4" t="e">
        <f t="shared" si="137"/>
        <v>#N/A</v>
      </c>
      <c r="AE212" s="4" t="str">
        <f t="shared" si="120"/>
        <v/>
      </c>
      <c r="AF212" s="4">
        <f t="shared" si="121"/>
        <v>1</v>
      </c>
      <c r="AG212" s="4" t="e">
        <f t="shared" si="122"/>
        <v>#N/A</v>
      </c>
      <c r="AH212" s="4" t="e">
        <f t="shared" si="123"/>
        <v>#N/A</v>
      </c>
      <c r="AI212" s="4" t="e">
        <f t="shared" si="138"/>
        <v>#N/A</v>
      </c>
      <c r="AJ212" s="4" t="e">
        <f t="shared" si="124"/>
        <v>#N/A</v>
      </c>
      <c r="AK212" s="4" t="e">
        <f t="shared" si="151"/>
        <v>#N/A</v>
      </c>
      <c r="AL212" s="4"/>
      <c r="AM212" s="5" t="str">
        <f t="shared" si="139"/>
        <v xml:space="preserve"> </v>
      </c>
      <c r="AN212" s="5" t="str">
        <f t="shared" si="152"/>
        <v xml:space="preserve"> </v>
      </c>
      <c r="AO212" s="4" t="e">
        <f t="shared" si="140"/>
        <v>#N/A</v>
      </c>
      <c r="AP212" s="4" t="e">
        <f t="shared" si="141"/>
        <v>#N/A</v>
      </c>
      <c r="AQ212" s="4" t="e">
        <f t="shared" si="125"/>
        <v>#N/A</v>
      </c>
      <c r="AR212" s="4" t="e">
        <f t="shared" si="142"/>
        <v>#N/A</v>
      </c>
      <c r="AS212" s="4" t="e">
        <f t="shared" si="143"/>
        <v>#N/A</v>
      </c>
      <c r="AT212" s="4" t="e">
        <f t="shared" si="126"/>
        <v>#N/A</v>
      </c>
      <c r="AU212" s="4" t="e">
        <f t="shared" si="144"/>
        <v>#N/A</v>
      </c>
      <c r="AV212" s="4" t="e">
        <f t="shared" si="145"/>
        <v>#N/A</v>
      </c>
      <c r="AW212" s="4" t="e">
        <f t="shared" si="146"/>
        <v>#N/A</v>
      </c>
      <c r="AX212" s="4">
        <f t="shared" si="147"/>
        <v>0</v>
      </c>
      <c r="AY212" s="4" t="e">
        <f t="shared" si="127"/>
        <v>#N/A</v>
      </c>
      <c r="AZ212" s="4" t="str">
        <f t="shared" si="148"/>
        <v/>
      </c>
      <c r="BA212" s="4" t="str">
        <f t="shared" si="149"/>
        <v/>
      </c>
      <c r="BB212" s="4" t="str">
        <f t="shared" si="128"/>
        <v/>
      </c>
      <c r="BC212" s="4" t="str">
        <f t="shared" si="153"/>
        <v/>
      </c>
      <c r="BD212" s="4" t="str">
        <f t="shared" si="154"/>
        <v/>
      </c>
      <c r="BE212" s="4" t="str">
        <f t="shared" si="155"/>
        <v/>
      </c>
      <c r="BF212" s="4" t="str">
        <f t="shared" si="150"/>
        <v>なし</v>
      </c>
      <c r="BG212" s="4">
        <f t="shared" si="156"/>
        <v>0</v>
      </c>
      <c r="BM212" s="306"/>
      <c r="BW212" s="107"/>
    </row>
    <row r="213" spans="1:75" s="1" customFormat="1" ht="13.5" customHeight="1">
      <c r="A213" s="423">
        <v>196</v>
      </c>
      <c r="B213" s="94"/>
      <c r="C213" s="94"/>
      <c r="D213" s="94"/>
      <c r="E213" s="94"/>
      <c r="F213" s="94"/>
      <c r="G213" s="414"/>
      <c r="H213" s="94"/>
      <c r="I213" s="94"/>
      <c r="J213" s="95"/>
      <c r="K213" s="94"/>
      <c r="L213" s="93"/>
      <c r="M213" s="94"/>
      <c r="N213" s="95"/>
      <c r="O213" s="95"/>
      <c r="P213" s="41" t="str">
        <f t="shared" si="129"/>
        <v/>
      </c>
      <c r="Q213" s="41" t="str">
        <f t="shared" si="130"/>
        <v/>
      </c>
      <c r="R213" s="42" t="str">
        <f t="shared" si="131"/>
        <v/>
      </c>
      <c r="S213" s="424" t="str">
        <f t="shared" si="118"/>
        <v/>
      </c>
      <c r="T213" s="43" t="str">
        <f t="shared" si="132"/>
        <v/>
      </c>
      <c r="U213" s="43" t="str">
        <f t="shared" si="133"/>
        <v/>
      </c>
      <c r="V213" s="43" t="str">
        <f t="shared" si="134"/>
        <v/>
      </c>
      <c r="W213" s="332"/>
      <c r="X213" s="376"/>
      <c r="Y213" s="425"/>
      <c r="Z213" s="411"/>
      <c r="AA213" s="17" t="str">
        <f t="shared" si="119"/>
        <v/>
      </c>
      <c r="AB213" s="4" t="e">
        <f t="shared" si="135"/>
        <v>#N/A</v>
      </c>
      <c r="AC213" s="4" t="e">
        <f t="shared" si="136"/>
        <v>#N/A</v>
      </c>
      <c r="AD213" s="4" t="e">
        <f t="shared" si="137"/>
        <v>#N/A</v>
      </c>
      <c r="AE213" s="4" t="str">
        <f t="shared" si="120"/>
        <v/>
      </c>
      <c r="AF213" s="4">
        <f t="shared" si="121"/>
        <v>1</v>
      </c>
      <c r="AG213" s="4" t="e">
        <f t="shared" si="122"/>
        <v>#N/A</v>
      </c>
      <c r="AH213" s="4" t="e">
        <f t="shared" si="123"/>
        <v>#N/A</v>
      </c>
      <c r="AI213" s="4" t="e">
        <f t="shared" si="138"/>
        <v>#N/A</v>
      </c>
      <c r="AJ213" s="4" t="e">
        <f t="shared" si="124"/>
        <v>#N/A</v>
      </c>
      <c r="AK213" s="4" t="e">
        <f t="shared" si="151"/>
        <v>#N/A</v>
      </c>
      <c r="AL213" s="4"/>
      <c r="AM213" s="5" t="str">
        <f t="shared" si="139"/>
        <v xml:space="preserve"> </v>
      </c>
      <c r="AN213" s="5" t="str">
        <f t="shared" si="152"/>
        <v xml:space="preserve"> </v>
      </c>
      <c r="AO213" s="4" t="e">
        <f t="shared" si="140"/>
        <v>#N/A</v>
      </c>
      <c r="AP213" s="4" t="e">
        <f t="shared" si="141"/>
        <v>#N/A</v>
      </c>
      <c r="AQ213" s="4" t="e">
        <f t="shared" si="125"/>
        <v>#N/A</v>
      </c>
      <c r="AR213" s="4" t="e">
        <f t="shared" si="142"/>
        <v>#N/A</v>
      </c>
      <c r="AS213" s="4" t="e">
        <f t="shared" si="143"/>
        <v>#N/A</v>
      </c>
      <c r="AT213" s="4" t="e">
        <f t="shared" si="126"/>
        <v>#N/A</v>
      </c>
      <c r="AU213" s="4" t="e">
        <f t="shared" si="144"/>
        <v>#N/A</v>
      </c>
      <c r="AV213" s="4" t="e">
        <f t="shared" si="145"/>
        <v>#N/A</v>
      </c>
      <c r="AW213" s="4" t="e">
        <f t="shared" si="146"/>
        <v>#N/A</v>
      </c>
      <c r="AX213" s="4">
        <f t="shared" si="147"/>
        <v>0</v>
      </c>
      <c r="AY213" s="4" t="e">
        <f t="shared" si="127"/>
        <v>#N/A</v>
      </c>
      <c r="AZ213" s="4" t="str">
        <f t="shared" si="148"/>
        <v/>
      </c>
      <c r="BA213" s="4" t="str">
        <f t="shared" si="149"/>
        <v/>
      </c>
      <c r="BB213" s="4" t="str">
        <f t="shared" si="128"/>
        <v/>
      </c>
      <c r="BC213" s="4" t="str">
        <f t="shared" si="153"/>
        <v/>
      </c>
      <c r="BD213" s="4" t="str">
        <f t="shared" si="154"/>
        <v/>
      </c>
      <c r="BE213" s="4" t="str">
        <f t="shared" si="155"/>
        <v/>
      </c>
      <c r="BF213" s="4" t="str">
        <f t="shared" si="150"/>
        <v>なし</v>
      </c>
      <c r="BG213" s="4">
        <f t="shared" si="156"/>
        <v>0</v>
      </c>
      <c r="BM213" s="306"/>
      <c r="BW213" s="107"/>
    </row>
    <row r="214" spans="1:75" s="1" customFormat="1" ht="13.5" customHeight="1">
      <c r="A214" s="423">
        <v>197</v>
      </c>
      <c r="B214" s="94"/>
      <c r="C214" s="94"/>
      <c r="D214" s="94"/>
      <c r="E214" s="94"/>
      <c r="F214" s="94"/>
      <c r="G214" s="414"/>
      <c r="H214" s="94"/>
      <c r="I214" s="94"/>
      <c r="J214" s="95"/>
      <c r="K214" s="94"/>
      <c r="L214" s="93"/>
      <c r="M214" s="94"/>
      <c r="N214" s="95"/>
      <c r="O214" s="95"/>
      <c r="P214" s="41" t="str">
        <f t="shared" si="129"/>
        <v/>
      </c>
      <c r="Q214" s="41" t="str">
        <f t="shared" si="130"/>
        <v/>
      </c>
      <c r="R214" s="42" t="str">
        <f t="shared" si="131"/>
        <v/>
      </c>
      <c r="S214" s="424" t="str">
        <f t="shared" si="118"/>
        <v/>
      </c>
      <c r="T214" s="43" t="str">
        <f t="shared" si="132"/>
        <v/>
      </c>
      <c r="U214" s="43" t="str">
        <f t="shared" si="133"/>
        <v/>
      </c>
      <c r="V214" s="43" t="str">
        <f t="shared" si="134"/>
        <v/>
      </c>
      <c r="W214" s="332"/>
      <c r="X214" s="376"/>
      <c r="Y214" s="425"/>
      <c r="Z214" s="411"/>
      <c r="AA214" s="17" t="str">
        <f t="shared" si="119"/>
        <v/>
      </c>
      <c r="AB214" s="4" t="e">
        <f t="shared" si="135"/>
        <v>#N/A</v>
      </c>
      <c r="AC214" s="4" t="e">
        <f t="shared" si="136"/>
        <v>#N/A</v>
      </c>
      <c r="AD214" s="4" t="e">
        <f t="shared" si="137"/>
        <v>#N/A</v>
      </c>
      <c r="AE214" s="4" t="str">
        <f t="shared" si="120"/>
        <v/>
      </c>
      <c r="AF214" s="4">
        <f t="shared" si="121"/>
        <v>1</v>
      </c>
      <c r="AG214" s="4" t="e">
        <f t="shared" si="122"/>
        <v>#N/A</v>
      </c>
      <c r="AH214" s="4" t="e">
        <f t="shared" si="123"/>
        <v>#N/A</v>
      </c>
      <c r="AI214" s="4" t="e">
        <f t="shared" si="138"/>
        <v>#N/A</v>
      </c>
      <c r="AJ214" s="4" t="e">
        <f t="shared" si="124"/>
        <v>#N/A</v>
      </c>
      <c r="AK214" s="4" t="e">
        <f t="shared" si="151"/>
        <v>#N/A</v>
      </c>
      <c r="AL214" s="4"/>
      <c r="AM214" s="5" t="str">
        <f t="shared" si="139"/>
        <v xml:space="preserve"> </v>
      </c>
      <c r="AN214" s="5" t="str">
        <f t="shared" si="152"/>
        <v xml:space="preserve"> </v>
      </c>
      <c r="AO214" s="4" t="e">
        <f t="shared" si="140"/>
        <v>#N/A</v>
      </c>
      <c r="AP214" s="4" t="e">
        <f t="shared" si="141"/>
        <v>#N/A</v>
      </c>
      <c r="AQ214" s="4" t="e">
        <f t="shared" si="125"/>
        <v>#N/A</v>
      </c>
      <c r="AR214" s="4" t="e">
        <f t="shared" si="142"/>
        <v>#N/A</v>
      </c>
      <c r="AS214" s="4" t="e">
        <f t="shared" si="143"/>
        <v>#N/A</v>
      </c>
      <c r="AT214" s="4" t="e">
        <f t="shared" si="126"/>
        <v>#N/A</v>
      </c>
      <c r="AU214" s="4" t="e">
        <f t="shared" si="144"/>
        <v>#N/A</v>
      </c>
      <c r="AV214" s="4" t="e">
        <f t="shared" si="145"/>
        <v>#N/A</v>
      </c>
      <c r="AW214" s="4" t="e">
        <f t="shared" si="146"/>
        <v>#N/A</v>
      </c>
      <c r="AX214" s="4">
        <f t="shared" si="147"/>
        <v>0</v>
      </c>
      <c r="AY214" s="4" t="e">
        <f t="shared" si="127"/>
        <v>#N/A</v>
      </c>
      <c r="AZ214" s="4" t="str">
        <f t="shared" si="148"/>
        <v/>
      </c>
      <c r="BA214" s="4" t="str">
        <f t="shared" si="149"/>
        <v/>
      </c>
      <c r="BB214" s="4" t="str">
        <f t="shared" si="128"/>
        <v/>
      </c>
      <c r="BC214" s="4" t="str">
        <f t="shared" si="153"/>
        <v/>
      </c>
      <c r="BD214" s="4" t="str">
        <f t="shared" si="154"/>
        <v/>
      </c>
      <c r="BE214" s="4" t="str">
        <f t="shared" si="155"/>
        <v/>
      </c>
      <c r="BF214" s="4" t="str">
        <f t="shared" si="150"/>
        <v>なし</v>
      </c>
      <c r="BG214" s="4">
        <f t="shared" si="156"/>
        <v>0</v>
      </c>
      <c r="BM214" s="306"/>
      <c r="BW214" s="107"/>
    </row>
    <row r="215" spans="1:75" s="1" customFormat="1" ht="13.5" customHeight="1">
      <c r="A215" s="423">
        <v>198</v>
      </c>
      <c r="B215" s="94"/>
      <c r="C215" s="94"/>
      <c r="D215" s="94"/>
      <c r="E215" s="94"/>
      <c r="F215" s="94"/>
      <c r="G215" s="414"/>
      <c r="H215" s="94"/>
      <c r="I215" s="94"/>
      <c r="J215" s="95"/>
      <c r="K215" s="94"/>
      <c r="L215" s="93"/>
      <c r="M215" s="94"/>
      <c r="N215" s="95"/>
      <c r="O215" s="95"/>
      <c r="P215" s="41" t="str">
        <f t="shared" si="129"/>
        <v/>
      </c>
      <c r="Q215" s="41" t="str">
        <f t="shared" si="130"/>
        <v/>
      </c>
      <c r="R215" s="42" t="str">
        <f t="shared" si="131"/>
        <v/>
      </c>
      <c r="S215" s="424" t="str">
        <f t="shared" si="118"/>
        <v/>
      </c>
      <c r="T215" s="43" t="str">
        <f t="shared" si="132"/>
        <v/>
      </c>
      <c r="U215" s="43" t="str">
        <f t="shared" si="133"/>
        <v/>
      </c>
      <c r="V215" s="43" t="str">
        <f t="shared" si="134"/>
        <v/>
      </c>
      <c r="W215" s="332"/>
      <c r="X215" s="376"/>
      <c r="Y215" s="425"/>
      <c r="Z215" s="411"/>
      <c r="AA215" s="17" t="str">
        <f t="shared" si="119"/>
        <v/>
      </c>
      <c r="AB215" s="4" t="e">
        <f t="shared" si="135"/>
        <v>#N/A</v>
      </c>
      <c r="AC215" s="4" t="e">
        <f t="shared" si="136"/>
        <v>#N/A</v>
      </c>
      <c r="AD215" s="4" t="e">
        <f t="shared" si="137"/>
        <v>#N/A</v>
      </c>
      <c r="AE215" s="4" t="str">
        <f t="shared" si="120"/>
        <v/>
      </c>
      <c r="AF215" s="4">
        <f t="shared" si="121"/>
        <v>1</v>
      </c>
      <c r="AG215" s="4" t="e">
        <f t="shared" si="122"/>
        <v>#N/A</v>
      </c>
      <c r="AH215" s="4" t="e">
        <f t="shared" si="123"/>
        <v>#N/A</v>
      </c>
      <c r="AI215" s="4" t="e">
        <f t="shared" si="138"/>
        <v>#N/A</v>
      </c>
      <c r="AJ215" s="4" t="e">
        <f t="shared" si="124"/>
        <v>#N/A</v>
      </c>
      <c r="AK215" s="4" t="e">
        <f t="shared" si="151"/>
        <v>#N/A</v>
      </c>
      <c r="AL215" s="4"/>
      <c r="AM215" s="5" t="str">
        <f t="shared" si="139"/>
        <v xml:space="preserve"> </v>
      </c>
      <c r="AN215" s="5" t="str">
        <f t="shared" si="152"/>
        <v xml:space="preserve"> </v>
      </c>
      <c r="AO215" s="4" t="e">
        <f t="shared" si="140"/>
        <v>#N/A</v>
      </c>
      <c r="AP215" s="4" t="e">
        <f t="shared" si="141"/>
        <v>#N/A</v>
      </c>
      <c r="AQ215" s="4" t="e">
        <f t="shared" si="125"/>
        <v>#N/A</v>
      </c>
      <c r="AR215" s="4" t="e">
        <f t="shared" si="142"/>
        <v>#N/A</v>
      </c>
      <c r="AS215" s="4" t="e">
        <f t="shared" si="143"/>
        <v>#N/A</v>
      </c>
      <c r="AT215" s="4" t="e">
        <f t="shared" si="126"/>
        <v>#N/A</v>
      </c>
      <c r="AU215" s="4" t="e">
        <f t="shared" si="144"/>
        <v>#N/A</v>
      </c>
      <c r="AV215" s="4" t="e">
        <f t="shared" si="145"/>
        <v>#N/A</v>
      </c>
      <c r="AW215" s="4" t="e">
        <f t="shared" si="146"/>
        <v>#N/A</v>
      </c>
      <c r="AX215" s="4">
        <f t="shared" si="147"/>
        <v>0</v>
      </c>
      <c r="AY215" s="4" t="e">
        <f t="shared" si="127"/>
        <v>#N/A</v>
      </c>
      <c r="AZ215" s="4" t="str">
        <f t="shared" si="148"/>
        <v/>
      </c>
      <c r="BA215" s="4" t="str">
        <f t="shared" si="149"/>
        <v/>
      </c>
      <c r="BB215" s="4" t="str">
        <f t="shared" si="128"/>
        <v/>
      </c>
      <c r="BC215" s="4" t="str">
        <f t="shared" si="153"/>
        <v/>
      </c>
      <c r="BD215" s="4" t="str">
        <f t="shared" si="154"/>
        <v/>
      </c>
      <c r="BE215" s="4" t="str">
        <f t="shared" si="155"/>
        <v/>
      </c>
      <c r="BF215" s="4" t="str">
        <f t="shared" si="150"/>
        <v>なし</v>
      </c>
      <c r="BG215" s="4">
        <f t="shared" si="156"/>
        <v>0</v>
      </c>
      <c r="BM215" s="306"/>
      <c r="BW215" s="107"/>
    </row>
    <row r="216" spans="1:75" s="1" customFormat="1" ht="13.5" customHeight="1">
      <c r="A216" s="423">
        <v>199</v>
      </c>
      <c r="B216" s="94"/>
      <c r="C216" s="94"/>
      <c r="D216" s="94"/>
      <c r="E216" s="94"/>
      <c r="F216" s="94"/>
      <c r="G216" s="414"/>
      <c r="H216" s="94"/>
      <c r="I216" s="94"/>
      <c r="J216" s="95"/>
      <c r="K216" s="94"/>
      <c r="L216" s="93"/>
      <c r="M216" s="94"/>
      <c r="N216" s="95"/>
      <c r="O216" s="95"/>
      <c r="P216" s="41" t="str">
        <f t="shared" si="129"/>
        <v/>
      </c>
      <c r="Q216" s="41" t="str">
        <f t="shared" si="130"/>
        <v/>
      </c>
      <c r="R216" s="42" t="str">
        <f t="shared" si="131"/>
        <v/>
      </c>
      <c r="S216" s="424" t="str">
        <f t="shared" si="118"/>
        <v/>
      </c>
      <c r="T216" s="43" t="str">
        <f t="shared" si="132"/>
        <v/>
      </c>
      <c r="U216" s="43" t="str">
        <f t="shared" si="133"/>
        <v/>
      </c>
      <c r="V216" s="43" t="str">
        <f t="shared" si="134"/>
        <v/>
      </c>
      <c r="W216" s="332"/>
      <c r="X216" s="376"/>
      <c r="Y216" s="425"/>
      <c r="Z216" s="411"/>
      <c r="AA216" s="17" t="str">
        <f t="shared" si="119"/>
        <v/>
      </c>
      <c r="AB216" s="4" t="e">
        <f t="shared" si="135"/>
        <v>#N/A</v>
      </c>
      <c r="AC216" s="4" t="e">
        <f t="shared" si="136"/>
        <v>#N/A</v>
      </c>
      <c r="AD216" s="4" t="e">
        <f t="shared" si="137"/>
        <v>#N/A</v>
      </c>
      <c r="AE216" s="4" t="str">
        <f t="shared" si="120"/>
        <v/>
      </c>
      <c r="AF216" s="4">
        <f t="shared" si="121"/>
        <v>1</v>
      </c>
      <c r="AG216" s="4" t="e">
        <f t="shared" si="122"/>
        <v>#N/A</v>
      </c>
      <c r="AH216" s="4" t="e">
        <f t="shared" si="123"/>
        <v>#N/A</v>
      </c>
      <c r="AI216" s="4" t="e">
        <f t="shared" si="138"/>
        <v>#N/A</v>
      </c>
      <c r="AJ216" s="4" t="e">
        <f t="shared" si="124"/>
        <v>#N/A</v>
      </c>
      <c r="AK216" s="4" t="e">
        <f t="shared" si="151"/>
        <v>#N/A</v>
      </c>
      <c r="AL216" s="4"/>
      <c r="AM216" s="5" t="str">
        <f t="shared" si="139"/>
        <v xml:space="preserve"> </v>
      </c>
      <c r="AN216" s="5" t="str">
        <f t="shared" si="152"/>
        <v xml:space="preserve"> </v>
      </c>
      <c r="AO216" s="4" t="e">
        <f t="shared" si="140"/>
        <v>#N/A</v>
      </c>
      <c r="AP216" s="4" t="e">
        <f t="shared" si="141"/>
        <v>#N/A</v>
      </c>
      <c r="AQ216" s="4" t="e">
        <f t="shared" si="125"/>
        <v>#N/A</v>
      </c>
      <c r="AR216" s="4" t="e">
        <f t="shared" si="142"/>
        <v>#N/A</v>
      </c>
      <c r="AS216" s="4" t="e">
        <f t="shared" si="143"/>
        <v>#N/A</v>
      </c>
      <c r="AT216" s="4" t="e">
        <f t="shared" si="126"/>
        <v>#N/A</v>
      </c>
      <c r="AU216" s="4" t="e">
        <f t="shared" si="144"/>
        <v>#N/A</v>
      </c>
      <c r="AV216" s="4" t="e">
        <f t="shared" si="145"/>
        <v>#N/A</v>
      </c>
      <c r="AW216" s="4" t="e">
        <f t="shared" si="146"/>
        <v>#N/A</v>
      </c>
      <c r="AX216" s="4">
        <f t="shared" si="147"/>
        <v>0</v>
      </c>
      <c r="AY216" s="4" t="e">
        <f t="shared" si="127"/>
        <v>#N/A</v>
      </c>
      <c r="AZ216" s="4" t="str">
        <f t="shared" si="148"/>
        <v/>
      </c>
      <c r="BA216" s="4" t="str">
        <f t="shared" si="149"/>
        <v/>
      </c>
      <c r="BB216" s="4" t="str">
        <f t="shared" si="128"/>
        <v/>
      </c>
      <c r="BC216" s="4" t="str">
        <f t="shared" si="153"/>
        <v/>
      </c>
      <c r="BD216" s="4" t="str">
        <f t="shared" si="154"/>
        <v/>
      </c>
      <c r="BE216" s="4" t="str">
        <f t="shared" si="155"/>
        <v/>
      </c>
      <c r="BF216" s="4" t="str">
        <f t="shared" si="150"/>
        <v>なし</v>
      </c>
      <c r="BG216" s="4">
        <f t="shared" si="156"/>
        <v>0</v>
      </c>
      <c r="BM216" s="306"/>
      <c r="BW216" s="107"/>
    </row>
    <row r="217" spans="1:75" s="1" customFormat="1" ht="13.5" customHeight="1">
      <c r="A217" s="423">
        <v>200</v>
      </c>
      <c r="B217" s="94"/>
      <c r="C217" s="94"/>
      <c r="D217" s="94"/>
      <c r="E217" s="94"/>
      <c r="F217" s="94"/>
      <c r="G217" s="414"/>
      <c r="H217" s="94"/>
      <c r="I217" s="94"/>
      <c r="J217" s="95"/>
      <c r="K217" s="94"/>
      <c r="L217" s="93"/>
      <c r="M217" s="94"/>
      <c r="N217" s="95"/>
      <c r="O217" s="95"/>
      <c r="P217" s="41" t="str">
        <f t="shared" si="129"/>
        <v/>
      </c>
      <c r="Q217" s="41" t="str">
        <f t="shared" si="130"/>
        <v/>
      </c>
      <c r="R217" s="42" t="str">
        <f t="shared" si="131"/>
        <v/>
      </c>
      <c r="S217" s="424" t="str">
        <f t="shared" si="118"/>
        <v/>
      </c>
      <c r="T217" s="43" t="str">
        <f t="shared" si="132"/>
        <v/>
      </c>
      <c r="U217" s="43" t="str">
        <f t="shared" si="133"/>
        <v/>
      </c>
      <c r="V217" s="43" t="str">
        <f t="shared" si="134"/>
        <v/>
      </c>
      <c r="W217" s="332"/>
      <c r="X217" s="376"/>
      <c r="Y217" s="425"/>
      <c r="Z217" s="411"/>
      <c r="AA217" s="17" t="str">
        <f t="shared" si="119"/>
        <v/>
      </c>
      <c r="AB217" s="4" t="e">
        <f t="shared" si="135"/>
        <v>#N/A</v>
      </c>
      <c r="AC217" s="4" t="e">
        <f t="shared" si="136"/>
        <v>#N/A</v>
      </c>
      <c r="AD217" s="4" t="e">
        <f t="shared" si="137"/>
        <v>#N/A</v>
      </c>
      <c r="AE217" s="4" t="str">
        <f t="shared" si="120"/>
        <v/>
      </c>
      <c r="AF217" s="4">
        <f t="shared" si="121"/>
        <v>1</v>
      </c>
      <c r="AG217" s="4" t="e">
        <f t="shared" si="122"/>
        <v>#N/A</v>
      </c>
      <c r="AH217" s="4" t="e">
        <f t="shared" si="123"/>
        <v>#N/A</v>
      </c>
      <c r="AI217" s="4" t="e">
        <f t="shared" si="138"/>
        <v>#N/A</v>
      </c>
      <c r="AJ217" s="4" t="e">
        <f t="shared" si="124"/>
        <v>#N/A</v>
      </c>
      <c r="AK217" s="4" t="e">
        <f t="shared" si="151"/>
        <v>#N/A</v>
      </c>
      <c r="AL217" s="4"/>
      <c r="AM217" s="5" t="str">
        <f t="shared" si="139"/>
        <v xml:space="preserve"> </v>
      </c>
      <c r="AN217" s="5" t="str">
        <f t="shared" si="152"/>
        <v xml:space="preserve"> </v>
      </c>
      <c r="AO217" s="4" t="e">
        <f t="shared" si="140"/>
        <v>#N/A</v>
      </c>
      <c r="AP217" s="4" t="e">
        <f t="shared" si="141"/>
        <v>#N/A</v>
      </c>
      <c r="AQ217" s="4" t="e">
        <f t="shared" si="125"/>
        <v>#N/A</v>
      </c>
      <c r="AR217" s="4" t="e">
        <f t="shared" si="142"/>
        <v>#N/A</v>
      </c>
      <c r="AS217" s="4" t="e">
        <f t="shared" si="143"/>
        <v>#N/A</v>
      </c>
      <c r="AT217" s="4" t="e">
        <f t="shared" si="126"/>
        <v>#N/A</v>
      </c>
      <c r="AU217" s="4" t="e">
        <f t="shared" si="144"/>
        <v>#N/A</v>
      </c>
      <c r="AV217" s="4" t="e">
        <f t="shared" si="145"/>
        <v>#N/A</v>
      </c>
      <c r="AW217" s="4" t="e">
        <f t="shared" si="146"/>
        <v>#N/A</v>
      </c>
      <c r="AX217" s="4">
        <f t="shared" si="147"/>
        <v>0</v>
      </c>
      <c r="AY217" s="4" t="e">
        <f t="shared" si="127"/>
        <v>#N/A</v>
      </c>
      <c r="AZ217" s="4" t="str">
        <f t="shared" si="148"/>
        <v/>
      </c>
      <c r="BA217" s="4" t="str">
        <f t="shared" si="149"/>
        <v/>
      </c>
      <c r="BB217" s="4" t="str">
        <f t="shared" si="128"/>
        <v/>
      </c>
      <c r="BC217" s="4" t="str">
        <f t="shared" si="153"/>
        <v/>
      </c>
      <c r="BD217" s="4" t="str">
        <f t="shared" si="154"/>
        <v/>
      </c>
      <c r="BE217" s="4" t="str">
        <f t="shared" si="155"/>
        <v/>
      </c>
      <c r="BF217" s="4" t="str">
        <f t="shared" si="150"/>
        <v>なし</v>
      </c>
      <c r="BG217" s="4">
        <f t="shared" si="156"/>
        <v>0</v>
      </c>
      <c r="BM217" s="306"/>
      <c r="BW217" s="107"/>
    </row>
    <row r="218" spans="1:75" s="1" customFormat="1" ht="13.5" customHeight="1">
      <c r="A218" s="423">
        <v>201</v>
      </c>
      <c r="B218" s="94"/>
      <c r="C218" s="94"/>
      <c r="D218" s="94"/>
      <c r="E218" s="94"/>
      <c r="F218" s="94"/>
      <c r="G218" s="414"/>
      <c r="H218" s="94"/>
      <c r="I218" s="94"/>
      <c r="J218" s="95"/>
      <c r="K218" s="94"/>
      <c r="L218" s="93"/>
      <c r="M218" s="94"/>
      <c r="N218" s="95"/>
      <c r="O218" s="95"/>
      <c r="P218" s="41" t="str">
        <f t="shared" si="129"/>
        <v/>
      </c>
      <c r="Q218" s="41" t="str">
        <f t="shared" si="130"/>
        <v/>
      </c>
      <c r="R218" s="42" t="str">
        <f t="shared" si="131"/>
        <v/>
      </c>
      <c r="S218" s="424" t="str">
        <f t="shared" si="118"/>
        <v/>
      </c>
      <c r="T218" s="43" t="str">
        <f t="shared" si="132"/>
        <v/>
      </c>
      <c r="U218" s="43" t="str">
        <f t="shared" si="133"/>
        <v/>
      </c>
      <c r="V218" s="43" t="str">
        <f t="shared" si="134"/>
        <v/>
      </c>
      <c r="W218" s="332"/>
      <c r="X218" s="376"/>
      <c r="Y218" s="425"/>
      <c r="Z218" s="411"/>
      <c r="AA218" s="17" t="str">
        <f t="shared" si="119"/>
        <v/>
      </c>
      <c r="AB218" s="4" t="e">
        <f t="shared" si="135"/>
        <v>#N/A</v>
      </c>
      <c r="AC218" s="4" t="e">
        <f t="shared" si="136"/>
        <v>#N/A</v>
      </c>
      <c r="AD218" s="4" t="e">
        <f t="shared" si="137"/>
        <v>#N/A</v>
      </c>
      <c r="AE218" s="4" t="str">
        <f t="shared" si="120"/>
        <v/>
      </c>
      <c r="AF218" s="4">
        <f t="shared" si="121"/>
        <v>1</v>
      </c>
      <c r="AG218" s="4" t="e">
        <f t="shared" si="122"/>
        <v>#N/A</v>
      </c>
      <c r="AH218" s="4" t="e">
        <f t="shared" si="123"/>
        <v>#N/A</v>
      </c>
      <c r="AI218" s="4" t="e">
        <f t="shared" si="138"/>
        <v>#N/A</v>
      </c>
      <c r="AJ218" s="4" t="e">
        <f t="shared" si="124"/>
        <v>#N/A</v>
      </c>
      <c r="AK218" s="4" t="e">
        <f t="shared" si="151"/>
        <v>#N/A</v>
      </c>
      <c r="AL218" s="4"/>
      <c r="AM218" s="5" t="str">
        <f t="shared" si="139"/>
        <v xml:space="preserve"> </v>
      </c>
      <c r="AN218" s="5" t="str">
        <f t="shared" si="152"/>
        <v xml:space="preserve"> </v>
      </c>
      <c r="AO218" s="4" t="e">
        <f t="shared" si="140"/>
        <v>#N/A</v>
      </c>
      <c r="AP218" s="4" t="e">
        <f t="shared" si="141"/>
        <v>#N/A</v>
      </c>
      <c r="AQ218" s="4" t="e">
        <f t="shared" si="125"/>
        <v>#N/A</v>
      </c>
      <c r="AR218" s="4" t="e">
        <f t="shared" si="142"/>
        <v>#N/A</v>
      </c>
      <c r="AS218" s="4" t="e">
        <f t="shared" si="143"/>
        <v>#N/A</v>
      </c>
      <c r="AT218" s="4" t="e">
        <f t="shared" si="126"/>
        <v>#N/A</v>
      </c>
      <c r="AU218" s="4" t="e">
        <f t="shared" si="144"/>
        <v>#N/A</v>
      </c>
      <c r="AV218" s="4" t="e">
        <f t="shared" si="145"/>
        <v>#N/A</v>
      </c>
      <c r="AW218" s="4" t="e">
        <f t="shared" si="146"/>
        <v>#N/A</v>
      </c>
      <c r="AX218" s="4">
        <f t="shared" si="147"/>
        <v>0</v>
      </c>
      <c r="AY218" s="4" t="e">
        <f t="shared" si="127"/>
        <v>#N/A</v>
      </c>
      <c r="AZ218" s="4" t="str">
        <f t="shared" si="148"/>
        <v/>
      </c>
      <c r="BA218" s="4" t="str">
        <f t="shared" si="149"/>
        <v/>
      </c>
      <c r="BB218" s="4" t="str">
        <f t="shared" si="128"/>
        <v/>
      </c>
      <c r="BC218" s="4" t="str">
        <f t="shared" si="153"/>
        <v/>
      </c>
      <c r="BD218" s="4" t="str">
        <f t="shared" si="154"/>
        <v/>
      </c>
      <c r="BE218" s="4" t="str">
        <f t="shared" si="155"/>
        <v/>
      </c>
      <c r="BF218" s="4" t="str">
        <f t="shared" si="150"/>
        <v>なし</v>
      </c>
      <c r="BG218" s="4">
        <f t="shared" si="156"/>
        <v>0</v>
      </c>
      <c r="BM218" s="306"/>
      <c r="BW218" s="107"/>
    </row>
    <row r="219" spans="1:75" s="1" customFormat="1" ht="13.5" customHeight="1">
      <c r="A219" s="423">
        <v>202</v>
      </c>
      <c r="B219" s="94"/>
      <c r="C219" s="94"/>
      <c r="D219" s="94"/>
      <c r="E219" s="94"/>
      <c r="F219" s="94"/>
      <c r="G219" s="414"/>
      <c r="H219" s="94"/>
      <c r="I219" s="94"/>
      <c r="J219" s="95"/>
      <c r="K219" s="94"/>
      <c r="L219" s="93"/>
      <c r="M219" s="94"/>
      <c r="N219" s="95"/>
      <c r="O219" s="95"/>
      <c r="P219" s="41" t="str">
        <f t="shared" si="129"/>
        <v/>
      </c>
      <c r="Q219" s="41" t="str">
        <f t="shared" si="130"/>
        <v/>
      </c>
      <c r="R219" s="42" t="str">
        <f t="shared" si="131"/>
        <v/>
      </c>
      <c r="S219" s="424" t="str">
        <f t="shared" si="118"/>
        <v/>
      </c>
      <c r="T219" s="43" t="str">
        <f t="shared" si="132"/>
        <v/>
      </c>
      <c r="U219" s="43" t="str">
        <f t="shared" si="133"/>
        <v/>
      </c>
      <c r="V219" s="43" t="str">
        <f t="shared" si="134"/>
        <v/>
      </c>
      <c r="W219" s="332"/>
      <c r="X219" s="376"/>
      <c r="Y219" s="425"/>
      <c r="Z219" s="411"/>
      <c r="AA219" s="17" t="str">
        <f t="shared" si="119"/>
        <v/>
      </c>
      <c r="AB219" s="4" t="e">
        <f t="shared" si="135"/>
        <v>#N/A</v>
      </c>
      <c r="AC219" s="4" t="e">
        <f t="shared" si="136"/>
        <v>#N/A</v>
      </c>
      <c r="AD219" s="4" t="e">
        <f t="shared" si="137"/>
        <v>#N/A</v>
      </c>
      <c r="AE219" s="4" t="str">
        <f t="shared" si="120"/>
        <v/>
      </c>
      <c r="AF219" s="4">
        <f t="shared" si="121"/>
        <v>1</v>
      </c>
      <c r="AG219" s="4" t="e">
        <f t="shared" si="122"/>
        <v>#N/A</v>
      </c>
      <c r="AH219" s="4" t="e">
        <f t="shared" si="123"/>
        <v>#N/A</v>
      </c>
      <c r="AI219" s="4" t="e">
        <f t="shared" si="138"/>
        <v>#N/A</v>
      </c>
      <c r="AJ219" s="4" t="e">
        <f t="shared" si="124"/>
        <v>#N/A</v>
      </c>
      <c r="AK219" s="4" t="e">
        <f t="shared" si="151"/>
        <v>#N/A</v>
      </c>
      <c r="AL219" s="4"/>
      <c r="AM219" s="5" t="str">
        <f t="shared" si="139"/>
        <v xml:space="preserve"> </v>
      </c>
      <c r="AN219" s="5" t="str">
        <f t="shared" si="152"/>
        <v xml:space="preserve"> </v>
      </c>
      <c r="AO219" s="4" t="e">
        <f t="shared" si="140"/>
        <v>#N/A</v>
      </c>
      <c r="AP219" s="4" t="e">
        <f t="shared" si="141"/>
        <v>#N/A</v>
      </c>
      <c r="AQ219" s="4" t="e">
        <f t="shared" si="125"/>
        <v>#N/A</v>
      </c>
      <c r="AR219" s="4" t="e">
        <f t="shared" si="142"/>
        <v>#N/A</v>
      </c>
      <c r="AS219" s="4" t="e">
        <f t="shared" si="143"/>
        <v>#N/A</v>
      </c>
      <c r="AT219" s="4" t="e">
        <f t="shared" si="126"/>
        <v>#N/A</v>
      </c>
      <c r="AU219" s="4" t="e">
        <f t="shared" si="144"/>
        <v>#N/A</v>
      </c>
      <c r="AV219" s="4" t="e">
        <f t="shared" si="145"/>
        <v>#N/A</v>
      </c>
      <c r="AW219" s="4" t="e">
        <f t="shared" si="146"/>
        <v>#N/A</v>
      </c>
      <c r="AX219" s="4">
        <f t="shared" si="147"/>
        <v>0</v>
      </c>
      <c r="AY219" s="4" t="e">
        <f t="shared" si="127"/>
        <v>#N/A</v>
      </c>
      <c r="AZ219" s="4" t="str">
        <f t="shared" si="148"/>
        <v/>
      </c>
      <c r="BA219" s="4" t="str">
        <f t="shared" si="149"/>
        <v/>
      </c>
      <c r="BB219" s="4" t="str">
        <f t="shared" si="128"/>
        <v/>
      </c>
      <c r="BC219" s="4" t="str">
        <f t="shared" si="153"/>
        <v/>
      </c>
      <c r="BD219" s="4" t="str">
        <f t="shared" si="154"/>
        <v/>
      </c>
      <c r="BE219" s="4" t="str">
        <f t="shared" si="155"/>
        <v/>
      </c>
      <c r="BF219" s="4" t="str">
        <f t="shared" si="150"/>
        <v>なし</v>
      </c>
      <c r="BG219" s="4">
        <f t="shared" si="156"/>
        <v>0</v>
      </c>
      <c r="BM219" s="306"/>
      <c r="BW219" s="107"/>
    </row>
    <row r="220" spans="1:75" s="1" customFormat="1" ht="13.5" customHeight="1">
      <c r="A220" s="423">
        <v>203</v>
      </c>
      <c r="B220" s="94"/>
      <c r="C220" s="94"/>
      <c r="D220" s="94"/>
      <c r="E220" s="94"/>
      <c r="F220" s="94"/>
      <c r="G220" s="414"/>
      <c r="H220" s="94"/>
      <c r="I220" s="94"/>
      <c r="J220" s="95"/>
      <c r="K220" s="94"/>
      <c r="L220" s="93"/>
      <c r="M220" s="94"/>
      <c r="N220" s="95"/>
      <c r="O220" s="95"/>
      <c r="P220" s="41" t="str">
        <f t="shared" si="129"/>
        <v/>
      </c>
      <c r="Q220" s="41" t="str">
        <f t="shared" si="130"/>
        <v/>
      </c>
      <c r="R220" s="42" t="str">
        <f t="shared" si="131"/>
        <v/>
      </c>
      <c r="S220" s="424" t="str">
        <f t="shared" si="118"/>
        <v/>
      </c>
      <c r="T220" s="43" t="str">
        <f t="shared" si="132"/>
        <v/>
      </c>
      <c r="U220" s="43" t="str">
        <f t="shared" si="133"/>
        <v/>
      </c>
      <c r="V220" s="43" t="str">
        <f t="shared" si="134"/>
        <v/>
      </c>
      <c r="W220" s="332"/>
      <c r="X220" s="376"/>
      <c r="Y220" s="425"/>
      <c r="Z220" s="411"/>
      <c r="AA220" s="17" t="str">
        <f t="shared" si="119"/>
        <v/>
      </c>
      <c r="AB220" s="4" t="e">
        <f t="shared" si="135"/>
        <v>#N/A</v>
      </c>
      <c r="AC220" s="4" t="e">
        <f t="shared" si="136"/>
        <v>#N/A</v>
      </c>
      <c r="AD220" s="4" t="e">
        <f t="shared" si="137"/>
        <v>#N/A</v>
      </c>
      <c r="AE220" s="4" t="str">
        <f t="shared" si="120"/>
        <v/>
      </c>
      <c r="AF220" s="4">
        <f t="shared" si="121"/>
        <v>1</v>
      </c>
      <c r="AG220" s="4" t="e">
        <f t="shared" si="122"/>
        <v>#N/A</v>
      </c>
      <c r="AH220" s="4" t="e">
        <f t="shared" si="123"/>
        <v>#N/A</v>
      </c>
      <c r="AI220" s="4" t="e">
        <f t="shared" si="138"/>
        <v>#N/A</v>
      </c>
      <c r="AJ220" s="4" t="e">
        <f t="shared" si="124"/>
        <v>#N/A</v>
      </c>
      <c r="AK220" s="4" t="e">
        <f t="shared" si="151"/>
        <v>#N/A</v>
      </c>
      <c r="AL220" s="4"/>
      <c r="AM220" s="5" t="str">
        <f t="shared" si="139"/>
        <v xml:space="preserve"> </v>
      </c>
      <c r="AN220" s="5" t="str">
        <f t="shared" si="152"/>
        <v xml:space="preserve"> </v>
      </c>
      <c r="AO220" s="4" t="e">
        <f t="shared" si="140"/>
        <v>#N/A</v>
      </c>
      <c r="AP220" s="4" t="e">
        <f t="shared" si="141"/>
        <v>#N/A</v>
      </c>
      <c r="AQ220" s="4" t="e">
        <f t="shared" si="125"/>
        <v>#N/A</v>
      </c>
      <c r="AR220" s="4" t="e">
        <f t="shared" si="142"/>
        <v>#N/A</v>
      </c>
      <c r="AS220" s="4" t="e">
        <f t="shared" si="143"/>
        <v>#N/A</v>
      </c>
      <c r="AT220" s="4" t="e">
        <f t="shared" si="126"/>
        <v>#N/A</v>
      </c>
      <c r="AU220" s="4" t="e">
        <f t="shared" si="144"/>
        <v>#N/A</v>
      </c>
      <c r="AV220" s="4" t="e">
        <f t="shared" si="145"/>
        <v>#N/A</v>
      </c>
      <c r="AW220" s="4" t="e">
        <f t="shared" si="146"/>
        <v>#N/A</v>
      </c>
      <c r="AX220" s="4">
        <f t="shared" si="147"/>
        <v>0</v>
      </c>
      <c r="AY220" s="4" t="e">
        <f t="shared" si="127"/>
        <v>#N/A</v>
      </c>
      <c r="AZ220" s="4" t="str">
        <f t="shared" si="148"/>
        <v/>
      </c>
      <c r="BA220" s="4" t="str">
        <f t="shared" si="149"/>
        <v/>
      </c>
      <c r="BB220" s="4" t="str">
        <f t="shared" si="128"/>
        <v/>
      </c>
      <c r="BC220" s="4" t="str">
        <f t="shared" si="153"/>
        <v/>
      </c>
      <c r="BD220" s="4" t="str">
        <f t="shared" si="154"/>
        <v/>
      </c>
      <c r="BE220" s="4" t="str">
        <f t="shared" si="155"/>
        <v/>
      </c>
      <c r="BF220" s="4" t="str">
        <f t="shared" si="150"/>
        <v>なし</v>
      </c>
      <c r="BG220" s="4">
        <f t="shared" si="156"/>
        <v>0</v>
      </c>
      <c r="BM220" s="306"/>
      <c r="BW220" s="107"/>
    </row>
    <row r="221" spans="1:75" s="1" customFormat="1" ht="13.5" customHeight="1">
      <c r="A221" s="423">
        <v>204</v>
      </c>
      <c r="B221" s="94"/>
      <c r="C221" s="94"/>
      <c r="D221" s="94"/>
      <c r="E221" s="94"/>
      <c r="F221" s="94"/>
      <c r="G221" s="414"/>
      <c r="H221" s="94"/>
      <c r="I221" s="94"/>
      <c r="J221" s="95"/>
      <c r="K221" s="94"/>
      <c r="L221" s="93"/>
      <c r="M221" s="94"/>
      <c r="N221" s="95"/>
      <c r="O221" s="95"/>
      <c r="P221" s="41" t="str">
        <f t="shared" si="129"/>
        <v/>
      </c>
      <c r="Q221" s="41" t="str">
        <f t="shared" si="130"/>
        <v/>
      </c>
      <c r="R221" s="42" t="str">
        <f t="shared" si="131"/>
        <v/>
      </c>
      <c r="S221" s="424" t="str">
        <f t="shared" si="118"/>
        <v/>
      </c>
      <c r="T221" s="43" t="str">
        <f t="shared" si="132"/>
        <v/>
      </c>
      <c r="U221" s="43" t="str">
        <f t="shared" si="133"/>
        <v/>
      </c>
      <c r="V221" s="43" t="str">
        <f t="shared" si="134"/>
        <v/>
      </c>
      <c r="W221" s="332"/>
      <c r="X221" s="376"/>
      <c r="Y221" s="425"/>
      <c r="Z221" s="411"/>
      <c r="AA221" s="17" t="str">
        <f t="shared" si="119"/>
        <v/>
      </c>
      <c r="AB221" s="4" t="e">
        <f t="shared" si="135"/>
        <v>#N/A</v>
      </c>
      <c r="AC221" s="4" t="e">
        <f t="shared" si="136"/>
        <v>#N/A</v>
      </c>
      <c r="AD221" s="4" t="e">
        <f t="shared" si="137"/>
        <v>#N/A</v>
      </c>
      <c r="AE221" s="4" t="str">
        <f t="shared" si="120"/>
        <v/>
      </c>
      <c r="AF221" s="4">
        <f t="shared" si="121"/>
        <v>1</v>
      </c>
      <c r="AG221" s="4" t="e">
        <f t="shared" si="122"/>
        <v>#N/A</v>
      </c>
      <c r="AH221" s="4" t="e">
        <f t="shared" si="123"/>
        <v>#N/A</v>
      </c>
      <c r="AI221" s="4" t="e">
        <f t="shared" si="138"/>
        <v>#N/A</v>
      </c>
      <c r="AJ221" s="4" t="e">
        <f t="shared" si="124"/>
        <v>#N/A</v>
      </c>
      <c r="AK221" s="4" t="e">
        <f t="shared" si="151"/>
        <v>#N/A</v>
      </c>
      <c r="AL221" s="4"/>
      <c r="AM221" s="5" t="str">
        <f t="shared" si="139"/>
        <v xml:space="preserve"> </v>
      </c>
      <c r="AN221" s="5" t="str">
        <f t="shared" si="152"/>
        <v xml:space="preserve"> </v>
      </c>
      <c r="AO221" s="4" t="e">
        <f t="shared" si="140"/>
        <v>#N/A</v>
      </c>
      <c r="AP221" s="4" t="e">
        <f t="shared" si="141"/>
        <v>#N/A</v>
      </c>
      <c r="AQ221" s="4" t="e">
        <f t="shared" si="125"/>
        <v>#N/A</v>
      </c>
      <c r="AR221" s="4" t="e">
        <f t="shared" si="142"/>
        <v>#N/A</v>
      </c>
      <c r="AS221" s="4" t="e">
        <f t="shared" si="143"/>
        <v>#N/A</v>
      </c>
      <c r="AT221" s="4" t="e">
        <f t="shared" si="126"/>
        <v>#N/A</v>
      </c>
      <c r="AU221" s="4" t="e">
        <f t="shared" si="144"/>
        <v>#N/A</v>
      </c>
      <c r="AV221" s="4" t="e">
        <f t="shared" si="145"/>
        <v>#N/A</v>
      </c>
      <c r="AW221" s="4" t="e">
        <f t="shared" si="146"/>
        <v>#N/A</v>
      </c>
      <c r="AX221" s="4">
        <f t="shared" si="147"/>
        <v>0</v>
      </c>
      <c r="AY221" s="4" t="e">
        <f t="shared" si="127"/>
        <v>#N/A</v>
      </c>
      <c r="AZ221" s="4" t="str">
        <f t="shared" si="148"/>
        <v/>
      </c>
      <c r="BA221" s="4" t="str">
        <f t="shared" si="149"/>
        <v/>
      </c>
      <c r="BB221" s="4" t="str">
        <f t="shared" si="128"/>
        <v/>
      </c>
      <c r="BC221" s="4" t="str">
        <f t="shared" si="153"/>
        <v/>
      </c>
      <c r="BD221" s="4" t="str">
        <f t="shared" si="154"/>
        <v/>
      </c>
      <c r="BE221" s="4" t="str">
        <f t="shared" si="155"/>
        <v/>
      </c>
      <c r="BF221" s="4" t="str">
        <f t="shared" si="150"/>
        <v>なし</v>
      </c>
      <c r="BG221" s="4">
        <f t="shared" si="156"/>
        <v>0</v>
      </c>
      <c r="BM221" s="306"/>
      <c r="BW221" s="107"/>
    </row>
    <row r="222" spans="1:75" s="1" customFormat="1" ht="13.5" customHeight="1">
      <c r="A222" s="423">
        <v>205</v>
      </c>
      <c r="B222" s="94"/>
      <c r="C222" s="94"/>
      <c r="D222" s="94"/>
      <c r="E222" s="94"/>
      <c r="F222" s="94"/>
      <c r="G222" s="414"/>
      <c r="H222" s="94"/>
      <c r="I222" s="94"/>
      <c r="J222" s="95"/>
      <c r="K222" s="94"/>
      <c r="L222" s="93"/>
      <c r="M222" s="94"/>
      <c r="N222" s="95"/>
      <c r="O222" s="95"/>
      <c r="P222" s="41" t="str">
        <f t="shared" si="129"/>
        <v/>
      </c>
      <c r="Q222" s="41" t="str">
        <f t="shared" si="130"/>
        <v/>
      </c>
      <c r="R222" s="42" t="str">
        <f t="shared" si="131"/>
        <v/>
      </c>
      <c r="S222" s="424" t="str">
        <f t="shared" si="118"/>
        <v/>
      </c>
      <c r="T222" s="43" t="str">
        <f t="shared" si="132"/>
        <v/>
      </c>
      <c r="U222" s="43" t="str">
        <f t="shared" si="133"/>
        <v/>
      </c>
      <c r="V222" s="43" t="str">
        <f t="shared" si="134"/>
        <v/>
      </c>
      <c r="W222" s="332"/>
      <c r="X222" s="376"/>
      <c r="Y222" s="425"/>
      <c r="Z222" s="411"/>
      <c r="AA222" s="17" t="str">
        <f t="shared" si="119"/>
        <v/>
      </c>
      <c r="AB222" s="4" t="e">
        <f t="shared" si="135"/>
        <v>#N/A</v>
      </c>
      <c r="AC222" s="4" t="e">
        <f t="shared" si="136"/>
        <v>#N/A</v>
      </c>
      <c r="AD222" s="4" t="e">
        <f t="shared" si="137"/>
        <v>#N/A</v>
      </c>
      <c r="AE222" s="4" t="str">
        <f t="shared" si="120"/>
        <v/>
      </c>
      <c r="AF222" s="4">
        <f t="shared" si="121"/>
        <v>1</v>
      </c>
      <c r="AG222" s="4" t="e">
        <f t="shared" si="122"/>
        <v>#N/A</v>
      </c>
      <c r="AH222" s="4" t="e">
        <f t="shared" si="123"/>
        <v>#N/A</v>
      </c>
      <c r="AI222" s="4" t="e">
        <f t="shared" si="138"/>
        <v>#N/A</v>
      </c>
      <c r="AJ222" s="4" t="e">
        <f t="shared" si="124"/>
        <v>#N/A</v>
      </c>
      <c r="AK222" s="4" t="e">
        <f t="shared" si="151"/>
        <v>#N/A</v>
      </c>
      <c r="AL222" s="4"/>
      <c r="AM222" s="5" t="str">
        <f t="shared" si="139"/>
        <v xml:space="preserve"> </v>
      </c>
      <c r="AN222" s="5" t="str">
        <f t="shared" si="152"/>
        <v xml:space="preserve"> </v>
      </c>
      <c r="AO222" s="4" t="e">
        <f t="shared" si="140"/>
        <v>#N/A</v>
      </c>
      <c r="AP222" s="4" t="e">
        <f t="shared" si="141"/>
        <v>#N/A</v>
      </c>
      <c r="AQ222" s="4" t="e">
        <f t="shared" si="125"/>
        <v>#N/A</v>
      </c>
      <c r="AR222" s="4" t="e">
        <f t="shared" si="142"/>
        <v>#N/A</v>
      </c>
      <c r="AS222" s="4" t="e">
        <f t="shared" si="143"/>
        <v>#N/A</v>
      </c>
      <c r="AT222" s="4" t="e">
        <f t="shared" si="126"/>
        <v>#N/A</v>
      </c>
      <c r="AU222" s="4" t="e">
        <f t="shared" si="144"/>
        <v>#N/A</v>
      </c>
      <c r="AV222" s="4" t="e">
        <f t="shared" si="145"/>
        <v>#N/A</v>
      </c>
      <c r="AW222" s="4" t="e">
        <f t="shared" si="146"/>
        <v>#N/A</v>
      </c>
      <c r="AX222" s="4">
        <f t="shared" si="147"/>
        <v>0</v>
      </c>
      <c r="AY222" s="4" t="e">
        <f t="shared" si="127"/>
        <v>#N/A</v>
      </c>
      <c r="AZ222" s="4" t="str">
        <f t="shared" si="148"/>
        <v/>
      </c>
      <c r="BA222" s="4" t="str">
        <f t="shared" si="149"/>
        <v/>
      </c>
      <c r="BB222" s="4" t="str">
        <f t="shared" si="128"/>
        <v/>
      </c>
      <c r="BC222" s="4" t="str">
        <f t="shared" si="153"/>
        <v/>
      </c>
      <c r="BD222" s="4" t="str">
        <f t="shared" si="154"/>
        <v/>
      </c>
      <c r="BE222" s="4" t="str">
        <f t="shared" si="155"/>
        <v/>
      </c>
      <c r="BF222" s="4" t="str">
        <f t="shared" si="150"/>
        <v>なし</v>
      </c>
      <c r="BG222" s="4">
        <f t="shared" si="156"/>
        <v>0</v>
      </c>
      <c r="BM222" s="306"/>
      <c r="BW222" s="107"/>
    </row>
    <row r="223" spans="1:75" s="1" customFormat="1" ht="13.5" customHeight="1">
      <c r="A223" s="423">
        <v>206</v>
      </c>
      <c r="B223" s="94"/>
      <c r="C223" s="94"/>
      <c r="D223" s="94"/>
      <c r="E223" s="94"/>
      <c r="F223" s="94"/>
      <c r="G223" s="414"/>
      <c r="H223" s="94"/>
      <c r="I223" s="94"/>
      <c r="J223" s="95"/>
      <c r="K223" s="94"/>
      <c r="L223" s="93"/>
      <c r="M223" s="94"/>
      <c r="N223" s="95"/>
      <c r="O223" s="95"/>
      <c r="P223" s="41" t="str">
        <f t="shared" si="129"/>
        <v/>
      </c>
      <c r="Q223" s="41" t="str">
        <f t="shared" si="130"/>
        <v/>
      </c>
      <c r="R223" s="42" t="str">
        <f t="shared" si="131"/>
        <v/>
      </c>
      <c r="S223" s="424" t="str">
        <f t="shared" si="118"/>
        <v/>
      </c>
      <c r="T223" s="43" t="str">
        <f t="shared" si="132"/>
        <v/>
      </c>
      <c r="U223" s="43" t="str">
        <f t="shared" si="133"/>
        <v/>
      </c>
      <c r="V223" s="43" t="str">
        <f t="shared" si="134"/>
        <v/>
      </c>
      <c r="W223" s="332"/>
      <c r="X223" s="376"/>
      <c r="Y223" s="425"/>
      <c r="Z223" s="411"/>
      <c r="AA223" s="17" t="str">
        <f t="shared" si="119"/>
        <v/>
      </c>
      <c r="AB223" s="4" t="e">
        <f t="shared" si="135"/>
        <v>#N/A</v>
      </c>
      <c r="AC223" s="4" t="e">
        <f t="shared" si="136"/>
        <v>#N/A</v>
      </c>
      <c r="AD223" s="4" t="e">
        <f t="shared" si="137"/>
        <v>#N/A</v>
      </c>
      <c r="AE223" s="4" t="str">
        <f t="shared" si="120"/>
        <v/>
      </c>
      <c r="AF223" s="4">
        <f t="shared" si="121"/>
        <v>1</v>
      </c>
      <c r="AG223" s="4" t="e">
        <f t="shared" si="122"/>
        <v>#N/A</v>
      </c>
      <c r="AH223" s="4" t="e">
        <f t="shared" si="123"/>
        <v>#N/A</v>
      </c>
      <c r="AI223" s="4" t="e">
        <f t="shared" si="138"/>
        <v>#N/A</v>
      </c>
      <c r="AJ223" s="4" t="e">
        <f t="shared" si="124"/>
        <v>#N/A</v>
      </c>
      <c r="AK223" s="4" t="e">
        <f t="shared" si="151"/>
        <v>#N/A</v>
      </c>
      <c r="AL223" s="4"/>
      <c r="AM223" s="5" t="str">
        <f t="shared" si="139"/>
        <v xml:space="preserve"> </v>
      </c>
      <c r="AN223" s="5" t="str">
        <f t="shared" si="152"/>
        <v xml:space="preserve"> </v>
      </c>
      <c r="AO223" s="4" t="e">
        <f t="shared" si="140"/>
        <v>#N/A</v>
      </c>
      <c r="AP223" s="4" t="e">
        <f t="shared" si="141"/>
        <v>#N/A</v>
      </c>
      <c r="AQ223" s="4" t="e">
        <f t="shared" si="125"/>
        <v>#N/A</v>
      </c>
      <c r="AR223" s="4" t="e">
        <f t="shared" si="142"/>
        <v>#N/A</v>
      </c>
      <c r="AS223" s="4" t="e">
        <f t="shared" si="143"/>
        <v>#N/A</v>
      </c>
      <c r="AT223" s="4" t="e">
        <f t="shared" si="126"/>
        <v>#N/A</v>
      </c>
      <c r="AU223" s="4" t="e">
        <f t="shared" si="144"/>
        <v>#N/A</v>
      </c>
      <c r="AV223" s="4" t="e">
        <f t="shared" si="145"/>
        <v>#N/A</v>
      </c>
      <c r="AW223" s="4" t="e">
        <f t="shared" si="146"/>
        <v>#N/A</v>
      </c>
      <c r="AX223" s="4">
        <f t="shared" si="147"/>
        <v>0</v>
      </c>
      <c r="AY223" s="4" t="e">
        <f t="shared" si="127"/>
        <v>#N/A</v>
      </c>
      <c r="AZ223" s="4" t="str">
        <f t="shared" si="148"/>
        <v/>
      </c>
      <c r="BA223" s="4" t="str">
        <f t="shared" si="149"/>
        <v/>
      </c>
      <c r="BB223" s="4" t="str">
        <f t="shared" si="128"/>
        <v/>
      </c>
      <c r="BC223" s="4" t="str">
        <f t="shared" si="153"/>
        <v/>
      </c>
      <c r="BD223" s="4" t="str">
        <f t="shared" si="154"/>
        <v/>
      </c>
      <c r="BE223" s="4" t="str">
        <f t="shared" si="155"/>
        <v/>
      </c>
      <c r="BF223" s="4" t="str">
        <f t="shared" si="150"/>
        <v>なし</v>
      </c>
      <c r="BG223" s="4">
        <f t="shared" si="156"/>
        <v>0</v>
      </c>
      <c r="BM223" s="306"/>
      <c r="BW223" s="107"/>
    </row>
    <row r="224" spans="1:75" s="1" customFormat="1" ht="13.5" customHeight="1">
      <c r="A224" s="423">
        <v>207</v>
      </c>
      <c r="B224" s="94"/>
      <c r="C224" s="94"/>
      <c r="D224" s="94"/>
      <c r="E224" s="94"/>
      <c r="F224" s="94"/>
      <c r="G224" s="414"/>
      <c r="H224" s="94"/>
      <c r="I224" s="94"/>
      <c r="J224" s="95"/>
      <c r="K224" s="94"/>
      <c r="L224" s="93"/>
      <c r="M224" s="94"/>
      <c r="N224" s="95"/>
      <c r="O224" s="95"/>
      <c r="P224" s="41" t="str">
        <f t="shared" si="129"/>
        <v/>
      </c>
      <c r="Q224" s="41" t="str">
        <f t="shared" si="130"/>
        <v/>
      </c>
      <c r="R224" s="42" t="str">
        <f t="shared" si="131"/>
        <v/>
      </c>
      <c r="S224" s="424" t="str">
        <f t="shared" si="118"/>
        <v/>
      </c>
      <c r="T224" s="43" t="str">
        <f t="shared" si="132"/>
        <v/>
      </c>
      <c r="U224" s="43" t="str">
        <f t="shared" si="133"/>
        <v/>
      </c>
      <c r="V224" s="43" t="str">
        <f t="shared" si="134"/>
        <v/>
      </c>
      <c r="W224" s="332"/>
      <c r="X224" s="376"/>
      <c r="Y224" s="425"/>
      <c r="Z224" s="411"/>
      <c r="AA224" s="17" t="str">
        <f t="shared" si="119"/>
        <v/>
      </c>
      <c r="AB224" s="4" t="e">
        <f t="shared" si="135"/>
        <v>#N/A</v>
      </c>
      <c r="AC224" s="4" t="e">
        <f t="shared" si="136"/>
        <v>#N/A</v>
      </c>
      <c r="AD224" s="4" t="e">
        <f t="shared" si="137"/>
        <v>#N/A</v>
      </c>
      <c r="AE224" s="4" t="str">
        <f t="shared" si="120"/>
        <v/>
      </c>
      <c r="AF224" s="4">
        <f t="shared" si="121"/>
        <v>1</v>
      </c>
      <c r="AG224" s="4" t="e">
        <f t="shared" si="122"/>
        <v>#N/A</v>
      </c>
      <c r="AH224" s="4" t="e">
        <f t="shared" si="123"/>
        <v>#N/A</v>
      </c>
      <c r="AI224" s="4" t="e">
        <f t="shared" si="138"/>
        <v>#N/A</v>
      </c>
      <c r="AJ224" s="4" t="e">
        <f t="shared" si="124"/>
        <v>#N/A</v>
      </c>
      <c r="AK224" s="4" t="e">
        <f t="shared" si="151"/>
        <v>#N/A</v>
      </c>
      <c r="AL224" s="4"/>
      <c r="AM224" s="5" t="str">
        <f t="shared" si="139"/>
        <v xml:space="preserve"> </v>
      </c>
      <c r="AN224" s="5" t="str">
        <f t="shared" si="152"/>
        <v xml:space="preserve"> </v>
      </c>
      <c r="AO224" s="4" t="e">
        <f t="shared" si="140"/>
        <v>#N/A</v>
      </c>
      <c r="AP224" s="4" t="e">
        <f t="shared" si="141"/>
        <v>#N/A</v>
      </c>
      <c r="AQ224" s="4" t="e">
        <f t="shared" si="125"/>
        <v>#N/A</v>
      </c>
      <c r="AR224" s="4" t="e">
        <f t="shared" si="142"/>
        <v>#N/A</v>
      </c>
      <c r="AS224" s="4" t="e">
        <f t="shared" si="143"/>
        <v>#N/A</v>
      </c>
      <c r="AT224" s="4" t="e">
        <f t="shared" si="126"/>
        <v>#N/A</v>
      </c>
      <c r="AU224" s="4" t="e">
        <f t="shared" si="144"/>
        <v>#N/A</v>
      </c>
      <c r="AV224" s="4" t="e">
        <f t="shared" si="145"/>
        <v>#N/A</v>
      </c>
      <c r="AW224" s="4" t="e">
        <f t="shared" si="146"/>
        <v>#N/A</v>
      </c>
      <c r="AX224" s="4">
        <f t="shared" si="147"/>
        <v>0</v>
      </c>
      <c r="AY224" s="4" t="e">
        <f t="shared" si="127"/>
        <v>#N/A</v>
      </c>
      <c r="AZ224" s="4" t="str">
        <f t="shared" si="148"/>
        <v/>
      </c>
      <c r="BA224" s="4" t="str">
        <f t="shared" si="149"/>
        <v/>
      </c>
      <c r="BB224" s="4" t="str">
        <f t="shared" si="128"/>
        <v/>
      </c>
      <c r="BC224" s="4" t="str">
        <f t="shared" si="153"/>
        <v/>
      </c>
      <c r="BD224" s="4" t="str">
        <f t="shared" si="154"/>
        <v/>
      </c>
      <c r="BE224" s="4" t="str">
        <f t="shared" si="155"/>
        <v/>
      </c>
      <c r="BF224" s="4" t="str">
        <f t="shared" si="150"/>
        <v>なし</v>
      </c>
      <c r="BG224" s="4">
        <f t="shared" si="156"/>
        <v>0</v>
      </c>
      <c r="BM224" s="306"/>
      <c r="BW224" s="107"/>
    </row>
    <row r="225" spans="1:75" s="1" customFormat="1" ht="13.5" customHeight="1">
      <c r="A225" s="423">
        <v>208</v>
      </c>
      <c r="B225" s="94"/>
      <c r="C225" s="94"/>
      <c r="D225" s="94"/>
      <c r="E225" s="94"/>
      <c r="F225" s="94"/>
      <c r="G225" s="414"/>
      <c r="H225" s="94"/>
      <c r="I225" s="94"/>
      <c r="J225" s="95"/>
      <c r="K225" s="94"/>
      <c r="L225" s="93"/>
      <c r="M225" s="94"/>
      <c r="N225" s="95"/>
      <c r="O225" s="95"/>
      <c r="P225" s="41" t="str">
        <f t="shared" si="129"/>
        <v/>
      </c>
      <c r="Q225" s="41" t="str">
        <f t="shared" si="130"/>
        <v/>
      </c>
      <c r="R225" s="42" t="str">
        <f t="shared" si="131"/>
        <v/>
      </c>
      <c r="S225" s="424" t="str">
        <f t="shared" si="118"/>
        <v/>
      </c>
      <c r="T225" s="43" t="str">
        <f t="shared" si="132"/>
        <v/>
      </c>
      <c r="U225" s="43" t="str">
        <f t="shared" si="133"/>
        <v/>
      </c>
      <c r="V225" s="43" t="str">
        <f t="shared" si="134"/>
        <v/>
      </c>
      <c r="W225" s="332"/>
      <c r="X225" s="376"/>
      <c r="Y225" s="425"/>
      <c r="Z225" s="411"/>
      <c r="AA225" s="17" t="str">
        <f t="shared" si="119"/>
        <v/>
      </c>
      <c r="AB225" s="4" t="e">
        <f t="shared" si="135"/>
        <v>#N/A</v>
      </c>
      <c r="AC225" s="4" t="e">
        <f t="shared" si="136"/>
        <v>#N/A</v>
      </c>
      <c r="AD225" s="4" t="e">
        <f t="shared" si="137"/>
        <v>#N/A</v>
      </c>
      <c r="AE225" s="4" t="str">
        <f t="shared" si="120"/>
        <v/>
      </c>
      <c r="AF225" s="4">
        <f t="shared" si="121"/>
        <v>1</v>
      </c>
      <c r="AG225" s="4" t="e">
        <f t="shared" si="122"/>
        <v>#N/A</v>
      </c>
      <c r="AH225" s="4" t="e">
        <f t="shared" si="123"/>
        <v>#N/A</v>
      </c>
      <c r="AI225" s="4" t="e">
        <f t="shared" si="138"/>
        <v>#N/A</v>
      </c>
      <c r="AJ225" s="4" t="e">
        <f t="shared" si="124"/>
        <v>#N/A</v>
      </c>
      <c r="AK225" s="4" t="e">
        <f t="shared" si="151"/>
        <v>#N/A</v>
      </c>
      <c r="AL225" s="4"/>
      <c r="AM225" s="5" t="str">
        <f t="shared" si="139"/>
        <v xml:space="preserve"> </v>
      </c>
      <c r="AN225" s="5" t="str">
        <f t="shared" si="152"/>
        <v xml:space="preserve"> </v>
      </c>
      <c r="AO225" s="4" t="e">
        <f t="shared" si="140"/>
        <v>#N/A</v>
      </c>
      <c r="AP225" s="4" t="e">
        <f t="shared" si="141"/>
        <v>#N/A</v>
      </c>
      <c r="AQ225" s="4" t="e">
        <f t="shared" si="125"/>
        <v>#N/A</v>
      </c>
      <c r="AR225" s="4" t="e">
        <f t="shared" si="142"/>
        <v>#N/A</v>
      </c>
      <c r="AS225" s="4" t="e">
        <f t="shared" si="143"/>
        <v>#N/A</v>
      </c>
      <c r="AT225" s="4" t="e">
        <f t="shared" si="126"/>
        <v>#N/A</v>
      </c>
      <c r="AU225" s="4" t="e">
        <f t="shared" si="144"/>
        <v>#N/A</v>
      </c>
      <c r="AV225" s="4" t="e">
        <f t="shared" si="145"/>
        <v>#N/A</v>
      </c>
      <c r="AW225" s="4" t="e">
        <f t="shared" si="146"/>
        <v>#N/A</v>
      </c>
      <c r="AX225" s="4">
        <f t="shared" si="147"/>
        <v>0</v>
      </c>
      <c r="AY225" s="4" t="e">
        <f t="shared" si="127"/>
        <v>#N/A</v>
      </c>
      <c r="AZ225" s="4" t="str">
        <f t="shared" si="148"/>
        <v/>
      </c>
      <c r="BA225" s="4" t="str">
        <f t="shared" si="149"/>
        <v/>
      </c>
      <c r="BB225" s="4" t="str">
        <f t="shared" si="128"/>
        <v/>
      </c>
      <c r="BC225" s="4" t="str">
        <f t="shared" si="153"/>
        <v/>
      </c>
      <c r="BD225" s="4" t="str">
        <f t="shared" si="154"/>
        <v/>
      </c>
      <c r="BE225" s="4" t="str">
        <f t="shared" si="155"/>
        <v/>
      </c>
      <c r="BF225" s="4" t="str">
        <f t="shared" si="150"/>
        <v>なし</v>
      </c>
      <c r="BG225" s="4">
        <f t="shared" si="156"/>
        <v>0</v>
      </c>
      <c r="BM225" s="306"/>
      <c r="BW225" s="107"/>
    </row>
    <row r="226" spans="1:75" s="1" customFormat="1" ht="13.5" customHeight="1">
      <c r="A226" s="423">
        <v>209</v>
      </c>
      <c r="B226" s="94"/>
      <c r="C226" s="94"/>
      <c r="D226" s="94"/>
      <c r="E226" s="94"/>
      <c r="F226" s="94"/>
      <c r="G226" s="414"/>
      <c r="H226" s="94"/>
      <c r="I226" s="94"/>
      <c r="J226" s="95"/>
      <c r="K226" s="94"/>
      <c r="L226" s="93"/>
      <c r="M226" s="94"/>
      <c r="N226" s="95"/>
      <c r="O226" s="95"/>
      <c r="P226" s="41" t="str">
        <f t="shared" si="129"/>
        <v/>
      </c>
      <c r="Q226" s="41" t="str">
        <f t="shared" si="130"/>
        <v/>
      </c>
      <c r="R226" s="42" t="str">
        <f t="shared" si="131"/>
        <v/>
      </c>
      <c r="S226" s="424" t="str">
        <f t="shared" si="118"/>
        <v/>
      </c>
      <c r="T226" s="43" t="str">
        <f t="shared" si="132"/>
        <v/>
      </c>
      <c r="U226" s="43" t="str">
        <f t="shared" si="133"/>
        <v/>
      </c>
      <c r="V226" s="43" t="str">
        <f t="shared" si="134"/>
        <v/>
      </c>
      <c r="W226" s="332"/>
      <c r="X226" s="376"/>
      <c r="Y226" s="425"/>
      <c r="Z226" s="411"/>
      <c r="AA226" s="17" t="str">
        <f t="shared" si="119"/>
        <v/>
      </c>
      <c r="AB226" s="4" t="e">
        <f t="shared" si="135"/>
        <v>#N/A</v>
      </c>
      <c r="AC226" s="4" t="e">
        <f t="shared" si="136"/>
        <v>#N/A</v>
      </c>
      <c r="AD226" s="4" t="e">
        <f t="shared" si="137"/>
        <v>#N/A</v>
      </c>
      <c r="AE226" s="4" t="str">
        <f t="shared" si="120"/>
        <v/>
      </c>
      <c r="AF226" s="4">
        <f t="shared" si="121"/>
        <v>1</v>
      </c>
      <c r="AG226" s="4" t="e">
        <f t="shared" si="122"/>
        <v>#N/A</v>
      </c>
      <c r="AH226" s="4" t="e">
        <f t="shared" si="123"/>
        <v>#N/A</v>
      </c>
      <c r="AI226" s="4" t="e">
        <f t="shared" si="138"/>
        <v>#N/A</v>
      </c>
      <c r="AJ226" s="4" t="e">
        <f t="shared" si="124"/>
        <v>#N/A</v>
      </c>
      <c r="AK226" s="4" t="e">
        <f t="shared" si="151"/>
        <v>#N/A</v>
      </c>
      <c r="AL226" s="4"/>
      <c r="AM226" s="5" t="str">
        <f t="shared" si="139"/>
        <v xml:space="preserve"> </v>
      </c>
      <c r="AN226" s="5" t="str">
        <f t="shared" si="152"/>
        <v xml:space="preserve"> </v>
      </c>
      <c r="AO226" s="4" t="e">
        <f t="shared" si="140"/>
        <v>#N/A</v>
      </c>
      <c r="AP226" s="4" t="e">
        <f t="shared" si="141"/>
        <v>#N/A</v>
      </c>
      <c r="AQ226" s="4" t="e">
        <f t="shared" si="125"/>
        <v>#N/A</v>
      </c>
      <c r="AR226" s="4" t="e">
        <f t="shared" si="142"/>
        <v>#N/A</v>
      </c>
      <c r="AS226" s="4" t="e">
        <f t="shared" si="143"/>
        <v>#N/A</v>
      </c>
      <c r="AT226" s="4" t="e">
        <f t="shared" si="126"/>
        <v>#N/A</v>
      </c>
      <c r="AU226" s="4" t="e">
        <f t="shared" si="144"/>
        <v>#N/A</v>
      </c>
      <c r="AV226" s="4" t="e">
        <f t="shared" si="145"/>
        <v>#N/A</v>
      </c>
      <c r="AW226" s="4" t="e">
        <f t="shared" si="146"/>
        <v>#N/A</v>
      </c>
      <c r="AX226" s="4">
        <f t="shared" si="147"/>
        <v>0</v>
      </c>
      <c r="AY226" s="4" t="e">
        <f t="shared" si="127"/>
        <v>#N/A</v>
      </c>
      <c r="AZ226" s="4" t="str">
        <f t="shared" si="148"/>
        <v/>
      </c>
      <c r="BA226" s="4" t="str">
        <f t="shared" si="149"/>
        <v/>
      </c>
      <c r="BB226" s="4" t="str">
        <f t="shared" si="128"/>
        <v/>
      </c>
      <c r="BC226" s="4" t="str">
        <f t="shared" si="153"/>
        <v/>
      </c>
      <c r="BD226" s="4" t="str">
        <f t="shared" si="154"/>
        <v/>
      </c>
      <c r="BE226" s="4" t="str">
        <f t="shared" si="155"/>
        <v/>
      </c>
      <c r="BF226" s="4" t="str">
        <f t="shared" si="150"/>
        <v>なし</v>
      </c>
      <c r="BG226" s="4">
        <f t="shared" si="156"/>
        <v>0</v>
      </c>
      <c r="BM226" s="306"/>
      <c r="BW226" s="107"/>
    </row>
    <row r="227" spans="1:75" s="1" customFormat="1" ht="13.5" customHeight="1">
      <c r="A227" s="423">
        <v>210</v>
      </c>
      <c r="B227" s="94"/>
      <c r="C227" s="94"/>
      <c r="D227" s="94"/>
      <c r="E227" s="94"/>
      <c r="F227" s="94"/>
      <c r="G227" s="414"/>
      <c r="H227" s="94"/>
      <c r="I227" s="94"/>
      <c r="J227" s="95"/>
      <c r="K227" s="94"/>
      <c r="L227" s="93"/>
      <c r="M227" s="94"/>
      <c r="N227" s="95"/>
      <c r="O227" s="95"/>
      <c r="P227" s="41" t="str">
        <f t="shared" si="129"/>
        <v/>
      </c>
      <c r="Q227" s="41" t="str">
        <f t="shared" si="130"/>
        <v/>
      </c>
      <c r="R227" s="42" t="str">
        <f t="shared" si="131"/>
        <v/>
      </c>
      <c r="S227" s="424" t="str">
        <f t="shared" si="118"/>
        <v/>
      </c>
      <c r="T227" s="43" t="str">
        <f t="shared" si="132"/>
        <v/>
      </c>
      <c r="U227" s="43" t="str">
        <f t="shared" si="133"/>
        <v/>
      </c>
      <c r="V227" s="43" t="str">
        <f t="shared" si="134"/>
        <v/>
      </c>
      <c r="W227" s="332"/>
      <c r="X227" s="376"/>
      <c r="Y227" s="425"/>
      <c r="Z227" s="411"/>
      <c r="AA227" s="17" t="str">
        <f t="shared" si="119"/>
        <v/>
      </c>
      <c r="AB227" s="4" t="e">
        <f t="shared" si="135"/>
        <v>#N/A</v>
      </c>
      <c r="AC227" s="4" t="e">
        <f t="shared" si="136"/>
        <v>#N/A</v>
      </c>
      <c r="AD227" s="4" t="e">
        <f t="shared" si="137"/>
        <v>#N/A</v>
      </c>
      <c r="AE227" s="4" t="str">
        <f t="shared" si="120"/>
        <v/>
      </c>
      <c r="AF227" s="4">
        <f t="shared" si="121"/>
        <v>1</v>
      </c>
      <c r="AG227" s="4" t="e">
        <f t="shared" si="122"/>
        <v>#N/A</v>
      </c>
      <c r="AH227" s="4" t="e">
        <f t="shared" si="123"/>
        <v>#N/A</v>
      </c>
      <c r="AI227" s="4" t="e">
        <f t="shared" si="138"/>
        <v>#N/A</v>
      </c>
      <c r="AJ227" s="4" t="e">
        <f t="shared" si="124"/>
        <v>#N/A</v>
      </c>
      <c r="AK227" s="4" t="e">
        <f t="shared" si="151"/>
        <v>#N/A</v>
      </c>
      <c r="AL227" s="4"/>
      <c r="AM227" s="5" t="str">
        <f t="shared" si="139"/>
        <v xml:space="preserve"> </v>
      </c>
      <c r="AN227" s="5" t="str">
        <f t="shared" si="152"/>
        <v xml:space="preserve"> </v>
      </c>
      <c r="AO227" s="4" t="e">
        <f t="shared" si="140"/>
        <v>#N/A</v>
      </c>
      <c r="AP227" s="4" t="e">
        <f t="shared" si="141"/>
        <v>#N/A</v>
      </c>
      <c r="AQ227" s="4" t="e">
        <f t="shared" si="125"/>
        <v>#N/A</v>
      </c>
      <c r="AR227" s="4" t="e">
        <f t="shared" si="142"/>
        <v>#N/A</v>
      </c>
      <c r="AS227" s="4" t="e">
        <f t="shared" si="143"/>
        <v>#N/A</v>
      </c>
      <c r="AT227" s="4" t="e">
        <f t="shared" si="126"/>
        <v>#N/A</v>
      </c>
      <c r="AU227" s="4" t="e">
        <f t="shared" si="144"/>
        <v>#N/A</v>
      </c>
      <c r="AV227" s="4" t="e">
        <f t="shared" si="145"/>
        <v>#N/A</v>
      </c>
      <c r="AW227" s="4" t="e">
        <f t="shared" si="146"/>
        <v>#N/A</v>
      </c>
      <c r="AX227" s="4">
        <f t="shared" si="147"/>
        <v>0</v>
      </c>
      <c r="AY227" s="4" t="e">
        <f t="shared" si="127"/>
        <v>#N/A</v>
      </c>
      <c r="AZ227" s="4" t="str">
        <f t="shared" si="148"/>
        <v/>
      </c>
      <c r="BA227" s="4" t="str">
        <f t="shared" si="149"/>
        <v/>
      </c>
      <c r="BB227" s="4" t="str">
        <f t="shared" si="128"/>
        <v/>
      </c>
      <c r="BC227" s="4" t="str">
        <f t="shared" si="153"/>
        <v/>
      </c>
      <c r="BD227" s="4" t="str">
        <f t="shared" si="154"/>
        <v/>
      </c>
      <c r="BE227" s="4" t="str">
        <f t="shared" si="155"/>
        <v/>
      </c>
      <c r="BF227" s="4" t="str">
        <f t="shared" si="150"/>
        <v>なし</v>
      </c>
      <c r="BG227" s="4">
        <f t="shared" si="156"/>
        <v>0</v>
      </c>
      <c r="BM227" s="306"/>
      <c r="BW227" s="107"/>
    </row>
    <row r="228" spans="1:75" s="1" customFormat="1" ht="13.5" customHeight="1">
      <c r="A228" s="423">
        <v>211</v>
      </c>
      <c r="B228" s="94"/>
      <c r="C228" s="94"/>
      <c r="D228" s="94"/>
      <c r="E228" s="94"/>
      <c r="F228" s="94"/>
      <c r="G228" s="414"/>
      <c r="H228" s="94"/>
      <c r="I228" s="94"/>
      <c r="J228" s="95"/>
      <c r="K228" s="94"/>
      <c r="L228" s="93"/>
      <c r="M228" s="94"/>
      <c r="N228" s="95"/>
      <c r="O228" s="95"/>
      <c r="P228" s="41" t="str">
        <f t="shared" si="129"/>
        <v/>
      </c>
      <c r="Q228" s="41" t="str">
        <f t="shared" si="130"/>
        <v/>
      </c>
      <c r="R228" s="42" t="str">
        <f t="shared" si="131"/>
        <v/>
      </c>
      <c r="S228" s="424" t="str">
        <f t="shared" si="118"/>
        <v/>
      </c>
      <c r="T228" s="43" t="str">
        <f t="shared" si="132"/>
        <v/>
      </c>
      <c r="U228" s="43" t="str">
        <f t="shared" si="133"/>
        <v/>
      </c>
      <c r="V228" s="43" t="str">
        <f t="shared" si="134"/>
        <v/>
      </c>
      <c r="W228" s="332"/>
      <c r="X228" s="376"/>
      <c r="Y228" s="425"/>
      <c r="Z228" s="411"/>
      <c r="AA228" s="17" t="str">
        <f t="shared" si="119"/>
        <v/>
      </c>
      <c r="AB228" s="4" t="e">
        <f t="shared" si="135"/>
        <v>#N/A</v>
      </c>
      <c r="AC228" s="4" t="e">
        <f t="shared" si="136"/>
        <v>#N/A</v>
      </c>
      <c r="AD228" s="4" t="e">
        <f t="shared" si="137"/>
        <v>#N/A</v>
      </c>
      <c r="AE228" s="4" t="str">
        <f t="shared" si="120"/>
        <v/>
      </c>
      <c r="AF228" s="4">
        <f t="shared" si="121"/>
        <v>1</v>
      </c>
      <c r="AG228" s="4" t="e">
        <f t="shared" si="122"/>
        <v>#N/A</v>
      </c>
      <c r="AH228" s="4" t="e">
        <f t="shared" si="123"/>
        <v>#N/A</v>
      </c>
      <c r="AI228" s="4" t="e">
        <f t="shared" si="138"/>
        <v>#N/A</v>
      </c>
      <c r="AJ228" s="4" t="e">
        <f t="shared" si="124"/>
        <v>#N/A</v>
      </c>
      <c r="AK228" s="4" t="e">
        <f t="shared" si="151"/>
        <v>#N/A</v>
      </c>
      <c r="AL228" s="4"/>
      <c r="AM228" s="5" t="str">
        <f t="shared" si="139"/>
        <v xml:space="preserve"> </v>
      </c>
      <c r="AN228" s="5" t="str">
        <f t="shared" si="152"/>
        <v xml:space="preserve"> </v>
      </c>
      <c r="AO228" s="4" t="e">
        <f t="shared" si="140"/>
        <v>#N/A</v>
      </c>
      <c r="AP228" s="4" t="e">
        <f t="shared" si="141"/>
        <v>#N/A</v>
      </c>
      <c r="AQ228" s="4" t="e">
        <f t="shared" si="125"/>
        <v>#N/A</v>
      </c>
      <c r="AR228" s="4" t="e">
        <f t="shared" si="142"/>
        <v>#N/A</v>
      </c>
      <c r="AS228" s="4" t="e">
        <f t="shared" si="143"/>
        <v>#N/A</v>
      </c>
      <c r="AT228" s="4" t="e">
        <f t="shared" si="126"/>
        <v>#N/A</v>
      </c>
      <c r="AU228" s="4" t="e">
        <f t="shared" si="144"/>
        <v>#N/A</v>
      </c>
      <c r="AV228" s="4" t="e">
        <f t="shared" si="145"/>
        <v>#N/A</v>
      </c>
      <c r="AW228" s="4" t="e">
        <f t="shared" si="146"/>
        <v>#N/A</v>
      </c>
      <c r="AX228" s="4">
        <f t="shared" si="147"/>
        <v>0</v>
      </c>
      <c r="AY228" s="4" t="e">
        <f t="shared" si="127"/>
        <v>#N/A</v>
      </c>
      <c r="AZ228" s="4" t="str">
        <f t="shared" si="148"/>
        <v/>
      </c>
      <c r="BA228" s="4" t="str">
        <f t="shared" si="149"/>
        <v/>
      </c>
      <c r="BB228" s="4" t="str">
        <f t="shared" si="128"/>
        <v/>
      </c>
      <c r="BC228" s="4" t="str">
        <f t="shared" si="153"/>
        <v/>
      </c>
      <c r="BD228" s="4" t="str">
        <f t="shared" si="154"/>
        <v/>
      </c>
      <c r="BE228" s="4" t="str">
        <f t="shared" si="155"/>
        <v/>
      </c>
      <c r="BF228" s="4" t="str">
        <f t="shared" si="150"/>
        <v>なし</v>
      </c>
      <c r="BG228" s="4">
        <f t="shared" si="156"/>
        <v>0</v>
      </c>
      <c r="BM228" s="306"/>
      <c r="BW228" s="107"/>
    </row>
    <row r="229" spans="1:75" s="1" customFormat="1" ht="13.5" customHeight="1">
      <c r="A229" s="423">
        <v>212</v>
      </c>
      <c r="B229" s="94"/>
      <c r="C229" s="94"/>
      <c r="D229" s="94"/>
      <c r="E229" s="94"/>
      <c r="F229" s="94"/>
      <c r="G229" s="414"/>
      <c r="H229" s="94"/>
      <c r="I229" s="94"/>
      <c r="J229" s="95"/>
      <c r="K229" s="94"/>
      <c r="L229" s="93"/>
      <c r="M229" s="94"/>
      <c r="N229" s="95"/>
      <c r="O229" s="95"/>
      <c r="P229" s="41" t="str">
        <f t="shared" si="129"/>
        <v/>
      </c>
      <c r="Q229" s="41" t="str">
        <f t="shared" si="130"/>
        <v/>
      </c>
      <c r="R229" s="42" t="str">
        <f t="shared" si="131"/>
        <v/>
      </c>
      <c r="S229" s="424" t="str">
        <f t="shared" si="118"/>
        <v/>
      </c>
      <c r="T229" s="43" t="str">
        <f t="shared" si="132"/>
        <v/>
      </c>
      <c r="U229" s="43" t="str">
        <f t="shared" si="133"/>
        <v/>
      </c>
      <c r="V229" s="43" t="str">
        <f t="shared" si="134"/>
        <v/>
      </c>
      <c r="W229" s="332"/>
      <c r="X229" s="376"/>
      <c r="Y229" s="425"/>
      <c r="Z229" s="411"/>
      <c r="AA229" s="17" t="str">
        <f t="shared" si="119"/>
        <v/>
      </c>
      <c r="AB229" s="4" t="e">
        <f t="shared" si="135"/>
        <v>#N/A</v>
      </c>
      <c r="AC229" s="4" t="e">
        <f t="shared" si="136"/>
        <v>#N/A</v>
      </c>
      <c r="AD229" s="4" t="e">
        <f t="shared" si="137"/>
        <v>#N/A</v>
      </c>
      <c r="AE229" s="4" t="str">
        <f t="shared" si="120"/>
        <v/>
      </c>
      <c r="AF229" s="4">
        <f t="shared" si="121"/>
        <v>1</v>
      </c>
      <c r="AG229" s="4" t="e">
        <f t="shared" si="122"/>
        <v>#N/A</v>
      </c>
      <c r="AH229" s="4" t="e">
        <f t="shared" si="123"/>
        <v>#N/A</v>
      </c>
      <c r="AI229" s="4" t="e">
        <f t="shared" si="138"/>
        <v>#N/A</v>
      </c>
      <c r="AJ229" s="4" t="e">
        <f t="shared" si="124"/>
        <v>#N/A</v>
      </c>
      <c r="AK229" s="4" t="e">
        <f t="shared" si="151"/>
        <v>#N/A</v>
      </c>
      <c r="AL229" s="4"/>
      <c r="AM229" s="5" t="str">
        <f t="shared" si="139"/>
        <v xml:space="preserve"> </v>
      </c>
      <c r="AN229" s="5" t="str">
        <f t="shared" si="152"/>
        <v xml:space="preserve"> </v>
      </c>
      <c r="AO229" s="4" t="e">
        <f t="shared" si="140"/>
        <v>#N/A</v>
      </c>
      <c r="AP229" s="4" t="e">
        <f t="shared" si="141"/>
        <v>#N/A</v>
      </c>
      <c r="AQ229" s="4" t="e">
        <f t="shared" si="125"/>
        <v>#N/A</v>
      </c>
      <c r="AR229" s="4" t="e">
        <f t="shared" si="142"/>
        <v>#N/A</v>
      </c>
      <c r="AS229" s="4" t="e">
        <f t="shared" si="143"/>
        <v>#N/A</v>
      </c>
      <c r="AT229" s="4" t="e">
        <f t="shared" si="126"/>
        <v>#N/A</v>
      </c>
      <c r="AU229" s="4" t="e">
        <f t="shared" si="144"/>
        <v>#N/A</v>
      </c>
      <c r="AV229" s="4" t="e">
        <f t="shared" si="145"/>
        <v>#N/A</v>
      </c>
      <c r="AW229" s="4" t="e">
        <f t="shared" si="146"/>
        <v>#N/A</v>
      </c>
      <c r="AX229" s="4">
        <f t="shared" si="147"/>
        <v>0</v>
      </c>
      <c r="AY229" s="4" t="e">
        <f t="shared" si="127"/>
        <v>#N/A</v>
      </c>
      <c r="AZ229" s="4" t="str">
        <f t="shared" si="148"/>
        <v/>
      </c>
      <c r="BA229" s="4" t="str">
        <f t="shared" si="149"/>
        <v/>
      </c>
      <c r="BB229" s="4" t="str">
        <f t="shared" si="128"/>
        <v/>
      </c>
      <c r="BC229" s="4" t="str">
        <f t="shared" si="153"/>
        <v/>
      </c>
      <c r="BD229" s="4" t="str">
        <f t="shared" si="154"/>
        <v/>
      </c>
      <c r="BE229" s="4" t="str">
        <f t="shared" si="155"/>
        <v/>
      </c>
      <c r="BF229" s="4" t="str">
        <f t="shared" si="150"/>
        <v>なし</v>
      </c>
      <c r="BG229" s="4">
        <f t="shared" si="156"/>
        <v>0</v>
      </c>
      <c r="BM229" s="306"/>
      <c r="BW229" s="107"/>
    </row>
    <row r="230" spans="1:75" s="1" customFormat="1" ht="13.5" customHeight="1">
      <c r="A230" s="423">
        <v>213</v>
      </c>
      <c r="B230" s="94"/>
      <c r="C230" s="94"/>
      <c r="D230" s="94"/>
      <c r="E230" s="94"/>
      <c r="F230" s="94"/>
      <c r="G230" s="414"/>
      <c r="H230" s="94"/>
      <c r="I230" s="94"/>
      <c r="J230" s="95"/>
      <c r="K230" s="94"/>
      <c r="L230" s="93"/>
      <c r="M230" s="94"/>
      <c r="N230" s="95"/>
      <c r="O230" s="95"/>
      <c r="P230" s="41" t="str">
        <f t="shared" si="129"/>
        <v/>
      </c>
      <c r="Q230" s="41" t="str">
        <f t="shared" si="130"/>
        <v/>
      </c>
      <c r="R230" s="42" t="str">
        <f t="shared" si="131"/>
        <v/>
      </c>
      <c r="S230" s="424" t="str">
        <f t="shared" si="118"/>
        <v/>
      </c>
      <c r="T230" s="43" t="str">
        <f t="shared" si="132"/>
        <v/>
      </c>
      <c r="U230" s="43" t="str">
        <f t="shared" si="133"/>
        <v/>
      </c>
      <c r="V230" s="43" t="str">
        <f t="shared" si="134"/>
        <v/>
      </c>
      <c r="W230" s="332"/>
      <c r="X230" s="376"/>
      <c r="Y230" s="425"/>
      <c r="Z230" s="411"/>
      <c r="AA230" s="17" t="str">
        <f t="shared" si="119"/>
        <v/>
      </c>
      <c r="AB230" s="4" t="e">
        <f t="shared" si="135"/>
        <v>#N/A</v>
      </c>
      <c r="AC230" s="4" t="e">
        <f t="shared" si="136"/>
        <v>#N/A</v>
      </c>
      <c r="AD230" s="4" t="e">
        <f t="shared" si="137"/>
        <v>#N/A</v>
      </c>
      <c r="AE230" s="4" t="str">
        <f t="shared" si="120"/>
        <v/>
      </c>
      <c r="AF230" s="4">
        <f t="shared" si="121"/>
        <v>1</v>
      </c>
      <c r="AG230" s="4" t="e">
        <f t="shared" si="122"/>
        <v>#N/A</v>
      </c>
      <c r="AH230" s="4" t="e">
        <f t="shared" si="123"/>
        <v>#N/A</v>
      </c>
      <c r="AI230" s="4" t="e">
        <f t="shared" si="138"/>
        <v>#N/A</v>
      </c>
      <c r="AJ230" s="4" t="e">
        <f t="shared" si="124"/>
        <v>#N/A</v>
      </c>
      <c r="AK230" s="4" t="e">
        <f t="shared" si="151"/>
        <v>#N/A</v>
      </c>
      <c r="AL230" s="4"/>
      <c r="AM230" s="5" t="str">
        <f t="shared" si="139"/>
        <v xml:space="preserve"> </v>
      </c>
      <c r="AN230" s="5" t="str">
        <f t="shared" si="152"/>
        <v xml:space="preserve"> </v>
      </c>
      <c r="AO230" s="4" t="e">
        <f t="shared" si="140"/>
        <v>#N/A</v>
      </c>
      <c r="AP230" s="4" t="e">
        <f t="shared" si="141"/>
        <v>#N/A</v>
      </c>
      <c r="AQ230" s="4" t="e">
        <f t="shared" si="125"/>
        <v>#N/A</v>
      </c>
      <c r="AR230" s="4" t="e">
        <f t="shared" si="142"/>
        <v>#N/A</v>
      </c>
      <c r="AS230" s="4" t="e">
        <f t="shared" si="143"/>
        <v>#N/A</v>
      </c>
      <c r="AT230" s="4" t="e">
        <f t="shared" si="126"/>
        <v>#N/A</v>
      </c>
      <c r="AU230" s="4" t="e">
        <f t="shared" si="144"/>
        <v>#N/A</v>
      </c>
      <c r="AV230" s="4" t="e">
        <f t="shared" si="145"/>
        <v>#N/A</v>
      </c>
      <c r="AW230" s="4" t="e">
        <f t="shared" si="146"/>
        <v>#N/A</v>
      </c>
      <c r="AX230" s="4">
        <f t="shared" si="147"/>
        <v>0</v>
      </c>
      <c r="AY230" s="4" t="e">
        <f t="shared" si="127"/>
        <v>#N/A</v>
      </c>
      <c r="AZ230" s="4" t="str">
        <f t="shared" si="148"/>
        <v/>
      </c>
      <c r="BA230" s="4" t="str">
        <f t="shared" si="149"/>
        <v/>
      </c>
      <c r="BB230" s="4" t="str">
        <f t="shared" si="128"/>
        <v/>
      </c>
      <c r="BC230" s="4" t="str">
        <f t="shared" si="153"/>
        <v/>
      </c>
      <c r="BD230" s="4" t="str">
        <f t="shared" si="154"/>
        <v/>
      </c>
      <c r="BE230" s="4" t="str">
        <f t="shared" si="155"/>
        <v/>
      </c>
      <c r="BF230" s="4" t="str">
        <f t="shared" si="150"/>
        <v>なし</v>
      </c>
      <c r="BG230" s="4">
        <f t="shared" si="156"/>
        <v>0</v>
      </c>
      <c r="BM230" s="306"/>
      <c r="BW230" s="107"/>
    </row>
    <row r="231" spans="1:75" s="1" customFormat="1" ht="13.5" customHeight="1">
      <c r="A231" s="423">
        <v>214</v>
      </c>
      <c r="B231" s="94"/>
      <c r="C231" s="94"/>
      <c r="D231" s="94"/>
      <c r="E231" s="94"/>
      <c r="F231" s="94"/>
      <c r="G231" s="414"/>
      <c r="H231" s="94"/>
      <c r="I231" s="94"/>
      <c r="J231" s="95"/>
      <c r="K231" s="94"/>
      <c r="L231" s="93"/>
      <c r="M231" s="94"/>
      <c r="N231" s="95"/>
      <c r="O231" s="95"/>
      <c r="P231" s="41" t="str">
        <f t="shared" si="129"/>
        <v/>
      </c>
      <c r="Q231" s="41" t="str">
        <f t="shared" si="130"/>
        <v/>
      </c>
      <c r="R231" s="42" t="str">
        <f t="shared" si="131"/>
        <v/>
      </c>
      <c r="S231" s="424" t="str">
        <f t="shared" si="118"/>
        <v/>
      </c>
      <c r="T231" s="43" t="str">
        <f t="shared" si="132"/>
        <v/>
      </c>
      <c r="U231" s="43" t="str">
        <f t="shared" si="133"/>
        <v/>
      </c>
      <c r="V231" s="43" t="str">
        <f t="shared" si="134"/>
        <v/>
      </c>
      <c r="W231" s="333"/>
      <c r="X231" s="377"/>
      <c r="Y231" s="425"/>
      <c r="Z231" s="411"/>
      <c r="AA231" s="17" t="str">
        <f t="shared" si="119"/>
        <v/>
      </c>
      <c r="AB231" s="4" t="e">
        <f t="shared" si="135"/>
        <v>#N/A</v>
      </c>
      <c r="AC231" s="4" t="e">
        <f t="shared" si="136"/>
        <v>#N/A</v>
      </c>
      <c r="AD231" s="4" t="e">
        <f t="shared" si="137"/>
        <v>#N/A</v>
      </c>
      <c r="AE231" s="4" t="str">
        <f t="shared" si="120"/>
        <v/>
      </c>
      <c r="AF231" s="4">
        <f t="shared" si="121"/>
        <v>1</v>
      </c>
      <c r="AG231" s="4" t="e">
        <f t="shared" si="122"/>
        <v>#N/A</v>
      </c>
      <c r="AH231" s="4" t="e">
        <f t="shared" si="123"/>
        <v>#N/A</v>
      </c>
      <c r="AI231" s="4" t="e">
        <f t="shared" si="138"/>
        <v>#N/A</v>
      </c>
      <c r="AJ231" s="4" t="e">
        <f t="shared" si="124"/>
        <v>#N/A</v>
      </c>
      <c r="AK231" s="4" t="e">
        <f t="shared" si="151"/>
        <v>#N/A</v>
      </c>
      <c r="AL231" s="4"/>
      <c r="AM231" s="5" t="str">
        <f t="shared" si="139"/>
        <v xml:space="preserve"> </v>
      </c>
      <c r="AN231" s="5" t="str">
        <f t="shared" si="152"/>
        <v xml:space="preserve"> </v>
      </c>
      <c r="AO231" s="4" t="e">
        <f t="shared" si="140"/>
        <v>#N/A</v>
      </c>
      <c r="AP231" s="4" t="e">
        <f t="shared" si="141"/>
        <v>#N/A</v>
      </c>
      <c r="AQ231" s="4" t="e">
        <f t="shared" si="125"/>
        <v>#N/A</v>
      </c>
      <c r="AR231" s="4" t="e">
        <f t="shared" si="142"/>
        <v>#N/A</v>
      </c>
      <c r="AS231" s="4" t="e">
        <f t="shared" si="143"/>
        <v>#N/A</v>
      </c>
      <c r="AT231" s="4" t="e">
        <f t="shared" si="126"/>
        <v>#N/A</v>
      </c>
      <c r="AU231" s="4" t="e">
        <f t="shared" si="144"/>
        <v>#N/A</v>
      </c>
      <c r="AV231" s="4" t="e">
        <f t="shared" si="145"/>
        <v>#N/A</v>
      </c>
      <c r="AW231" s="4" t="e">
        <f t="shared" si="146"/>
        <v>#N/A</v>
      </c>
      <c r="AX231" s="4">
        <f t="shared" si="147"/>
        <v>0</v>
      </c>
      <c r="AY231" s="4" t="e">
        <f t="shared" si="127"/>
        <v>#N/A</v>
      </c>
      <c r="AZ231" s="4" t="str">
        <f t="shared" si="148"/>
        <v/>
      </c>
      <c r="BA231" s="4" t="str">
        <f t="shared" si="149"/>
        <v/>
      </c>
      <c r="BB231" s="4" t="str">
        <f t="shared" si="128"/>
        <v/>
      </c>
      <c r="BC231" s="4" t="str">
        <f t="shared" si="153"/>
        <v/>
      </c>
      <c r="BD231" s="4" t="str">
        <f t="shared" si="154"/>
        <v/>
      </c>
      <c r="BE231" s="4" t="str">
        <f t="shared" si="155"/>
        <v/>
      </c>
      <c r="BF231" s="4" t="str">
        <f t="shared" si="150"/>
        <v>なし</v>
      </c>
      <c r="BG231" s="4">
        <f t="shared" si="156"/>
        <v>0</v>
      </c>
      <c r="BM231" s="306"/>
      <c r="BW231" s="107"/>
    </row>
    <row r="232" spans="1:75" s="1" customFormat="1" ht="13.5" customHeight="1">
      <c r="A232" s="423">
        <v>215</v>
      </c>
      <c r="B232" s="94"/>
      <c r="C232" s="94"/>
      <c r="D232" s="94"/>
      <c r="E232" s="94"/>
      <c r="F232" s="94"/>
      <c r="G232" s="414"/>
      <c r="H232" s="94"/>
      <c r="I232" s="94"/>
      <c r="J232" s="95"/>
      <c r="K232" s="94"/>
      <c r="L232" s="93"/>
      <c r="M232" s="94"/>
      <c r="N232" s="95"/>
      <c r="O232" s="95"/>
      <c r="P232" s="41" t="str">
        <f t="shared" si="129"/>
        <v/>
      </c>
      <c r="Q232" s="41" t="str">
        <f t="shared" si="130"/>
        <v/>
      </c>
      <c r="R232" s="42" t="str">
        <f t="shared" si="131"/>
        <v/>
      </c>
      <c r="S232" s="424" t="str">
        <f t="shared" ref="S232:S267" si="157">IF(OR(N232="",O232=""),"",IF(O232=0,"－",N232/O232))</f>
        <v/>
      </c>
      <c r="T232" s="43" t="str">
        <f t="shared" si="132"/>
        <v/>
      </c>
      <c r="U232" s="43" t="str">
        <f t="shared" si="133"/>
        <v/>
      </c>
      <c r="V232" s="43" t="str">
        <f t="shared" si="134"/>
        <v/>
      </c>
      <c r="W232" s="332"/>
      <c r="X232" s="376"/>
      <c r="Y232" s="425"/>
      <c r="Z232" s="411"/>
      <c r="AA232" s="17" t="str">
        <f t="shared" ref="AA232:AA267" si="158">IF(ISBLANK(H232)=TRUE,"",IF(OR(ISBLANK(B232)=TRUE),1,""))</f>
        <v/>
      </c>
      <c r="AB232" s="4" t="e">
        <f t="shared" si="135"/>
        <v>#N/A</v>
      </c>
      <c r="AC232" s="4" t="e">
        <f t="shared" si="136"/>
        <v>#N/A</v>
      </c>
      <c r="AD232" s="4" t="e">
        <f t="shared" si="137"/>
        <v>#N/A</v>
      </c>
      <c r="AE232" s="4" t="str">
        <f t="shared" ref="AE232:AE267" si="159">IF(ISERROR(SEARCH("-",I232,1))=TRUE,ASC(UPPER(I232)),ASC(UPPER(LEFT(I232,SEARCH("-",I232,1)-1))))</f>
        <v/>
      </c>
      <c r="AF232" s="4">
        <f t="shared" ref="AF232:AF267" si="160">IF(J232&gt;3500,J232/1000,1)</f>
        <v>1</v>
      </c>
      <c r="AG232" s="4" t="e">
        <f t="shared" ref="AG232:AG267" si="161">IF(AD232=9,0,IF(J232&lt;=2500,IF(J232&lt;=1700,1,2),IF(J232&lt;=12000,IF(J232&lt;=3500,3,4),IF(ISERROR(SEARCH(LEFT(I232,1),"LFMRQST")),4,IF(AND(LEN(I232)&lt;&gt;3,AI232&lt;&gt;"軽"),4,5)))))</f>
        <v>#N/A</v>
      </c>
      <c r="AH232" s="4" t="e">
        <f t="shared" ref="AH232:AH267" si="162">IF(AD232=5,0,IF(AD232=9,0,IF(J232&lt;=2500,IF(J232&lt;=1700,1,2),IF(J232&lt;=12000,IF(J232&lt;=3500,3,4),IF(ISERROR(SEARCH(LEFT(I232,1),"LFMRQST")),4,IF(AND(LEN(I232)&lt;&gt;3,AI232&lt;&gt;"軽"),4,5))))))</f>
        <v>#N/A</v>
      </c>
      <c r="AI232" s="4" t="e">
        <f t="shared" si="138"/>
        <v>#N/A</v>
      </c>
      <c r="AJ232" s="4" t="e">
        <f t="shared" ref="AJ232:AJ267" si="163">VLOOKUP(AO232,排出係数表,9,FALSE)</f>
        <v>#N/A</v>
      </c>
      <c r="AK232" s="4" t="e">
        <f t="shared" si="151"/>
        <v>#N/A</v>
      </c>
      <c r="AL232" s="4"/>
      <c r="AM232" s="5" t="str">
        <f t="shared" si="139"/>
        <v xml:space="preserve"> </v>
      </c>
      <c r="AN232" s="5" t="str">
        <f t="shared" si="152"/>
        <v xml:space="preserve"> </v>
      </c>
      <c r="AO232" s="4" t="e">
        <f t="shared" si="140"/>
        <v>#N/A</v>
      </c>
      <c r="AP232" s="4" t="e">
        <f t="shared" si="141"/>
        <v>#N/A</v>
      </c>
      <c r="AQ232" s="4" t="e">
        <f t="shared" ref="AQ232:AQ267" si="164">VLOOKUP(AO232,排出係数表,6,FALSE)</f>
        <v>#N/A</v>
      </c>
      <c r="AR232" s="4" t="e">
        <f t="shared" si="142"/>
        <v>#N/A</v>
      </c>
      <c r="AS232" s="4" t="e">
        <f t="shared" si="143"/>
        <v>#N/A</v>
      </c>
      <c r="AT232" s="4" t="e">
        <f t="shared" ref="AT232:AT267" si="165">VLOOKUP(AO232,排出係数表,7,FALSE)</f>
        <v>#N/A</v>
      </c>
      <c r="AU232" s="4" t="e">
        <f t="shared" si="144"/>
        <v>#N/A</v>
      </c>
      <c r="AV232" s="4" t="e">
        <f t="shared" si="145"/>
        <v>#N/A</v>
      </c>
      <c r="AW232" s="4" t="e">
        <f t="shared" si="146"/>
        <v>#N/A</v>
      </c>
      <c r="AX232" s="4">
        <f t="shared" si="147"/>
        <v>0</v>
      </c>
      <c r="AY232" s="4" t="e">
        <f t="shared" ref="AY232:AY267" si="166">VLOOKUP(AO232,排出係数表,8,FALSE)</f>
        <v>#N/A</v>
      </c>
      <c r="AZ232" s="4" t="str">
        <f t="shared" si="148"/>
        <v/>
      </c>
      <c r="BA232" s="4" t="str">
        <f t="shared" si="149"/>
        <v/>
      </c>
      <c r="BB232" s="4" t="str">
        <f t="shared" ref="BB232:BB267" si="167">IF(AZ232=BA232,"",1)</f>
        <v/>
      </c>
      <c r="BC232" s="4" t="str">
        <f t="shared" si="153"/>
        <v/>
      </c>
      <c r="BD232" s="4" t="str">
        <f t="shared" si="154"/>
        <v/>
      </c>
      <c r="BE232" s="4" t="str">
        <f t="shared" si="155"/>
        <v/>
      </c>
      <c r="BF232" s="4" t="str">
        <f t="shared" si="150"/>
        <v>なし</v>
      </c>
      <c r="BG232" s="4">
        <f t="shared" si="156"/>
        <v>0</v>
      </c>
      <c r="BM232" s="306"/>
      <c r="BW232" s="107"/>
    </row>
    <row r="233" spans="1:75" s="1" customFormat="1" ht="13.5" customHeight="1">
      <c r="A233" s="423">
        <v>216</v>
      </c>
      <c r="B233" s="94"/>
      <c r="C233" s="94"/>
      <c r="D233" s="94"/>
      <c r="E233" s="94"/>
      <c r="F233" s="94"/>
      <c r="G233" s="414"/>
      <c r="H233" s="94"/>
      <c r="I233" s="94"/>
      <c r="J233" s="95"/>
      <c r="K233" s="94"/>
      <c r="L233" s="93"/>
      <c r="M233" s="94"/>
      <c r="N233" s="95"/>
      <c r="O233" s="95"/>
      <c r="P233" s="41" t="str">
        <f t="shared" si="129"/>
        <v/>
      </c>
      <c r="Q233" s="41" t="str">
        <f t="shared" si="130"/>
        <v/>
      </c>
      <c r="R233" s="42" t="str">
        <f t="shared" si="131"/>
        <v/>
      </c>
      <c r="S233" s="424" t="str">
        <f t="shared" si="157"/>
        <v/>
      </c>
      <c r="T233" s="43" t="str">
        <f t="shared" si="132"/>
        <v/>
      </c>
      <c r="U233" s="43" t="str">
        <f t="shared" si="133"/>
        <v/>
      </c>
      <c r="V233" s="43" t="str">
        <f t="shared" si="134"/>
        <v/>
      </c>
      <c r="W233" s="332"/>
      <c r="X233" s="376"/>
      <c r="Y233" s="425"/>
      <c r="Z233" s="411"/>
      <c r="AA233" s="17" t="str">
        <f t="shared" si="158"/>
        <v/>
      </c>
      <c r="AB233" s="4" t="e">
        <f t="shared" si="135"/>
        <v>#N/A</v>
      </c>
      <c r="AC233" s="4" t="e">
        <f t="shared" si="136"/>
        <v>#N/A</v>
      </c>
      <c r="AD233" s="4" t="e">
        <f t="shared" si="137"/>
        <v>#N/A</v>
      </c>
      <c r="AE233" s="4" t="str">
        <f t="shared" si="159"/>
        <v/>
      </c>
      <c r="AF233" s="4">
        <f t="shared" si="160"/>
        <v>1</v>
      </c>
      <c r="AG233" s="4" t="e">
        <f t="shared" si="161"/>
        <v>#N/A</v>
      </c>
      <c r="AH233" s="4" t="e">
        <f t="shared" si="162"/>
        <v>#N/A</v>
      </c>
      <c r="AI233" s="4" t="e">
        <f t="shared" si="138"/>
        <v>#N/A</v>
      </c>
      <c r="AJ233" s="4" t="e">
        <f t="shared" si="163"/>
        <v>#N/A</v>
      </c>
      <c r="AK233" s="4" t="e">
        <f t="shared" si="151"/>
        <v>#N/A</v>
      </c>
      <c r="AL233" s="4"/>
      <c r="AM233" s="5" t="str">
        <f t="shared" si="139"/>
        <v xml:space="preserve"> </v>
      </c>
      <c r="AN233" s="5" t="str">
        <f t="shared" si="152"/>
        <v xml:space="preserve"> </v>
      </c>
      <c r="AO233" s="4" t="e">
        <f t="shared" si="140"/>
        <v>#N/A</v>
      </c>
      <c r="AP233" s="4" t="e">
        <f t="shared" si="141"/>
        <v>#N/A</v>
      </c>
      <c r="AQ233" s="4" t="e">
        <f t="shared" si="164"/>
        <v>#N/A</v>
      </c>
      <c r="AR233" s="4" t="e">
        <f t="shared" si="142"/>
        <v>#N/A</v>
      </c>
      <c r="AS233" s="4" t="e">
        <f t="shared" si="143"/>
        <v>#N/A</v>
      </c>
      <c r="AT233" s="4" t="e">
        <f t="shared" si="165"/>
        <v>#N/A</v>
      </c>
      <c r="AU233" s="4" t="e">
        <f t="shared" si="144"/>
        <v>#N/A</v>
      </c>
      <c r="AV233" s="4" t="e">
        <f t="shared" si="145"/>
        <v>#N/A</v>
      </c>
      <c r="AW233" s="4" t="e">
        <f t="shared" si="146"/>
        <v>#N/A</v>
      </c>
      <c r="AX233" s="4">
        <f t="shared" si="147"/>
        <v>0</v>
      </c>
      <c r="AY233" s="4" t="e">
        <f t="shared" si="166"/>
        <v>#N/A</v>
      </c>
      <c r="AZ233" s="4" t="str">
        <f t="shared" si="148"/>
        <v/>
      </c>
      <c r="BA233" s="4" t="str">
        <f t="shared" si="149"/>
        <v/>
      </c>
      <c r="BB233" s="4" t="str">
        <f t="shared" si="167"/>
        <v/>
      </c>
      <c r="BC233" s="4" t="str">
        <f t="shared" si="153"/>
        <v/>
      </c>
      <c r="BD233" s="4" t="str">
        <f t="shared" si="154"/>
        <v/>
      </c>
      <c r="BE233" s="4" t="str">
        <f t="shared" si="155"/>
        <v/>
      </c>
      <c r="BF233" s="4" t="str">
        <f t="shared" si="150"/>
        <v>なし</v>
      </c>
      <c r="BG233" s="4">
        <f t="shared" si="156"/>
        <v>0</v>
      </c>
      <c r="BM233" s="306"/>
      <c r="BW233" s="107"/>
    </row>
    <row r="234" spans="1:75" s="1" customFormat="1" ht="13.5" customHeight="1">
      <c r="A234" s="423">
        <v>217</v>
      </c>
      <c r="B234" s="94"/>
      <c r="C234" s="94"/>
      <c r="D234" s="94"/>
      <c r="E234" s="94"/>
      <c r="F234" s="94"/>
      <c r="G234" s="414"/>
      <c r="H234" s="94"/>
      <c r="I234" s="94"/>
      <c r="J234" s="95"/>
      <c r="K234" s="94"/>
      <c r="L234" s="93"/>
      <c r="M234" s="94"/>
      <c r="N234" s="95"/>
      <c r="O234" s="95"/>
      <c r="P234" s="41" t="str">
        <f t="shared" si="129"/>
        <v/>
      </c>
      <c r="Q234" s="41" t="str">
        <f t="shared" si="130"/>
        <v/>
      </c>
      <c r="R234" s="42" t="str">
        <f t="shared" si="131"/>
        <v/>
      </c>
      <c r="S234" s="424" t="str">
        <f t="shared" si="157"/>
        <v/>
      </c>
      <c r="T234" s="43" t="str">
        <f t="shared" si="132"/>
        <v/>
      </c>
      <c r="U234" s="43" t="str">
        <f t="shared" si="133"/>
        <v/>
      </c>
      <c r="V234" s="43" t="str">
        <f t="shared" si="134"/>
        <v/>
      </c>
      <c r="W234" s="332"/>
      <c r="X234" s="376"/>
      <c r="Y234" s="425"/>
      <c r="Z234" s="411"/>
      <c r="AA234" s="17" t="str">
        <f t="shared" si="158"/>
        <v/>
      </c>
      <c r="AB234" s="4" t="e">
        <f t="shared" si="135"/>
        <v>#N/A</v>
      </c>
      <c r="AC234" s="4" t="e">
        <f t="shared" si="136"/>
        <v>#N/A</v>
      </c>
      <c r="AD234" s="4" t="e">
        <f t="shared" si="137"/>
        <v>#N/A</v>
      </c>
      <c r="AE234" s="4" t="str">
        <f t="shared" si="159"/>
        <v/>
      </c>
      <c r="AF234" s="4">
        <f t="shared" si="160"/>
        <v>1</v>
      </c>
      <c r="AG234" s="4" t="e">
        <f t="shared" si="161"/>
        <v>#N/A</v>
      </c>
      <c r="AH234" s="4" t="e">
        <f t="shared" si="162"/>
        <v>#N/A</v>
      </c>
      <c r="AI234" s="4" t="e">
        <f t="shared" si="138"/>
        <v>#N/A</v>
      </c>
      <c r="AJ234" s="4" t="e">
        <f t="shared" si="163"/>
        <v>#N/A</v>
      </c>
      <c r="AK234" s="4" t="e">
        <f t="shared" si="151"/>
        <v>#N/A</v>
      </c>
      <c r="AL234" s="4"/>
      <c r="AM234" s="5" t="str">
        <f t="shared" si="139"/>
        <v xml:space="preserve"> </v>
      </c>
      <c r="AN234" s="5" t="str">
        <f t="shared" si="152"/>
        <v xml:space="preserve"> </v>
      </c>
      <c r="AO234" s="4" t="e">
        <f t="shared" si="140"/>
        <v>#N/A</v>
      </c>
      <c r="AP234" s="4" t="e">
        <f t="shared" si="141"/>
        <v>#N/A</v>
      </c>
      <c r="AQ234" s="4" t="e">
        <f t="shared" si="164"/>
        <v>#N/A</v>
      </c>
      <c r="AR234" s="4" t="e">
        <f t="shared" si="142"/>
        <v>#N/A</v>
      </c>
      <c r="AS234" s="4" t="e">
        <f t="shared" si="143"/>
        <v>#N/A</v>
      </c>
      <c r="AT234" s="4" t="e">
        <f t="shared" si="165"/>
        <v>#N/A</v>
      </c>
      <c r="AU234" s="4" t="e">
        <f t="shared" si="144"/>
        <v>#N/A</v>
      </c>
      <c r="AV234" s="4" t="e">
        <f t="shared" si="145"/>
        <v>#N/A</v>
      </c>
      <c r="AW234" s="4" t="e">
        <f t="shared" si="146"/>
        <v>#N/A</v>
      </c>
      <c r="AX234" s="4">
        <f t="shared" si="147"/>
        <v>0</v>
      </c>
      <c r="AY234" s="4" t="e">
        <f t="shared" si="166"/>
        <v>#N/A</v>
      </c>
      <c r="AZ234" s="4" t="str">
        <f t="shared" si="148"/>
        <v/>
      </c>
      <c r="BA234" s="4" t="str">
        <f t="shared" si="149"/>
        <v/>
      </c>
      <c r="BB234" s="4" t="str">
        <f t="shared" si="167"/>
        <v/>
      </c>
      <c r="BC234" s="4" t="str">
        <f t="shared" si="153"/>
        <v/>
      </c>
      <c r="BD234" s="4" t="str">
        <f t="shared" si="154"/>
        <v/>
      </c>
      <c r="BE234" s="4" t="str">
        <f t="shared" si="155"/>
        <v/>
      </c>
      <c r="BF234" s="4" t="str">
        <f t="shared" si="150"/>
        <v>なし</v>
      </c>
      <c r="BG234" s="4">
        <f t="shared" si="156"/>
        <v>0</v>
      </c>
      <c r="BM234" s="306"/>
      <c r="BW234" s="107"/>
    </row>
    <row r="235" spans="1:75" s="1" customFormat="1" ht="13.5" customHeight="1">
      <c r="A235" s="423">
        <v>218</v>
      </c>
      <c r="B235" s="94"/>
      <c r="C235" s="94"/>
      <c r="D235" s="94"/>
      <c r="E235" s="94"/>
      <c r="F235" s="94"/>
      <c r="G235" s="414"/>
      <c r="H235" s="94"/>
      <c r="I235" s="94"/>
      <c r="J235" s="95"/>
      <c r="K235" s="94"/>
      <c r="L235" s="93"/>
      <c r="M235" s="94"/>
      <c r="N235" s="95"/>
      <c r="O235" s="95"/>
      <c r="P235" s="41" t="str">
        <f t="shared" si="129"/>
        <v/>
      </c>
      <c r="Q235" s="41" t="str">
        <f t="shared" si="130"/>
        <v/>
      </c>
      <c r="R235" s="42" t="str">
        <f t="shared" si="131"/>
        <v/>
      </c>
      <c r="S235" s="424" t="str">
        <f t="shared" si="157"/>
        <v/>
      </c>
      <c r="T235" s="43" t="str">
        <f t="shared" si="132"/>
        <v/>
      </c>
      <c r="U235" s="43" t="str">
        <f t="shared" si="133"/>
        <v/>
      </c>
      <c r="V235" s="43" t="str">
        <f t="shared" si="134"/>
        <v/>
      </c>
      <c r="W235" s="332"/>
      <c r="X235" s="376"/>
      <c r="Y235" s="425"/>
      <c r="Z235" s="411"/>
      <c r="AA235" s="17" t="str">
        <f t="shared" si="158"/>
        <v/>
      </c>
      <c r="AB235" s="4" t="e">
        <f t="shared" si="135"/>
        <v>#N/A</v>
      </c>
      <c r="AC235" s="4" t="e">
        <f t="shared" si="136"/>
        <v>#N/A</v>
      </c>
      <c r="AD235" s="4" t="e">
        <f t="shared" si="137"/>
        <v>#N/A</v>
      </c>
      <c r="AE235" s="4" t="str">
        <f t="shared" si="159"/>
        <v/>
      </c>
      <c r="AF235" s="4">
        <f t="shared" si="160"/>
        <v>1</v>
      </c>
      <c r="AG235" s="4" t="e">
        <f t="shared" si="161"/>
        <v>#N/A</v>
      </c>
      <c r="AH235" s="4" t="e">
        <f t="shared" si="162"/>
        <v>#N/A</v>
      </c>
      <c r="AI235" s="4" t="e">
        <f t="shared" si="138"/>
        <v>#N/A</v>
      </c>
      <c r="AJ235" s="4" t="e">
        <f t="shared" si="163"/>
        <v>#N/A</v>
      </c>
      <c r="AK235" s="4" t="e">
        <f t="shared" si="151"/>
        <v>#N/A</v>
      </c>
      <c r="AL235" s="4"/>
      <c r="AM235" s="5" t="str">
        <f t="shared" si="139"/>
        <v xml:space="preserve"> </v>
      </c>
      <c r="AN235" s="5" t="str">
        <f t="shared" si="152"/>
        <v xml:space="preserve"> </v>
      </c>
      <c r="AO235" s="4" t="e">
        <f t="shared" si="140"/>
        <v>#N/A</v>
      </c>
      <c r="AP235" s="4" t="e">
        <f t="shared" si="141"/>
        <v>#N/A</v>
      </c>
      <c r="AQ235" s="4" t="e">
        <f t="shared" si="164"/>
        <v>#N/A</v>
      </c>
      <c r="AR235" s="4" t="e">
        <f t="shared" si="142"/>
        <v>#N/A</v>
      </c>
      <c r="AS235" s="4" t="e">
        <f t="shared" si="143"/>
        <v>#N/A</v>
      </c>
      <c r="AT235" s="4" t="e">
        <f t="shared" si="165"/>
        <v>#N/A</v>
      </c>
      <c r="AU235" s="4" t="e">
        <f t="shared" si="144"/>
        <v>#N/A</v>
      </c>
      <c r="AV235" s="4" t="e">
        <f t="shared" si="145"/>
        <v>#N/A</v>
      </c>
      <c r="AW235" s="4" t="e">
        <f t="shared" si="146"/>
        <v>#N/A</v>
      </c>
      <c r="AX235" s="4">
        <f t="shared" si="147"/>
        <v>0</v>
      </c>
      <c r="AY235" s="4" t="e">
        <f t="shared" si="166"/>
        <v>#N/A</v>
      </c>
      <c r="AZ235" s="4" t="str">
        <f t="shared" si="148"/>
        <v/>
      </c>
      <c r="BA235" s="4" t="str">
        <f t="shared" si="149"/>
        <v/>
      </c>
      <c r="BB235" s="4" t="str">
        <f t="shared" si="167"/>
        <v/>
      </c>
      <c r="BC235" s="4" t="str">
        <f t="shared" si="153"/>
        <v/>
      </c>
      <c r="BD235" s="4" t="str">
        <f t="shared" si="154"/>
        <v/>
      </c>
      <c r="BE235" s="4" t="str">
        <f t="shared" si="155"/>
        <v/>
      </c>
      <c r="BF235" s="4" t="str">
        <f t="shared" si="150"/>
        <v>なし</v>
      </c>
      <c r="BG235" s="4">
        <f t="shared" si="156"/>
        <v>0</v>
      </c>
      <c r="BM235" s="306"/>
      <c r="BW235" s="107"/>
    </row>
    <row r="236" spans="1:75" s="1" customFormat="1" ht="13.5" customHeight="1">
      <c r="A236" s="423">
        <v>219</v>
      </c>
      <c r="B236" s="94"/>
      <c r="C236" s="94"/>
      <c r="D236" s="94"/>
      <c r="E236" s="94"/>
      <c r="F236" s="94"/>
      <c r="G236" s="414"/>
      <c r="H236" s="94"/>
      <c r="I236" s="94"/>
      <c r="J236" s="95"/>
      <c r="K236" s="94"/>
      <c r="L236" s="93"/>
      <c r="M236" s="94"/>
      <c r="N236" s="95"/>
      <c r="O236" s="95"/>
      <c r="P236" s="41" t="str">
        <f t="shared" si="129"/>
        <v/>
      </c>
      <c r="Q236" s="41" t="str">
        <f t="shared" si="130"/>
        <v/>
      </c>
      <c r="R236" s="42" t="str">
        <f t="shared" si="131"/>
        <v/>
      </c>
      <c r="S236" s="424" t="str">
        <f t="shared" si="157"/>
        <v/>
      </c>
      <c r="T236" s="43" t="str">
        <f t="shared" si="132"/>
        <v/>
      </c>
      <c r="U236" s="43" t="str">
        <f t="shared" si="133"/>
        <v/>
      </c>
      <c r="V236" s="43" t="str">
        <f t="shared" si="134"/>
        <v/>
      </c>
      <c r="W236" s="332"/>
      <c r="X236" s="376"/>
      <c r="Y236" s="425"/>
      <c r="Z236" s="411"/>
      <c r="AA236" s="17" t="str">
        <f t="shared" si="158"/>
        <v/>
      </c>
      <c r="AB236" s="4" t="e">
        <f t="shared" si="135"/>
        <v>#N/A</v>
      </c>
      <c r="AC236" s="4" t="e">
        <f t="shared" si="136"/>
        <v>#N/A</v>
      </c>
      <c r="AD236" s="4" t="e">
        <f t="shared" si="137"/>
        <v>#N/A</v>
      </c>
      <c r="AE236" s="4" t="str">
        <f t="shared" si="159"/>
        <v/>
      </c>
      <c r="AF236" s="4">
        <f t="shared" si="160"/>
        <v>1</v>
      </c>
      <c r="AG236" s="4" t="e">
        <f t="shared" si="161"/>
        <v>#N/A</v>
      </c>
      <c r="AH236" s="4" t="e">
        <f t="shared" si="162"/>
        <v>#N/A</v>
      </c>
      <c r="AI236" s="4" t="e">
        <f t="shared" si="138"/>
        <v>#N/A</v>
      </c>
      <c r="AJ236" s="4" t="e">
        <f t="shared" si="163"/>
        <v>#N/A</v>
      </c>
      <c r="AK236" s="4" t="e">
        <f t="shared" si="151"/>
        <v>#N/A</v>
      </c>
      <c r="AL236" s="4"/>
      <c r="AM236" s="5" t="str">
        <f t="shared" si="139"/>
        <v xml:space="preserve"> </v>
      </c>
      <c r="AN236" s="5" t="str">
        <f t="shared" si="152"/>
        <v xml:space="preserve"> </v>
      </c>
      <c r="AO236" s="4" t="e">
        <f t="shared" si="140"/>
        <v>#N/A</v>
      </c>
      <c r="AP236" s="4" t="e">
        <f t="shared" si="141"/>
        <v>#N/A</v>
      </c>
      <c r="AQ236" s="4" t="e">
        <f t="shared" si="164"/>
        <v>#N/A</v>
      </c>
      <c r="AR236" s="4" t="e">
        <f t="shared" si="142"/>
        <v>#N/A</v>
      </c>
      <c r="AS236" s="4" t="e">
        <f t="shared" si="143"/>
        <v>#N/A</v>
      </c>
      <c r="AT236" s="4" t="e">
        <f t="shared" si="165"/>
        <v>#N/A</v>
      </c>
      <c r="AU236" s="4" t="e">
        <f t="shared" si="144"/>
        <v>#N/A</v>
      </c>
      <c r="AV236" s="4" t="e">
        <f t="shared" si="145"/>
        <v>#N/A</v>
      </c>
      <c r="AW236" s="4" t="e">
        <f t="shared" si="146"/>
        <v>#N/A</v>
      </c>
      <c r="AX236" s="4">
        <f t="shared" si="147"/>
        <v>0</v>
      </c>
      <c r="AY236" s="4" t="e">
        <f t="shared" si="166"/>
        <v>#N/A</v>
      </c>
      <c r="AZ236" s="4" t="str">
        <f t="shared" si="148"/>
        <v/>
      </c>
      <c r="BA236" s="4" t="str">
        <f t="shared" si="149"/>
        <v/>
      </c>
      <c r="BB236" s="4" t="str">
        <f t="shared" si="167"/>
        <v/>
      </c>
      <c r="BC236" s="4" t="str">
        <f t="shared" si="153"/>
        <v/>
      </c>
      <c r="BD236" s="4" t="str">
        <f t="shared" si="154"/>
        <v/>
      </c>
      <c r="BE236" s="4" t="str">
        <f t="shared" si="155"/>
        <v/>
      </c>
      <c r="BF236" s="4" t="str">
        <f t="shared" si="150"/>
        <v>なし</v>
      </c>
      <c r="BG236" s="4">
        <f t="shared" si="156"/>
        <v>0</v>
      </c>
      <c r="BM236" s="306"/>
      <c r="BW236" s="107"/>
    </row>
    <row r="237" spans="1:75" s="1" customFormat="1" ht="13.5" customHeight="1">
      <c r="A237" s="423">
        <v>220</v>
      </c>
      <c r="B237" s="94"/>
      <c r="C237" s="94"/>
      <c r="D237" s="94"/>
      <c r="E237" s="94"/>
      <c r="F237" s="94"/>
      <c r="G237" s="414"/>
      <c r="H237" s="94"/>
      <c r="I237" s="94"/>
      <c r="J237" s="95"/>
      <c r="K237" s="94"/>
      <c r="L237" s="93"/>
      <c r="M237" s="94"/>
      <c r="N237" s="95"/>
      <c r="O237" s="95"/>
      <c r="P237" s="41" t="str">
        <f t="shared" si="129"/>
        <v/>
      </c>
      <c r="Q237" s="41" t="str">
        <f t="shared" si="130"/>
        <v/>
      </c>
      <c r="R237" s="42" t="str">
        <f t="shared" si="131"/>
        <v/>
      </c>
      <c r="S237" s="424" t="str">
        <f t="shared" si="157"/>
        <v/>
      </c>
      <c r="T237" s="43" t="str">
        <f t="shared" si="132"/>
        <v/>
      </c>
      <c r="U237" s="43" t="str">
        <f t="shared" si="133"/>
        <v/>
      </c>
      <c r="V237" s="43" t="str">
        <f t="shared" si="134"/>
        <v/>
      </c>
      <c r="W237" s="332"/>
      <c r="X237" s="376"/>
      <c r="Y237" s="425"/>
      <c r="Z237" s="411"/>
      <c r="AA237" s="17" t="str">
        <f t="shared" si="158"/>
        <v/>
      </c>
      <c r="AB237" s="4" t="e">
        <f t="shared" si="135"/>
        <v>#N/A</v>
      </c>
      <c r="AC237" s="4" t="e">
        <f t="shared" si="136"/>
        <v>#N/A</v>
      </c>
      <c r="AD237" s="4" t="e">
        <f t="shared" si="137"/>
        <v>#N/A</v>
      </c>
      <c r="AE237" s="4" t="str">
        <f t="shared" si="159"/>
        <v/>
      </c>
      <c r="AF237" s="4">
        <f t="shared" si="160"/>
        <v>1</v>
      </c>
      <c r="AG237" s="4" t="e">
        <f t="shared" si="161"/>
        <v>#N/A</v>
      </c>
      <c r="AH237" s="4" t="e">
        <f t="shared" si="162"/>
        <v>#N/A</v>
      </c>
      <c r="AI237" s="4" t="e">
        <f t="shared" si="138"/>
        <v>#N/A</v>
      </c>
      <c r="AJ237" s="4" t="e">
        <f t="shared" si="163"/>
        <v>#N/A</v>
      </c>
      <c r="AK237" s="4" t="e">
        <f t="shared" si="151"/>
        <v>#N/A</v>
      </c>
      <c r="AL237" s="4"/>
      <c r="AM237" s="5" t="str">
        <f t="shared" si="139"/>
        <v xml:space="preserve"> </v>
      </c>
      <c r="AN237" s="5" t="str">
        <f t="shared" si="152"/>
        <v xml:space="preserve"> </v>
      </c>
      <c r="AO237" s="4" t="e">
        <f t="shared" si="140"/>
        <v>#N/A</v>
      </c>
      <c r="AP237" s="4" t="e">
        <f t="shared" si="141"/>
        <v>#N/A</v>
      </c>
      <c r="AQ237" s="4" t="e">
        <f t="shared" si="164"/>
        <v>#N/A</v>
      </c>
      <c r="AR237" s="4" t="e">
        <f t="shared" si="142"/>
        <v>#N/A</v>
      </c>
      <c r="AS237" s="4" t="e">
        <f t="shared" si="143"/>
        <v>#N/A</v>
      </c>
      <c r="AT237" s="4" t="e">
        <f t="shared" si="165"/>
        <v>#N/A</v>
      </c>
      <c r="AU237" s="4" t="e">
        <f t="shared" si="144"/>
        <v>#N/A</v>
      </c>
      <c r="AV237" s="4" t="e">
        <f t="shared" si="145"/>
        <v>#N/A</v>
      </c>
      <c r="AW237" s="4" t="e">
        <f t="shared" si="146"/>
        <v>#N/A</v>
      </c>
      <c r="AX237" s="4">
        <f t="shared" si="147"/>
        <v>0</v>
      </c>
      <c r="AY237" s="4" t="e">
        <f t="shared" si="166"/>
        <v>#N/A</v>
      </c>
      <c r="AZ237" s="4" t="str">
        <f t="shared" si="148"/>
        <v/>
      </c>
      <c r="BA237" s="4" t="str">
        <f t="shared" si="149"/>
        <v/>
      </c>
      <c r="BB237" s="4" t="str">
        <f t="shared" si="167"/>
        <v/>
      </c>
      <c r="BC237" s="4" t="str">
        <f t="shared" si="153"/>
        <v/>
      </c>
      <c r="BD237" s="4" t="str">
        <f t="shared" si="154"/>
        <v/>
      </c>
      <c r="BE237" s="4" t="str">
        <f t="shared" si="155"/>
        <v/>
      </c>
      <c r="BF237" s="4" t="str">
        <f t="shared" si="150"/>
        <v>なし</v>
      </c>
      <c r="BG237" s="4">
        <f t="shared" si="156"/>
        <v>0</v>
      </c>
      <c r="BM237" s="306"/>
      <c r="BW237" s="107"/>
    </row>
    <row r="238" spans="1:75" s="1" customFormat="1" ht="13.5" customHeight="1">
      <c r="A238" s="423">
        <v>221</v>
      </c>
      <c r="B238" s="94"/>
      <c r="C238" s="94"/>
      <c r="D238" s="94"/>
      <c r="E238" s="94"/>
      <c r="F238" s="94"/>
      <c r="G238" s="414"/>
      <c r="H238" s="94"/>
      <c r="I238" s="94"/>
      <c r="J238" s="95"/>
      <c r="K238" s="94"/>
      <c r="L238" s="93"/>
      <c r="M238" s="94"/>
      <c r="N238" s="95"/>
      <c r="O238" s="95"/>
      <c r="P238" s="41" t="str">
        <f t="shared" si="129"/>
        <v/>
      </c>
      <c r="Q238" s="41" t="str">
        <f t="shared" si="130"/>
        <v/>
      </c>
      <c r="R238" s="42" t="str">
        <f t="shared" si="131"/>
        <v/>
      </c>
      <c r="S238" s="424" t="str">
        <f t="shared" si="157"/>
        <v/>
      </c>
      <c r="T238" s="43" t="str">
        <f t="shared" si="132"/>
        <v/>
      </c>
      <c r="U238" s="43" t="str">
        <f t="shared" si="133"/>
        <v/>
      </c>
      <c r="V238" s="43" t="str">
        <f t="shared" si="134"/>
        <v/>
      </c>
      <c r="W238" s="332"/>
      <c r="X238" s="376"/>
      <c r="Y238" s="425"/>
      <c r="Z238" s="411"/>
      <c r="AA238" s="17" t="str">
        <f t="shared" si="158"/>
        <v/>
      </c>
      <c r="AB238" s="4" t="e">
        <f t="shared" si="135"/>
        <v>#N/A</v>
      </c>
      <c r="AC238" s="4" t="e">
        <f t="shared" si="136"/>
        <v>#N/A</v>
      </c>
      <c r="AD238" s="4" t="e">
        <f t="shared" si="137"/>
        <v>#N/A</v>
      </c>
      <c r="AE238" s="4" t="str">
        <f t="shared" si="159"/>
        <v/>
      </c>
      <c r="AF238" s="4">
        <f t="shared" si="160"/>
        <v>1</v>
      </c>
      <c r="AG238" s="4" t="e">
        <f t="shared" si="161"/>
        <v>#N/A</v>
      </c>
      <c r="AH238" s="4" t="e">
        <f t="shared" si="162"/>
        <v>#N/A</v>
      </c>
      <c r="AI238" s="4" t="e">
        <f t="shared" si="138"/>
        <v>#N/A</v>
      </c>
      <c r="AJ238" s="4" t="e">
        <f t="shared" si="163"/>
        <v>#N/A</v>
      </c>
      <c r="AK238" s="4" t="e">
        <f t="shared" si="151"/>
        <v>#N/A</v>
      </c>
      <c r="AL238" s="4"/>
      <c r="AM238" s="5" t="str">
        <f t="shared" si="139"/>
        <v xml:space="preserve"> </v>
      </c>
      <c r="AN238" s="5" t="str">
        <f t="shared" si="152"/>
        <v xml:space="preserve"> </v>
      </c>
      <c r="AO238" s="4" t="e">
        <f t="shared" si="140"/>
        <v>#N/A</v>
      </c>
      <c r="AP238" s="4" t="e">
        <f t="shared" si="141"/>
        <v>#N/A</v>
      </c>
      <c r="AQ238" s="4" t="e">
        <f t="shared" si="164"/>
        <v>#N/A</v>
      </c>
      <c r="AR238" s="4" t="e">
        <f t="shared" si="142"/>
        <v>#N/A</v>
      </c>
      <c r="AS238" s="4" t="e">
        <f t="shared" si="143"/>
        <v>#N/A</v>
      </c>
      <c r="AT238" s="4" t="e">
        <f t="shared" si="165"/>
        <v>#N/A</v>
      </c>
      <c r="AU238" s="4" t="e">
        <f t="shared" si="144"/>
        <v>#N/A</v>
      </c>
      <c r="AV238" s="4" t="e">
        <f t="shared" si="145"/>
        <v>#N/A</v>
      </c>
      <c r="AW238" s="4" t="e">
        <f t="shared" si="146"/>
        <v>#N/A</v>
      </c>
      <c r="AX238" s="4">
        <f t="shared" si="147"/>
        <v>0</v>
      </c>
      <c r="AY238" s="4" t="e">
        <f t="shared" si="166"/>
        <v>#N/A</v>
      </c>
      <c r="AZ238" s="4" t="str">
        <f t="shared" si="148"/>
        <v/>
      </c>
      <c r="BA238" s="4" t="str">
        <f t="shared" si="149"/>
        <v/>
      </c>
      <c r="BB238" s="4" t="str">
        <f t="shared" si="167"/>
        <v/>
      </c>
      <c r="BC238" s="4" t="str">
        <f t="shared" si="153"/>
        <v/>
      </c>
      <c r="BD238" s="4" t="str">
        <f t="shared" si="154"/>
        <v/>
      </c>
      <c r="BE238" s="4" t="str">
        <f t="shared" si="155"/>
        <v/>
      </c>
      <c r="BF238" s="4" t="str">
        <f t="shared" si="150"/>
        <v>なし</v>
      </c>
      <c r="BG238" s="4">
        <f t="shared" si="156"/>
        <v>0</v>
      </c>
      <c r="BM238" s="306"/>
      <c r="BW238" s="107"/>
    </row>
    <row r="239" spans="1:75" s="1" customFormat="1" ht="13.5" customHeight="1">
      <c r="A239" s="423">
        <v>222</v>
      </c>
      <c r="B239" s="94"/>
      <c r="C239" s="94"/>
      <c r="D239" s="94"/>
      <c r="E239" s="94"/>
      <c r="F239" s="94"/>
      <c r="G239" s="414"/>
      <c r="H239" s="94"/>
      <c r="I239" s="94"/>
      <c r="J239" s="95"/>
      <c r="K239" s="94"/>
      <c r="L239" s="93"/>
      <c r="M239" s="94"/>
      <c r="N239" s="95"/>
      <c r="O239" s="95"/>
      <c r="P239" s="41" t="str">
        <f t="shared" si="129"/>
        <v/>
      </c>
      <c r="Q239" s="41" t="str">
        <f t="shared" si="130"/>
        <v/>
      </c>
      <c r="R239" s="42" t="str">
        <f t="shared" si="131"/>
        <v/>
      </c>
      <c r="S239" s="424" t="str">
        <f t="shared" si="157"/>
        <v/>
      </c>
      <c r="T239" s="43" t="str">
        <f t="shared" si="132"/>
        <v/>
      </c>
      <c r="U239" s="43" t="str">
        <f t="shared" si="133"/>
        <v/>
      </c>
      <c r="V239" s="43" t="str">
        <f t="shared" si="134"/>
        <v/>
      </c>
      <c r="W239" s="332"/>
      <c r="X239" s="376"/>
      <c r="Y239" s="425"/>
      <c r="Z239" s="411"/>
      <c r="AA239" s="17" t="str">
        <f t="shared" si="158"/>
        <v/>
      </c>
      <c r="AB239" s="4" t="e">
        <f t="shared" si="135"/>
        <v>#N/A</v>
      </c>
      <c r="AC239" s="4" t="e">
        <f t="shared" si="136"/>
        <v>#N/A</v>
      </c>
      <c r="AD239" s="4" t="e">
        <f t="shared" si="137"/>
        <v>#N/A</v>
      </c>
      <c r="AE239" s="4" t="str">
        <f t="shared" si="159"/>
        <v/>
      </c>
      <c r="AF239" s="4">
        <f t="shared" si="160"/>
        <v>1</v>
      </c>
      <c r="AG239" s="4" t="e">
        <f t="shared" si="161"/>
        <v>#N/A</v>
      </c>
      <c r="AH239" s="4" t="e">
        <f t="shared" si="162"/>
        <v>#N/A</v>
      </c>
      <c r="AI239" s="4" t="e">
        <f t="shared" si="138"/>
        <v>#N/A</v>
      </c>
      <c r="AJ239" s="4" t="e">
        <f t="shared" si="163"/>
        <v>#N/A</v>
      </c>
      <c r="AK239" s="4" t="e">
        <f t="shared" si="151"/>
        <v>#N/A</v>
      </c>
      <c r="AL239" s="4"/>
      <c r="AM239" s="5" t="str">
        <f t="shared" si="139"/>
        <v xml:space="preserve"> </v>
      </c>
      <c r="AN239" s="5" t="str">
        <f t="shared" si="152"/>
        <v xml:space="preserve"> </v>
      </c>
      <c r="AO239" s="4" t="e">
        <f t="shared" si="140"/>
        <v>#N/A</v>
      </c>
      <c r="AP239" s="4" t="e">
        <f t="shared" si="141"/>
        <v>#N/A</v>
      </c>
      <c r="AQ239" s="4" t="e">
        <f t="shared" si="164"/>
        <v>#N/A</v>
      </c>
      <c r="AR239" s="4" t="e">
        <f t="shared" si="142"/>
        <v>#N/A</v>
      </c>
      <c r="AS239" s="4" t="e">
        <f t="shared" si="143"/>
        <v>#N/A</v>
      </c>
      <c r="AT239" s="4" t="e">
        <f t="shared" si="165"/>
        <v>#N/A</v>
      </c>
      <c r="AU239" s="4" t="e">
        <f t="shared" si="144"/>
        <v>#N/A</v>
      </c>
      <c r="AV239" s="4" t="e">
        <f t="shared" si="145"/>
        <v>#N/A</v>
      </c>
      <c r="AW239" s="4" t="e">
        <f t="shared" si="146"/>
        <v>#N/A</v>
      </c>
      <c r="AX239" s="4">
        <f t="shared" si="147"/>
        <v>0</v>
      </c>
      <c r="AY239" s="4" t="e">
        <f t="shared" si="166"/>
        <v>#N/A</v>
      </c>
      <c r="AZ239" s="4" t="str">
        <f t="shared" si="148"/>
        <v/>
      </c>
      <c r="BA239" s="4" t="str">
        <f t="shared" si="149"/>
        <v/>
      </c>
      <c r="BB239" s="4" t="str">
        <f t="shared" si="167"/>
        <v/>
      </c>
      <c r="BC239" s="4" t="str">
        <f t="shared" si="153"/>
        <v/>
      </c>
      <c r="BD239" s="4" t="str">
        <f t="shared" si="154"/>
        <v/>
      </c>
      <c r="BE239" s="4" t="str">
        <f t="shared" si="155"/>
        <v/>
      </c>
      <c r="BF239" s="4" t="str">
        <f t="shared" si="150"/>
        <v>なし</v>
      </c>
      <c r="BG239" s="4">
        <f t="shared" si="156"/>
        <v>0</v>
      </c>
      <c r="BM239" s="306"/>
      <c r="BW239" s="107"/>
    </row>
    <row r="240" spans="1:75" s="1" customFormat="1" ht="13.5" customHeight="1">
      <c r="A240" s="423">
        <v>223</v>
      </c>
      <c r="B240" s="94"/>
      <c r="C240" s="94"/>
      <c r="D240" s="94"/>
      <c r="E240" s="94"/>
      <c r="F240" s="94"/>
      <c r="G240" s="414"/>
      <c r="H240" s="94"/>
      <c r="I240" s="94"/>
      <c r="J240" s="95"/>
      <c r="K240" s="94"/>
      <c r="L240" s="93"/>
      <c r="M240" s="94"/>
      <c r="N240" s="95"/>
      <c r="O240" s="95"/>
      <c r="P240" s="41" t="str">
        <f t="shared" si="129"/>
        <v/>
      </c>
      <c r="Q240" s="41" t="str">
        <f t="shared" si="130"/>
        <v/>
      </c>
      <c r="R240" s="42" t="str">
        <f t="shared" si="131"/>
        <v/>
      </c>
      <c r="S240" s="424" t="str">
        <f t="shared" si="157"/>
        <v/>
      </c>
      <c r="T240" s="43" t="str">
        <f t="shared" si="132"/>
        <v/>
      </c>
      <c r="U240" s="43" t="str">
        <f t="shared" si="133"/>
        <v/>
      </c>
      <c r="V240" s="43" t="str">
        <f t="shared" si="134"/>
        <v/>
      </c>
      <c r="W240" s="332"/>
      <c r="X240" s="376"/>
      <c r="Y240" s="425"/>
      <c r="Z240" s="411"/>
      <c r="AA240" s="17" t="str">
        <f t="shared" si="158"/>
        <v/>
      </c>
      <c r="AB240" s="4" t="e">
        <f t="shared" si="135"/>
        <v>#N/A</v>
      </c>
      <c r="AC240" s="4" t="e">
        <f t="shared" si="136"/>
        <v>#N/A</v>
      </c>
      <c r="AD240" s="4" t="e">
        <f t="shared" si="137"/>
        <v>#N/A</v>
      </c>
      <c r="AE240" s="4" t="str">
        <f t="shared" si="159"/>
        <v/>
      </c>
      <c r="AF240" s="4">
        <f t="shared" si="160"/>
        <v>1</v>
      </c>
      <c r="AG240" s="4" t="e">
        <f t="shared" si="161"/>
        <v>#N/A</v>
      </c>
      <c r="AH240" s="4" t="e">
        <f t="shared" si="162"/>
        <v>#N/A</v>
      </c>
      <c r="AI240" s="4" t="e">
        <f t="shared" si="138"/>
        <v>#N/A</v>
      </c>
      <c r="AJ240" s="4" t="e">
        <f t="shared" si="163"/>
        <v>#N/A</v>
      </c>
      <c r="AK240" s="4" t="e">
        <f t="shared" si="151"/>
        <v>#N/A</v>
      </c>
      <c r="AL240" s="4"/>
      <c r="AM240" s="5" t="str">
        <f t="shared" si="139"/>
        <v xml:space="preserve"> </v>
      </c>
      <c r="AN240" s="5" t="str">
        <f t="shared" si="152"/>
        <v xml:space="preserve"> </v>
      </c>
      <c r="AO240" s="4" t="e">
        <f t="shared" si="140"/>
        <v>#N/A</v>
      </c>
      <c r="AP240" s="4" t="e">
        <f t="shared" si="141"/>
        <v>#N/A</v>
      </c>
      <c r="AQ240" s="4" t="e">
        <f t="shared" si="164"/>
        <v>#N/A</v>
      </c>
      <c r="AR240" s="4" t="e">
        <f t="shared" si="142"/>
        <v>#N/A</v>
      </c>
      <c r="AS240" s="4" t="e">
        <f t="shared" si="143"/>
        <v>#N/A</v>
      </c>
      <c r="AT240" s="4" t="e">
        <f t="shared" si="165"/>
        <v>#N/A</v>
      </c>
      <c r="AU240" s="4" t="e">
        <f t="shared" si="144"/>
        <v>#N/A</v>
      </c>
      <c r="AV240" s="4" t="e">
        <f t="shared" si="145"/>
        <v>#N/A</v>
      </c>
      <c r="AW240" s="4" t="e">
        <f t="shared" si="146"/>
        <v>#N/A</v>
      </c>
      <c r="AX240" s="4">
        <f t="shared" si="147"/>
        <v>0</v>
      </c>
      <c r="AY240" s="4" t="e">
        <f t="shared" si="166"/>
        <v>#N/A</v>
      </c>
      <c r="AZ240" s="4" t="str">
        <f t="shared" si="148"/>
        <v/>
      </c>
      <c r="BA240" s="4" t="str">
        <f t="shared" si="149"/>
        <v/>
      </c>
      <c r="BB240" s="4" t="str">
        <f t="shared" si="167"/>
        <v/>
      </c>
      <c r="BC240" s="4" t="str">
        <f t="shared" si="153"/>
        <v/>
      </c>
      <c r="BD240" s="4" t="str">
        <f t="shared" si="154"/>
        <v/>
      </c>
      <c r="BE240" s="4" t="str">
        <f t="shared" si="155"/>
        <v/>
      </c>
      <c r="BF240" s="4" t="str">
        <f t="shared" si="150"/>
        <v>なし</v>
      </c>
      <c r="BG240" s="4">
        <f t="shared" si="156"/>
        <v>0</v>
      </c>
      <c r="BM240" s="306"/>
      <c r="BW240" s="107"/>
    </row>
    <row r="241" spans="1:75" s="1" customFormat="1" ht="13.5" customHeight="1">
      <c r="A241" s="423">
        <v>224</v>
      </c>
      <c r="B241" s="94"/>
      <c r="C241" s="94"/>
      <c r="D241" s="94"/>
      <c r="E241" s="94"/>
      <c r="F241" s="94"/>
      <c r="G241" s="414"/>
      <c r="H241" s="94"/>
      <c r="I241" s="94"/>
      <c r="J241" s="95"/>
      <c r="K241" s="94"/>
      <c r="L241" s="93"/>
      <c r="M241" s="94"/>
      <c r="N241" s="95"/>
      <c r="O241" s="95"/>
      <c r="P241" s="41" t="str">
        <f t="shared" si="129"/>
        <v/>
      </c>
      <c r="Q241" s="41" t="str">
        <f t="shared" si="130"/>
        <v/>
      </c>
      <c r="R241" s="42" t="str">
        <f t="shared" si="131"/>
        <v/>
      </c>
      <c r="S241" s="424" t="str">
        <f t="shared" si="157"/>
        <v/>
      </c>
      <c r="T241" s="43" t="str">
        <f t="shared" si="132"/>
        <v/>
      </c>
      <c r="U241" s="43" t="str">
        <f t="shared" si="133"/>
        <v/>
      </c>
      <c r="V241" s="43" t="str">
        <f t="shared" si="134"/>
        <v/>
      </c>
      <c r="W241" s="332"/>
      <c r="X241" s="376"/>
      <c r="Y241" s="425"/>
      <c r="Z241" s="411"/>
      <c r="AA241" s="17" t="str">
        <f t="shared" si="158"/>
        <v/>
      </c>
      <c r="AB241" s="4" t="e">
        <f t="shared" si="135"/>
        <v>#N/A</v>
      </c>
      <c r="AC241" s="4" t="e">
        <f t="shared" si="136"/>
        <v>#N/A</v>
      </c>
      <c r="AD241" s="4" t="e">
        <f t="shared" si="137"/>
        <v>#N/A</v>
      </c>
      <c r="AE241" s="4" t="str">
        <f t="shared" si="159"/>
        <v/>
      </c>
      <c r="AF241" s="4">
        <f t="shared" si="160"/>
        <v>1</v>
      </c>
      <c r="AG241" s="4" t="e">
        <f t="shared" si="161"/>
        <v>#N/A</v>
      </c>
      <c r="AH241" s="4" t="e">
        <f t="shared" si="162"/>
        <v>#N/A</v>
      </c>
      <c r="AI241" s="4" t="e">
        <f t="shared" si="138"/>
        <v>#N/A</v>
      </c>
      <c r="AJ241" s="4" t="e">
        <f t="shared" si="163"/>
        <v>#N/A</v>
      </c>
      <c r="AK241" s="4" t="e">
        <f t="shared" si="151"/>
        <v>#N/A</v>
      </c>
      <c r="AL241" s="4"/>
      <c r="AM241" s="5" t="str">
        <f t="shared" si="139"/>
        <v xml:space="preserve"> </v>
      </c>
      <c r="AN241" s="5" t="str">
        <f t="shared" si="152"/>
        <v xml:space="preserve"> </v>
      </c>
      <c r="AO241" s="4" t="e">
        <f t="shared" si="140"/>
        <v>#N/A</v>
      </c>
      <c r="AP241" s="4" t="e">
        <f t="shared" si="141"/>
        <v>#N/A</v>
      </c>
      <c r="AQ241" s="4" t="e">
        <f t="shared" si="164"/>
        <v>#N/A</v>
      </c>
      <c r="AR241" s="4" t="e">
        <f t="shared" si="142"/>
        <v>#N/A</v>
      </c>
      <c r="AS241" s="4" t="e">
        <f t="shared" si="143"/>
        <v>#N/A</v>
      </c>
      <c r="AT241" s="4" t="e">
        <f t="shared" si="165"/>
        <v>#N/A</v>
      </c>
      <c r="AU241" s="4" t="e">
        <f t="shared" si="144"/>
        <v>#N/A</v>
      </c>
      <c r="AV241" s="4" t="e">
        <f t="shared" si="145"/>
        <v>#N/A</v>
      </c>
      <c r="AW241" s="4" t="e">
        <f t="shared" si="146"/>
        <v>#N/A</v>
      </c>
      <c r="AX241" s="4">
        <f t="shared" si="147"/>
        <v>0</v>
      </c>
      <c r="AY241" s="4" t="e">
        <f t="shared" si="166"/>
        <v>#N/A</v>
      </c>
      <c r="AZ241" s="4" t="str">
        <f t="shared" si="148"/>
        <v/>
      </c>
      <c r="BA241" s="4" t="str">
        <f t="shared" si="149"/>
        <v/>
      </c>
      <c r="BB241" s="4" t="str">
        <f t="shared" si="167"/>
        <v/>
      </c>
      <c r="BC241" s="4" t="str">
        <f t="shared" si="153"/>
        <v/>
      </c>
      <c r="BD241" s="4" t="str">
        <f t="shared" si="154"/>
        <v/>
      </c>
      <c r="BE241" s="4" t="str">
        <f t="shared" si="155"/>
        <v/>
      </c>
      <c r="BF241" s="4" t="str">
        <f t="shared" si="150"/>
        <v>なし</v>
      </c>
      <c r="BG241" s="4">
        <f t="shared" si="156"/>
        <v>0</v>
      </c>
      <c r="BM241" s="306"/>
      <c r="BW241" s="107"/>
    </row>
    <row r="242" spans="1:75" s="1" customFormat="1" ht="13.5" customHeight="1">
      <c r="A242" s="423">
        <v>225</v>
      </c>
      <c r="B242" s="94"/>
      <c r="C242" s="94"/>
      <c r="D242" s="94"/>
      <c r="E242" s="94"/>
      <c r="F242" s="94"/>
      <c r="G242" s="414"/>
      <c r="H242" s="94"/>
      <c r="I242" s="94"/>
      <c r="J242" s="95"/>
      <c r="K242" s="94"/>
      <c r="L242" s="93"/>
      <c r="M242" s="94"/>
      <c r="N242" s="95"/>
      <c r="O242" s="95"/>
      <c r="P242" s="41" t="str">
        <f t="shared" si="129"/>
        <v/>
      </c>
      <c r="Q242" s="41" t="str">
        <f t="shared" si="130"/>
        <v/>
      </c>
      <c r="R242" s="42" t="str">
        <f t="shared" si="131"/>
        <v/>
      </c>
      <c r="S242" s="424" t="str">
        <f t="shared" si="157"/>
        <v/>
      </c>
      <c r="T242" s="43" t="str">
        <f t="shared" si="132"/>
        <v/>
      </c>
      <c r="U242" s="43" t="str">
        <f t="shared" si="133"/>
        <v/>
      </c>
      <c r="V242" s="43" t="str">
        <f t="shared" si="134"/>
        <v/>
      </c>
      <c r="W242" s="332"/>
      <c r="X242" s="376"/>
      <c r="Y242" s="425"/>
      <c r="Z242" s="411"/>
      <c r="AA242" s="17" t="str">
        <f t="shared" si="158"/>
        <v/>
      </c>
      <c r="AB242" s="4" t="e">
        <f t="shared" si="135"/>
        <v>#N/A</v>
      </c>
      <c r="AC242" s="4" t="e">
        <f t="shared" si="136"/>
        <v>#N/A</v>
      </c>
      <c r="AD242" s="4" t="e">
        <f t="shared" si="137"/>
        <v>#N/A</v>
      </c>
      <c r="AE242" s="4" t="str">
        <f t="shared" si="159"/>
        <v/>
      </c>
      <c r="AF242" s="4">
        <f t="shared" si="160"/>
        <v>1</v>
      </c>
      <c r="AG242" s="4" t="e">
        <f t="shared" si="161"/>
        <v>#N/A</v>
      </c>
      <c r="AH242" s="4" t="e">
        <f t="shared" si="162"/>
        <v>#N/A</v>
      </c>
      <c r="AI242" s="4" t="e">
        <f t="shared" si="138"/>
        <v>#N/A</v>
      </c>
      <c r="AJ242" s="4" t="e">
        <f t="shared" si="163"/>
        <v>#N/A</v>
      </c>
      <c r="AK242" s="4" t="e">
        <f t="shared" si="151"/>
        <v>#N/A</v>
      </c>
      <c r="AL242" s="4"/>
      <c r="AM242" s="5" t="str">
        <f t="shared" si="139"/>
        <v xml:space="preserve"> </v>
      </c>
      <c r="AN242" s="5" t="str">
        <f t="shared" si="152"/>
        <v xml:space="preserve"> </v>
      </c>
      <c r="AO242" s="4" t="e">
        <f t="shared" si="140"/>
        <v>#N/A</v>
      </c>
      <c r="AP242" s="4" t="e">
        <f t="shared" si="141"/>
        <v>#N/A</v>
      </c>
      <c r="AQ242" s="4" t="e">
        <f t="shared" si="164"/>
        <v>#N/A</v>
      </c>
      <c r="AR242" s="4" t="e">
        <f t="shared" si="142"/>
        <v>#N/A</v>
      </c>
      <c r="AS242" s="4" t="e">
        <f t="shared" si="143"/>
        <v>#N/A</v>
      </c>
      <c r="AT242" s="4" t="e">
        <f t="shared" si="165"/>
        <v>#N/A</v>
      </c>
      <c r="AU242" s="4" t="e">
        <f t="shared" si="144"/>
        <v>#N/A</v>
      </c>
      <c r="AV242" s="4" t="e">
        <f t="shared" si="145"/>
        <v>#N/A</v>
      </c>
      <c r="AW242" s="4" t="e">
        <f t="shared" si="146"/>
        <v>#N/A</v>
      </c>
      <c r="AX242" s="4">
        <f t="shared" si="147"/>
        <v>0</v>
      </c>
      <c r="AY242" s="4" t="e">
        <f t="shared" si="166"/>
        <v>#N/A</v>
      </c>
      <c r="AZ242" s="4" t="str">
        <f t="shared" si="148"/>
        <v/>
      </c>
      <c r="BA242" s="4" t="str">
        <f t="shared" si="149"/>
        <v/>
      </c>
      <c r="BB242" s="4" t="str">
        <f t="shared" si="167"/>
        <v/>
      </c>
      <c r="BC242" s="4" t="str">
        <f t="shared" si="153"/>
        <v/>
      </c>
      <c r="BD242" s="4" t="str">
        <f t="shared" si="154"/>
        <v/>
      </c>
      <c r="BE242" s="4" t="str">
        <f t="shared" si="155"/>
        <v/>
      </c>
      <c r="BF242" s="4" t="str">
        <f t="shared" si="150"/>
        <v>なし</v>
      </c>
      <c r="BG242" s="4">
        <f t="shared" si="156"/>
        <v>0</v>
      </c>
      <c r="BM242" s="306"/>
      <c r="BW242" s="107"/>
    </row>
    <row r="243" spans="1:75" s="1" customFormat="1" ht="13.5" customHeight="1">
      <c r="A243" s="423">
        <v>226</v>
      </c>
      <c r="B243" s="94"/>
      <c r="C243" s="94"/>
      <c r="D243" s="94"/>
      <c r="E243" s="94"/>
      <c r="F243" s="94"/>
      <c r="G243" s="414"/>
      <c r="H243" s="94"/>
      <c r="I243" s="94"/>
      <c r="J243" s="95"/>
      <c r="K243" s="94"/>
      <c r="L243" s="93"/>
      <c r="M243" s="94"/>
      <c r="N243" s="95"/>
      <c r="O243" s="95"/>
      <c r="P243" s="41" t="str">
        <f t="shared" si="129"/>
        <v/>
      </c>
      <c r="Q243" s="41" t="str">
        <f t="shared" si="130"/>
        <v/>
      </c>
      <c r="R243" s="42" t="str">
        <f t="shared" si="131"/>
        <v/>
      </c>
      <c r="S243" s="424" t="str">
        <f t="shared" si="157"/>
        <v/>
      </c>
      <c r="T243" s="43" t="str">
        <f t="shared" si="132"/>
        <v/>
      </c>
      <c r="U243" s="43" t="str">
        <f t="shared" si="133"/>
        <v/>
      </c>
      <c r="V243" s="43" t="str">
        <f t="shared" si="134"/>
        <v/>
      </c>
      <c r="W243" s="332"/>
      <c r="X243" s="376"/>
      <c r="Y243" s="425"/>
      <c r="Z243" s="411"/>
      <c r="AA243" s="17" t="str">
        <f t="shared" si="158"/>
        <v/>
      </c>
      <c r="AB243" s="4" t="e">
        <f t="shared" si="135"/>
        <v>#N/A</v>
      </c>
      <c r="AC243" s="4" t="e">
        <f t="shared" si="136"/>
        <v>#N/A</v>
      </c>
      <c r="AD243" s="4" t="e">
        <f t="shared" si="137"/>
        <v>#N/A</v>
      </c>
      <c r="AE243" s="4" t="str">
        <f t="shared" si="159"/>
        <v/>
      </c>
      <c r="AF243" s="4">
        <f t="shared" si="160"/>
        <v>1</v>
      </c>
      <c r="AG243" s="4" t="e">
        <f t="shared" si="161"/>
        <v>#N/A</v>
      </c>
      <c r="AH243" s="4" t="e">
        <f t="shared" si="162"/>
        <v>#N/A</v>
      </c>
      <c r="AI243" s="4" t="e">
        <f t="shared" si="138"/>
        <v>#N/A</v>
      </c>
      <c r="AJ243" s="4" t="e">
        <f t="shared" si="163"/>
        <v>#N/A</v>
      </c>
      <c r="AK243" s="4" t="e">
        <f t="shared" si="151"/>
        <v>#N/A</v>
      </c>
      <c r="AL243" s="4"/>
      <c r="AM243" s="5" t="str">
        <f t="shared" si="139"/>
        <v xml:space="preserve"> </v>
      </c>
      <c r="AN243" s="5" t="str">
        <f t="shared" si="152"/>
        <v xml:space="preserve"> </v>
      </c>
      <c r="AO243" s="4" t="e">
        <f t="shared" si="140"/>
        <v>#N/A</v>
      </c>
      <c r="AP243" s="4" t="e">
        <f t="shared" si="141"/>
        <v>#N/A</v>
      </c>
      <c r="AQ243" s="4" t="e">
        <f t="shared" si="164"/>
        <v>#N/A</v>
      </c>
      <c r="AR243" s="4" t="e">
        <f t="shared" si="142"/>
        <v>#N/A</v>
      </c>
      <c r="AS243" s="4" t="e">
        <f t="shared" si="143"/>
        <v>#N/A</v>
      </c>
      <c r="AT243" s="4" t="e">
        <f t="shared" si="165"/>
        <v>#N/A</v>
      </c>
      <c r="AU243" s="4" t="e">
        <f t="shared" si="144"/>
        <v>#N/A</v>
      </c>
      <c r="AV243" s="4" t="e">
        <f t="shared" si="145"/>
        <v>#N/A</v>
      </c>
      <c r="AW243" s="4" t="e">
        <f t="shared" si="146"/>
        <v>#N/A</v>
      </c>
      <c r="AX243" s="4">
        <f t="shared" si="147"/>
        <v>0</v>
      </c>
      <c r="AY243" s="4" t="e">
        <f t="shared" si="166"/>
        <v>#N/A</v>
      </c>
      <c r="AZ243" s="4" t="str">
        <f t="shared" si="148"/>
        <v/>
      </c>
      <c r="BA243" s="4" t="str">
        <f t="shared" si="149"/>
        <v/>
      </c>
      <c r="BB243" s="4" t="str">
        <f t="shared" si="167"/>
        <v/>
      </c>
      <c r="BC243" s="4" t="str">
        <f t="shared" si="153"/>
        <v/>
      </c>
      <c r="BD243" s="4" t="str">
        <f t="shared" si="154"/>
        <v/>
      </c>
      <c r="BE243" s="4" t="str">
        <f t="shared" si="155"/>
        <v/>
      </c>
      <c r="BF243" s="4" t="str">
        <f t="shared" si="150"/>
        <v>なし</v>
      </c>
      <c r="BG243" s="4">
        <f t="shared" si="156"/>
        <v>0</v>
      </c>
      <c r="BM243" s="306"/>
      <c r="BW243" s="107"/>
    </row>
    <row r="244" spans="1:75" s="1" customFormat="1" ht="13.5" customHeight="1">
      <c r="A244" s="423">
        <v>227</v>
      </c>
      <c r="B244" s="94"/>
      <c r="C244" s="94"/>
      <c r="D244" s="94"/>
      <c r="E244" s="94"/>
      <c r="F244" s="94"/>
      <c r="G244" s="414"/>
      <c r="H244" s="94"/>
      <c r="I244" s="94"/>
      <c r="J244" s="95"/>
      <c r="K244" s="94"/>
      <c r="L244" s="93"/>
      <c r="M244" s="94"/>
      <c r="N244" s="95"/>
      <c r="O244" s="95"/>
      <c r="P244" s="41" t="str">
        <f t="shared" si="129"/>
        <v/>
      </c>
      <c r="Q244" s="41" t="str">
        <f t="shared" si="130"/>
        <v/>
      </c>
      <c r="R244" s="42" t="str">
        <f t="shared" si="131"/>
        <v/>
      </c>
      <c r="S244" s="424" t="str">
        <f t="shared" si="157"/>
        <v/>
      </c>
      <c r="T244" s="43" t="str">
        <f t="shared" si="132"/>
        <v/>
      </c>
      <c r="U244" s="43" t="str">
        <f t="shared" si="133"/>
        <v/>
      </c>
      <c r="V244" s="43" t="str">
        <f t="shared" si="134"/>
        <v/>
      </c>
      <c r="W244" s="332"/>
      <c r="X244" s="376"/>
      <c r="Y244" s="425"/>
      <c r="Z244" s="411"/>
      <c r="AA244" s="17" t="str">
        <f t="shared" si="158"/>
        <v/>
      </c>
      <c r="AB244" s="4" t="e">
        <f t="shared" si="135"/>
        <v>#N/A</v>
      </c>
      <c r="AC244" s="4" t="e">
        <f t="shared" si="136"/>
        <v>#N/A</v>
      </c>
      <c r="AD244" s="4" t="e">
        <f t="shared" si="137"/>
        <v>#N/A</v>
      </c>
      <c r="AE244" s="4" t="str">
        <f t="shared" si="159"/>
        <v/>
      </c>
      <c r="AF244" s="4">
        <f t="shared" si="160"/>
        <v>1</v>
      </c>
      <c r="AG244" s="4" t="e">
        <f t="shared" si="161"/>
        <v>#N/A</v>
      </c>
      <c r="AH244" s="4" t="e">
        <f t="shared" si="162"/>
        <v>#N/A</v>
      </c>
      <c r="AI244" s="4" t="e">
        <f t="shared" si="138"/>
        <v>#N/A</v>
      </c>
      <c r="AJ244" s="4" t="e">
        <f t="shared" si="163"/>
        <v>#N/A</v>
      </c>
      <c r="AK244" s="4" t="e">
        <f t="shared" si="151"/>
        <v>#N/A</v>
      </c>
      <c r="AL244" s="4"/>
      <c r="AM244" s="5" t="str">
        <f t="shared" si="139"/>
        <v xml:space="preserve"> </v>
      </c>
      <c r="AN244" s="5" t="str">
        <f t="shared" si="152"/>
        <v xml:space="preserve"> </v>
      </c>
      <c r="AO244" s="4" t="e">
        <f t="shared" si="140"/>
        <v>#N/A</v>
      </c>
      <c r="AP244" s="4" t="e">
        <f t="shared" si="141"/>
        <v>#N/A</v>
      </c>
      <c r="AQ244" s="4" t="e">
        <f t="shared" si="164"/>
        <v>#N/A</v>
      </c>
      <c r="AR244" s="4" t="e">
        <f t="shared" si="142"/>
        <v>#N/A</v>
      </c>
      <c r="AS244" s="4" t="e">
        <f t="shared" si="143"/>
        <v>#N/A</v>
      </c>
      <c r="AT244" s="4" t="e">
        <f t="shared" si="165"/>
        <v>#N/A</v>
      </c>
      <c r="AU244" s="4" t="e">
        <f t="shared" si="144"/>
        <v>#N/A</v>
      </c>
      <c r="AV244" s="4" t="e">
        <f t="shared" si="145"/>
        <v>#N/A</v>
      </c>
      <c r="AW244" s="4" t="e">
        <f t="shared" si="146"/>
        <v>#N/A</v>
      </c>
      <c r="AX244" s="4">
        <f t="shared" si="147"/>
        <v>0</v>
      </c>
      <c r="AY244" s="4" t="e">
        <f t="shared" si="166"/>
        <v>#N/A</v>
      </c>
      <c r="AZ244" s="4" t="str">
        <f t="shared" si="148"/>
        <v/>
      </c>
      <c r="BA244" s="4" t="str">
        <f t="shared" si="149"/>
        <v/>
      </c>
      <c r="BB244" s="4" t="str">
        <f t="shared" si="167"/>
        <v/>
      </c>
      <c r="BC244" s="4" t="str">
        <f t="shared" si="153"/>
        <v/>
      </c>
      <c r="BD244" s="4" t="str">
        <f t="shared" si="154"/>
        <v/>
      </c>
      <c r="BE244" s="4" t="str">
        <f t="shared" si="155"/>
        <v/>
      </c>
      <c r="BF244" s="4" t="str">
        <f t="shared" si="150"/>
        <v>なし</v>
      </c>
      <c r="BG244" s="4">
        <f t="shared" si="156"/>
        <v>0</v>
      </c>
      <c r="BM244" s="306"/>
      <c r="BW244" s="107"/>
    </row>
    <row r="245" spans="1:75" s="1" customFormat="1" ht="13.5" customHeight="1">
      <c r="A245" s="423">
        <v>228</v>
      </c>
      <c r="B245" s="94"/>
      <c r="C245" s="94"/>
      <c r="D245" s="94"/>
      <c r="E245" s="94"/>
      <c r="F245" s="94"/>
      <c r="G245" s="414"/>
      <c r="H245" s="94"/>
      <c r="I245" s="94"/>
      <c r="J245" s="95"/>
      <c r="K245" s="94"/>
      <c r="L245" s="93"/>
      <c r="M245" s="94"/>
      <c r="N245" s="95"/>
      <c r="O245" s="95"/>
      <c r="P245" s="41" t="str">
        <f t="shared" si="129"/>
        <v/>
      </c>
      <c r="Q245" s="41" t="str">
        <f t="shared" si="130"/>
        <v/>
      </c>
      <c r="R245" s="42" t="str">
        <f t="shared" si="131"/>
        <v/>
      </c>
      <c r="S245" s="424" t="str">
        <f t="shared" si="157"/>
        <v/>
      </c>
      <c r="T245" s="43" t="str">
        <f t="shared" si="132"/>
        <v/>
      </c>
      <c r="U245" s="43" t="str">
        <f t="shared" si="133"/>
        <v/>
      </c>
      <c r="V245" s="43" t="str">
        <f t="shared" si="134"/>
        <v/>
      </c>
      <c r="W245" s="332"/>
      <c r="X245" s="376"/>
      <c r="Y245" s="425"/>
      <c r="Z245" s="411"/>
      <c r="AA245" s="17" t="str">
        <f t="shared" si="158"/>
        <v/>
      </c>
      <c r="AB245" s="4" t="e">
        <f t="shared" si="135"/>
        <v>#N/A</v>
      </c>
      <c r="AC245" s="4" t="e">
        <f t="shared" si="136"/>
        <v>#N/A</v>
      </c>
      <c r="AD245" s="4" t="e">
        <f t="shared" si="137"/>
        <v>#N/A</v>
      </c>
      <c r="AE245" s="4" t="str">
        <f t="shared" si="159"/>
        <v/>
      </c>
      <c r="AF245" s="4">
        <f t="shared" si="160"/>
        <v>1</v>
      </c>
      <c r="AG245" s="4" t="e">
        <f t="shared" si="161"/>
        <v>#N/A</v>
      </c>
      <c r="AH245" s="4" t="e">
        <f t="shared" si="162"/>
        <v>#N/A</v>
      </c>
      <c r="AI245" s="4" t="e">
        <f t="shared" si="138"/>
        <v>#N/A</v>
      </c>
      <c r="AJ245" s="4" t="e">
        <f t="shared" si="163"/>
        <v>#N/A</v>
      </c>
      <c r="AK245" s="4" t="e">
        <f t="shared" si="151"/>
        <v>#N/A</v>
      </c>
      <c r="AL245" s="4"/>
      <c r="AM245" s="5" t="str">
        <f t="shared" si="139"/>
        <v xml:space="preserve"> </v>
      </c>
      <c r="AN245" s="5" t="str">
        <f t="shared" si="152"/>
        <v xml:space="preserve"> </v>
      </c>
      <c r="AO245" s="4" t="e">
        <f t="shared" si="140"/>
        <v>#N/A</v>
      </c>
      <c r="AP245" s="4" t="e">
        <f t="shared" si="141"/>
        <v>#N/A</v>
      </c>
      <c r="AQ245" s="4" t="e">
        <f t="shared" si="164"/>
        <v>#N/A</v>
      </c>
      <c r="AR245" s="4" t="e">
        <f t="shared" si="142"/>
        <v>#N/A</v>
      </c>
      <c r="AS245" s="4" t="e">
        <f t="shared" si="143"/>
        <v>#N/A</v>
      </c>
      <c r="AT245" s="4" t="e">
        <f t="shared" si="165"/>
        <v>#N/A</v>
      </c>
      <c r="AU245" s="4" t="e">
        <f t="shared" si="144"/>
        <v>#N/A</v>
      </c>
      <c r="AV245" s="4" t="e">
        <f t="shared" si="145"/>
        <v>#N/A</v>
      </c>
      <c r="AW245" s="4" t="e">
        <f t="shared" si="146"/>
        <v>#N/A</v>
      </c>
      <c r="AX245" s="4">
        <f t="shared" si="147"/>
        <v>0</v>
      </c>
      <c r="AY245" s="4" t="e">
        <f t="shared" si="166"/>
        <v>#N/A</v>
      </c>
      <c r="AZ245" s="4" t="str">
        <f t="shared" si="148"/>
        <v/>
      </c>
      <c r="BA245" s="4" t="str">
        <f t="shared" si="149"/>
        <v/>
      </c>
      <c r="BB245" s="4" t="str">
        <f t="shared" si="167"/>
        <v/>
      </c>
      <c r="BC245" s="4" t="str">
        <f t="shared" si="153"/>
        <v/>
      </c>
      <c r="BD245" s="4" t="str">
        <f t="shared" si="154"/>
        <v/>
      </c>
      <c r="BE245" s="4" t="str">
        <f t="shared" si="155"/>
        <v/>
      </c>
      <c r="BF245" s="4" t="str">
        <f t="shared" si="150"/>
        <v>なし</v>
      </c>
      <c r="BG245" s="4">
        <f t="shared" si="156"/>
        <v>0</v>
      </c>
      <c r="BM245" s="306"/>
      <c r="BW245" s="107"/>
    </row>
    <row r="246" spans="1:75" s="1" customFormat="1" ht="13.5" customHeight="1">
      <c r="A246" s="423">
        <v>229</v>
      </c>
      <c r="B246" s="94"/>
      <c r="C246" s="94"/>
      <c r="D246" s="94"/>
      <c r="E246" s="94"/>
      <c r="F246" s="94"/>
      <c r="G246" s="414"/>
      <c r="H246" s="94"/>
      <c r="I246" s="94"/>
      <c r="J246" s="95"/>
      <c r="K246" s="94"/>
      <c r="L246" s="93"/>
      <c r="M246" s="94"/>
      <c r="N246" s="95"/>
      <c r="O246" s="95"/>
      <c r="P246" s="41" t="str">
        <f t="shared" si="129"/>
        <v/>
      </c>
      <c r="Q246" s="41" t="str">
        <f t="shared" si="130"/>
        <v/>
      </c>
      <c r="R246" s="42" t="str">
        <f t="shared" si="131"/>
        <v/>
      </c>
      <c r="S246" s="424" t="str">
        <f t="shared" si="157"/>
        <v/>
      </c>
      <c r="T246" s="43" t="str">
        <f t="shared" si="132"/>
        <v/>
      </c>
      <c r="U246" s="43" t="str">
        <f t="shared" si="133"/>
        <v/>
      </c>
      <c r="V246" s="43" t="str">
        <f t="shared" si="134"/>
        <v/>
      </c>
      <c r="W246" s="332"/>
      <c r="X246" s="376"/>
      <c r="Y246" s="425"/>
      <c r="Z246" s="411"/>
      <c r="AA246" s="17" t="str">
        <f t="shared" si="158"/>
        <v/>
      </c>
      <c r="AB246" s="4" t="e">
        <f t="shared" si="135"/>
        <v>#N/A</v>
      </c>
      <c r="AC246" s="4" t="e">
        <f t="shared" si="136"/>
        <v>#N/A</v>
      </c>
      <c r="AD246" s="4" t="e">
        <f t="shared" si="137"/>
        <v>#N/A</v>
      </c>
      <c r="AE246" s="4" t="str">
        <f t="shared" si="159"/>
        <v/>
      </c>
      <c r="AF246" s="4">
        <f t="shared" si="160"/>
        <v>1</v>
      </c>
      <c r="AG246" s="4" t="e">
        <f t="shared" si="161"/>
        <v>#N/A</v>
      </c>
      <c r="AH246" s="4" t="e">
        <f t="shared" si="162"/>
        <v>#N/A</v>
      </c>
      <c r="AI246" s="4" t="e">
        <f t="shared" si="138"/>
        <v>#N/A</v>
      </c>
      <c r="AJ246" s="4" t="e">
        <f t="shared" si="163"/>
        <v>#N/A</v>
      </c>
      <c r="AK246" s="4" t="e">
        <f t="shared" si="151"/>
        <v>#N/A</v>
      </c>
      <c r="AL246" s="4"/>
      <c r="AM246" s="5" t="str">
        <f t="shared" si="139"/>
        <v xml:space="preserve"> </v>
      </c>
      <c r="AN246" s="5" t="str">
        <f t="shared" si="152"/>
        <v xml:space="preserve"> </v>
      </c>
      <c r="AO246" s="4" t="e">
        <f t="shared" si="140"/>
        <v>#N/A</v>
      </c>
      <c r="AP246" s="4" t="e">
        <f t="shared" si="141"/>
        <v>#N/A</v>
      </c>
      <c r="AQ246" s="4" t="e">
        <f t="shared" si="164"/>
        <v>#N/A</v>
      </c>
      <c r="AR246" s="4" t="e">
        <f t="shared" si="142"/>
        <v>#N/A</v>
      </c>
      <c r="AS246" s="4" t="e">
        <f t="shared" si="143"/>
        <v>#N/A</v>
      </c>
      <c r="AT246" s="4" t="e">
        <f t="shared" si="165"/>
        <v>#N/A</v>
      </c>
      <c r="AU246" s="4" t="e">
        <f t="shared" si="144"/>
        <v>#N/A</v>
      </c>
      <c r="AV246" s="4" t="e">
        <f t="shared" si="145"/>
        <v>#N/A</v>
      </c>
      <c r="AW246" s="4" t="e">
        <f t="shared" si="146"/>
        <v>#N/A</v>
      </c>
      <c r="AX246" s="4">
        <f t="shared" si="147"/>
        <v>0</v>
      </c>
      <c r="AY246" s="4" t="e">
        <f t="shared" si="166"/>
        <v>#N/A</v>
      </c>
      <c r="AZ246" s="4" t="str">
        <f t="shared" si="148"/>
        <v/>
      </c>
      <c r="BA246" s="4" t="str">
        <f t="shared" si="149"/>
        <v/>
      </c>
      <c r="BB246" s="4" t="str">
        <f t="shared" si="167"/>
        <v/>
      </c>
      <c r="BC246" s="4" t="str">
        <f t="shared" si="153"/>
        <v/>
      </c>
      <c r="BD246" s="4" t="str">
        <f t="shared" si="154"/>
        <v/>
      </c>
      <c r="BE246" s="4" t="str">
        <f t="shared" si="155"/>
        <v/>
      </c>
      <c r="BF246" s="4" t="str">
        <f t="shared" si="150"/>
        <v>なし</v>
      </c>
      <c r="BG246" s="4">
        <f t="shared" si="156"/>
        <v>0</v>
      </c>
      <c r="BM246" s="306"/>
      <c r="BW246" s="107"/>
    </row>
    <row r="247" spans="1:75" s="1" customFormat="1" ht="13.5" customHeight="1">
      <c r="A247" s="423">
        <v>230</v>
      </c>
      <c r="B247" s="94"/>
      <c r="C247" s="94"/>
      <c r="D247" s="94"/>
      <c r="E247" s="94"/>
      <c r="F247" s="94"/>
      <c r="G247" s="414"/>
      <c r="H247" s="94"/>
      <c r="I247" s="94"/>
      <c r="J247" s="95"/>
      <c r="K247" s="94"/>
      <c r="L247" s="93"/>
      <c r="M247" s="94"/>
      <c r="N247" s="95"/>
      <c r="O247" s="95"/>
      <c r="P247" s="41" t="str">
        <f t="shared" si="129"/>
        <v/>
      </c>
      <c r="Q247" s="41" t="str">
        <f t="shared" si="130"/>
        <v/>
      </c>
      <c r="R247" s="42" t="str">
        <f t="shared" si="131"/>
        <v/>
      </c>
      <c r="S247" s="424" t="str">
        <f t="shared" si="157"/>
        <v/>
      </c>
      <c r="T247" s="43" t="str">
        <f t="shared" si="132"/>
        <v/>
      </c>
      <c r="U247" s="43" t="str">
        <f t="shared" si="133"/>
        <v/>
      </c>
      <c r="V247" s="43" t="str">
        <f t="shared" si="134"/>
        <v/>
      </c>
      <c r="W247" s="332"/>
      <c r="X247" s="376"/>
      <c r="Y247" s="425"/>
      <c r="Z247" s="411"/>
      <c r="AA247" s="17" t="str">
        <f t="shared" si="158"/>
        <v/>
      </c>
      <c r="AB247" s="4" t="e">
        <f t="shared" si="135"/>
        <v>#N/A</v>
      </c>
      <c r="AC247" s="4" t="e">
        <f t="shared" si="136"/>
        <v>#N/A</v>
      </c>
      <c r="AD247" s="4" t="e">
        <f t="shared" si="137"/>
        <v>#N/A</v>
      </c>
      <c r="AE247" s="4" t="str">
        <f t="shared" si="159"/>
        <v/>
      </c>
      <c r="AF247" s="4">
        <f t="shared" si="160"/>
        <v>1</v>
      </c>
      <c r="AG247" s="4" t="e">
        <f t="shared" si="161"/>
        <v>#N/A</v>
      </c>
      <c r="AH247" s="4" t="e">
        <f t="shared" si="162"/>
        <v>#N/A</v>
      </c>
      <c r="AI247" s="4" t="e">
        <f t="shared" si="138"/>
        <v>#N/A</v>
      </c>
      <c r="AJ247" s="4" t="e">
        <f t="shared" si="163"/>
        <v>#N/A</v>
      </c>
      <c r="AK247" s="4" t="e">
        <f t="shared" si="151"/>
        <v>#N/A</v>
      </c>
      <c r="AL247" s="4"/>
      <c r="AM247" s="5" t="str">
        <f t="shared" si="139"/>
        <v xml:space="preserve"> </v>
      </c>
      <c r="AN247" s="5" t="str">
        <f t="shared" si="152"/>
        <v xml:space="preserve"> </v>
      </c>
      <c r="AO247" s="4" t="e">
        <f t="shared" si="140"/>
        <v>#N/A</v>
      </c>
      <c r="AP247" s="4" t="e">
        <f t="shared" si="141"/>
        <v>#N/A</v>
      </c>
      <c r="AQ247" s="4" t="e">
        <f t="shared" si="164"/>
        <v>#N/A</v>
      </c>
      <c r="AR247" s="4" t="e">
        <f t="shared" si="142"/>
        <v>#N/A</v>
      </c>
      <c r="AS247" s="4" t="e">
        <f t="shared" si="143"/>
        <v>#N/A</v>
      </c>
      <c r="AT247" s="4" t="e">
        <f t="shared" si="165"/>
        <v>#N/A</v>
      </c>
      <c r="AU247" s="4" t="e">
        <f t="shared" si="144"/>
        <v>#N/A</v>
      </c>
      <c r="AV247" s="4" t="e">
        <f t="shared" si="145"/>
        <v>#N/A</v>
      </c>
      <c r="AW247" s="4" t="e">
        <f t="shared" si="146"/>
        <v>#N/A</v>
      </c>
      <c r="AX247" s="4">
        <f t="shared" si="147"/>
        <v>0</v>
      </c>
      <c r="AY247" s="4" t="e">
        <f t="shared" si="166"/>
        <v>#N/A</v>
      </c>
      <c r="AZ247" s="4" t="str">
        <f t="shared" si="148"/>
        <v/>
      </c>
      <c r="BA247" s="4" t="str">
        <f t="shared" si="149"/>
        <v/>
      </c>
      <c r="BB247" s="4" t="str">
        <f t="shared" si="167"/>
        <v/>
      </c>
      <c r="BC247" s="4" t="str">
        <f t="shared" si="153"/>
        <v/>
      </c>
      <c r="BD247" s="4" t="str">
        <f t="shared" si="154"/>
        <v/>
      </c>
      <c r="BE247" s="4" t="str">
        <f t="shared" si="155"/>
        <v/>
      </c>
      <c r="BF247" s="4" t="str">
        <f t="shared" si="150"/>
        <v>なし</v>
      </c>
      <c r="BG247" s="4">
        <f t="shared" si="156"/>
        <v>0</v>
      </c>
      <c r="BM247" s="306"/>
      <c r="BW247" s="107"/>
    </row>
    <row r="248" spans="1:75" s="1" customFormat="1" ht="13.5" customHeight="1">
      <c r="A248" s="423">
        <v>231</v>
      </c>
      <c r="B248" s="94"/>
      <c r="C248" s="94"/>
      <c r="D248" s="94"/>
      <c r="E248" s="94"/>
      <c r="F248" s="94"/>
      <c r="G248" s="414"/>
      <c r="H248" s="94"/>
      <c r="I248" s="94"/>
      <c r="J248" s="95"/>
      <c r="K248" s="94"/>
      <c r="L248" s="93"/>
      <c r="M248" s="94"/>
      <c r="N248" s="95"/>
      <c r="O248" s="95"/>
      <c r="P248" s="41" t="str">
        <f t="shared" si="129"/>
        <v/>
      </c>
      <c r="Q248" s="41" t="str">
        <f t="shared" si="130"/>
        <v/>
      </c>
      <c r="R248" s="42" t="str">
        <f t="shared" si="131"/>
        <v/>
      </c>
      <c r="S248" s="424" t="str">
        <f t="shared" si="157"/>
        <v/>
      </c>
      <c r="T248" s="43" t="str">
        <f t="shared" si="132"/>
        <v/>
      </c>
      <c r="U248" s="43" t="str">
        <f t="shared" si="133"/>
        <v/>
      </c>
      <c r="V248" s="43" t="str">
        <f t="shared" si="134"/>
        <v/>
      </c>
      <c r="W248" s="332"/>
      <c r="X248" s="376"/>
      <c r="Y248" s="425"/>
      <c r="Z248" s="411"/>
      <c r="AA248" s="17" t="str">
        <f t="shared" si="158"/>
        <v/>
      </c>
      <c r="AB248" s="4" t="e">
        <f t="shared" si="135"/>
        <v>#N/A</v>
      </c>
      <c r="AC248" s="4" t="e">
        <f t="shared" si="136"/>
        <v>#N/A</v>
      </c>
      <c r="AD248" s="4" t="e">
        <f t="shared" si="137"/>
        <v>#N/A</v>
      </c>
      <c r="AE248" s="4" t="str">
        <f t="shared" si="159"/>
        <v/>
      </c>
      <c r="AF248" s="4">
        <f t="shared" si="160"/>
        <v>1</v>
      </c>
      <c r="AG248" s="4" t="e">
        <f t="shared" si="161"/>
        <v>#N/A</v>
      </c>
      <c r="AH248" s="4" t="e">
        <f t="shared" si="162"/>
        <v>#N/A</v>
      </c>
      <c r="AI248" s="4" t="e">
        <f t="shared" si="138"/>
        <v>#N/A</v>
      </c>
      <c r="AJ248" s="4" t="e">
        <f t="shared" si="163"/>
        <v>#N/A</v>
      </c>
      <c r="AK248" s="4" t="e">
        <f t="shared" si="151"/>
        <v>#N/A</v>
      </c>
      <c r="AL248" s="4"/>
      <c r="AM248" s="5" t="str">
        <f t="shared" si="139"/>
        <v xml:space="preserve"> </v>
      </c>
      <c r="AN248" s="5" t="str">
        <f t="shared" si="152"/>
        <v xml:space="preserve"> </v>
      </c>
      <c r="AO248" s="4" t="e">
        <f t="shared" si="140"/>
        <v>#N/A</v>
      </c>
      <c r="AP248" s="4" t="e">
        <f t="shared" si="141"/>
        <v>#N/A</v>
      </c>
      <c r="AQ248" s="4" t="e">
        <f t="shared" si="164"/>
        <v>#N/A</v>
      </c>
      <c r="AR248" s="4" t="e">
        <f t="shared" si="142"/>
        <v>#N/A</v>
      </c>
      <c r="AS248" s="4" t="e">
        <f t="shared" si="143"/>
        <v>#N/A</v>
      </c>
      <c r="AT248" s="4" t="e">
        <f t="shared" si="165"/>
        <v>#N/A</v>
      </c>
      <c r="AU248" s="4" t="e">
        <f t="shared" si="144"/>
        <v>#N/A</v>
      </c>
      <c r="AV248" s="4" t="e">
        <f t="shared" si="145"/>
        <v>#N/A</v>
      </c>
      <c r="AW248" s="4" t="e">
        <f t="shared" si="146"/>
        <v>#N/A</v>
      </c>
      <c r="AX248" s="4">
        <f t="shared" si="147"/>
        <v>0</v>
      </c>
      <c r="AY248" s="4" t="e">
        <f t="shared" si="166"/>
        <v>#N/A</v>
      </c>
      <c r="AZ248" s="4" t="str">
        <f t="shared" si="148"/>
        <v/>
      </c>
      <c r="BA248" s="4" t="str">
        <f t="shared" si="149"/>
        <v/>
      </c>
      <c r="BB248" s="4" t="str">
        <f t="shared" si="167"/>
        <v/>
      </c>
      <c r="BC248" s="4" t="str">
        <f t="shared" si="153"/>
        <v/>
      </c>
      <c r="BD248" s="4" t="str">
        <f t="shared" si="154"/>
        <v/>
      </c>
      <c r="BE248" s="4" t="str">
        <f t="shared" si="155"/>
        <v/>
      </c>
      <c r="BF248" s="4" t="str">
        <f t="shared" si="150"/>
        <v>なし</v>
      </c>
      <c r="BG248" s="4">
        <f t="shared" si="156"/>
        <v>0</v>
      </c>
      <c r="BM248" s="306"/>
      <c r="BW248" s="107"/>
    </row>
    <row r="249" spans="1:75" s="1" customFormat="1" ht="13.5" customHeight="1">
      <c r="A249" s="423">
        <v>232</v>
      </c>
      <c r="B249" s="94"/>
      <c r="C249" s="94"/>
      <c r="D249" s="94"/>
      <c r="E249" s="94"/>
      <c r="F249" s="94"/>
      <c r="G249" s="414"/>
      <c r="H249" s="94"/>
      <c r="I249" s="94"/>
      <c r="J249" s="95"/>
      <c r="K249" s="94"/>
      <c r="L249" s="93"/>
      <c r="M249" s="94"/>
      <c r="N249" s="95"/>
      <c r="O249" s="95"/>
      <c r="P249" s="41" t="str">
        <f t="shared" si="129"/>
        <v/>
      </c>
      <c r="Q249" s="41" t="str">
        <f t="shared" si="130"/>
        <v/>
      </c>
      <c r="R249" s="42" t="str">
        <f t="shared" si="131"/>
        <v/>
      </c>
      <c r="S249" s="424" t="str">
        <f t="shared" si="157"/>
        <v/>
      </c>
      <c r="T249" s="43" t="str">
        <f t="shared" si="132"/>
        <v/>
      </c>
      <c r="U249" s="43" t="str">
        <f t="shared" si="133"/>
        <v/>
      </c>
      <c r="V249" s="43" t="str">
        <f t="shared" si="134"/>
        <v/>
      </c>
      <c r="W249" s="332"/>
      <c r="X249" s="376"/>
      <c r="Y249" s="425"/>
      <c r="Z249" s="411"/>
      <c r="AA249" s="17" t="str">
        <f t="shared" si="158"/>
        <v/>
      </c>
      <c r="AB249" s="4" t="e">
        <f t="shared" si="135"/>
        <v>#N/A</v>
      </c>
      <c r="AC249" s="4" t="e">
        <f t="shared" si="136"/>
        <v>#N/A</v>
      </c>
      <c r="AD249" s="4" t="e">
        <f t="shared" si="137"/>
        <v>#N/A</v>
      </c>
      <c r="AE249" s="4" t="str">
        <f t="shared" si="159"/>
        <v/>
      </c>
      <c r="AF249" s="4">
        <f t="shared" si="160"/>
        <v>1</v>
      </c>
      <c r="AG249" s="4" t="e">
        <f t="shared" si="161"/>
        <v>#N/A</v>
      </c>
      <c r="AH249" s="4" t="e">
        <f t="shared" si="162"/>
        <v>#N/A</v>
      </c>
      <c r="AI249" s="4" t="e">
        <f t="shared" si="138"/>
        <v>#N/A</v>
      </c>
      <c r="AJ249" s="4" t="e">
        <f t="shared" si="163"/>
        <v>#N/A</v>
      </c>
      <c r="AK249" s="4" t="e">
        <f t="shared" si="151"/>
        <v>#N/A</v>
      </c>
      <c r="AL249" s="4"/>
      <c r="AM249" s="5" t="str">
        <f t="shared" si="139"/>
        <v xml:space="preserve"> </v>
      </c>
      <c r="AN249" s="5" t="str">
        <f t="shared" si="152"/>
        <v xml:space="preserve"> </v>
      </c>
      <c r="AO249" s="4" t="e">
        <f t="shared" si="140"/>
        <v>#N/A</v>
      </c>
      <c r="AP249" s="4" t="e">
        <f t="shared" si="141"/>
        <v>#N/A</v>
      </c>
      <c r="AQ249" s="4" t="e">
        <f t="shared" si="164"/>
        <v>#N/A</v>
      </c>
      <c r="AR249" s="4" t="e">
        <f t="shared" si="142"/>
        <v>#N/A</v>
      </c>
      <c r="AS249" s="4" t="e">
        <f t="shared" si="143"/>
        <v>#N/A</v>
      </c>
      <c r="AT249" s="4" t="e">
        <f t="shared" si="165"/>
        <v>#N/A</v>
      </c>
      <c r="AU249" s="4" t="e">
        <f t="shared" si="144"/>
        <v>#N/A</v>
      </c>
      <c r="AV249" s="4" t="e">
        <f t="shared" si="145"/>
        <v>#N/A</v>
      </c>
      <c r="AW249" s="4" t="e">
        <f t="shared" si="146"/>
        <v>#N/A</v>
      </c>
      <c r="AX249" s="4">
        <f t="shared" si="147"/>
        <v>0</v>
      </c>
      <c r="AY249" s="4" t="e">
        <f t="shared" si="166"/>
        <v>#N/A</v>
      </c>
      <c r="AZ249" s="4" t="str">
        <f t="shared" si="148"/>
        <v/>
      </c>
      <c r="BA249" s="4" t="str">
        <f t="shared" si="149"/>
        <v/>
      </c>
      <c r="BB249" s="4" t="str">
        <f t="shared" si="167"/>
        <v/>
      </c>
      <c r="BC249" s="4" t="str">
        <f t="shared" si="153"/>
        <v/>
      </c>
      <c r="BD249" s="4" t="str">
        <f t="shared" si="154"/>
        <v/>
      </c>
      <c r="BE249" s="4" t="str">
        <f t="shared" si="155"/>
        <v/>
      </c>
      <c r="BF249" s="4" t="str">
        <f t="shared" si="150"/>
        <v>なし</v>
      </c>
      <c r="BG249" s="4">
        <f t="shared" si="156"/>
        <v>0</v>
      </c>
      <c r="BM249" s="306"/>
      <c r="BW249" s="107"/>
    </row>
    <row r="250" spans="1:75" s="1" customFormat="1" ht="13.5" customHeight="1">
      <c r="A250" s="423">
        <v>233</v>
      </c>
      <c r="B250" s="94"/>
      <c r="C250" s="94"/>
      <c r="D250" s="94"/>
      <c r="E250" s="94"/>
      <c r="F250" s="94"/>
      <c r="G250" s="414"/>
      <c r="H250" s="94"/>
      <c r="I250" s="94"/>
      <c r="J250" s="95"/>
      <c r="K250" s="94"/>
      <c r="L250" s="93"/>
      <c r="M250" s="94"/>
      <c r="N250" s="95"/>
      <c r="O250" s="95"/>
      <c r="P250" s="41" t="str">
        <f t="shared" si="129"/>
        <v/>
      </c>
      <c r="Q250" s="41" t="str">
        <f t="shared" si="130"/>
        <v/>
      </c>
      <c r="R250" s="42" t="str">
        <f t="shared" si="131"/>
        <v/>
      </c>
      <c r="S250" s="424" t="str">
        <f t="shared" si="157"/>
        <v/>
      </c>
      <c r="T250" s="43" t="str">
        <f t="shared" si="132"/>
        <v/>
      </c>
      <c r="U250" s="43" t="str">
        <f t="shared" si="133"/>
        <v/>
      </c>
      <c r="V250" s="43" t="str">
        <f t="shared" si="134"/>
        <v/>
      </c>
      <c r="W250" s="332"/>
      <c r="X250" s="376"/>
      <c r="Y250" s="425"/>
      <c r="Z250" s="411"/>
      <c r="AA250" s="17" t="str">
        <f t="shared" si="158"/>
        <v/>
      </c>
      <c r="AB250" s="4" t="e">
        <f t="shared" si="135"/>
        <v>#N/A</v>
      </c>
      <c r="AC250" s="4" t="e">
        <f t="shared" si="136"/>
        <v>#N/A</v>
      </c>
      <c r="AD250" s="4" t="e">
        <f t="shared" si="137"/>
        <v>#N/A</v>
      </c>
      <c r="AE250" s="4" t="str">
        <f t="shared" si="159"/>
        <v/>
      </c>
      <c r="AF250" s="4">
        <f t="shared" si="160"/>
        <v>1</v>
      </c>
      <c r="AG250" s="4" t="e">
        <f t="shared" si="161"/>
        <v>#N/A</v>
      </c>
      <c r="AH250" s="4" t="e">
        <f t="shared" si="162"/>
        <v>#N/A</v>
      </c>
      <c r="AI250" s="4" t="e">
        <f t="shared" si="138"/>
        <v>#N/A</v>
      </c>
      <c r="AJ250" s="4" t="e">
        <f t="shared" si="163"/>
        <v>#N/A</v>
      </c>
      <c r="AK250" s="4" t="e">
        <f t="shared" si="151"/>
        <v>#N/A</v>
      </c>
      <c r="AL250" s="4"/>
      <c r="AM250" s="5" t="str">
        <f t="shared" si="139"/>
        <v xml:space="preserve"> </v>
      </c>
      <c r="AN250" s="5" t="str">
        <f t="shared" si="152"/>
        <v xml:space="preserve"> </v>
      </c>
      <c r="AO250" s="4" t="e">
        <f t="shared" si="140"/>
        <v>#N/A</v>
      </c>
      <c r="AP250" s="4" t="e">
        <f t="shared" si="141"/>
        <v>#N/A</v>
      </c>
      <c r="AQ250" s="4" t="e">
        <f t="shared" si="164"/>
        <v>#N/A</v>
      </c>
      <c r="AR250" s="4" t="e">
        <f t="shared" si="142"/>
        <v>#N/A</v>
      </c>
      <c r="AS250" s="4" t="e">
        <f t="shared" si="143"/>
        <v>#N/A</v>
      </c>
      <c r="AT250" s="4" t="e">
        <f t="shared" si="165"/>
        <v>#N/A</v>
      </c>
      <c r="AU250" s="4" t="e">
        <f t="shared" si="144"/>
        <v>#N/A</v>
      </c>
      <c r="AV250" s="4" t="e">
        <f t="shared" si="145"/>
        <v>#N/A</v>
      </c>
      <c r="AW250" s="4" t="e">
        <f t="shared" si="146"/>
        <v>#N/A</v>
      </c>
      <c r="AX250" s="4">
        <f t="shared" si="147"/>
        <v>0</v>
      </c>
      <c r="AY250" s="4" t="e">
        <f t="shared" si="166"/>
        <v>#N/A</v>
      </c>
      <c r="AZ250" s="4" t="str">
        <f t="shared" si="148"/>
        <v/>
      </c>
      <c r="BA250" s="4" t="str">
        <f t="shared" si="149"/>
        <v/>
      </c>
      <c r="BB250" s="4" t="str">
        <f t="shared" si="167"/>
        <v/>
      </c>
      <c r="BC250" s="4" t="str">
        <f t="shared" si="153"/>
        <v/>
      </c>
      <c r="BD250" s="4" t="str">
        <f t="shared" si="154"/>
        <v/>
      </c>
      <c r="BE250" s="4" t="str">
        <f t="shared" si="155"/>
        <v/>
      </c>
      <c r="BF250" s="4" t="str">
        <f t="shared" si="150"/>
        <v>なし</v>
      </c>
      <c r="BG250" s="4">
        <f t="shared" si="156"/>
        <v>0</v>
      </c>
      <c r="BM250" s="306"/>
      <c r="BW250" s="107"/>
    </row>
    <row r="251" spans="1:75" s="1" customFormat="1" ht="13.5" customHeight="1">
      <c r="A251" s="423">
        <v>234</v>
      </c>
      <c r="B251" s="94"/>
      <c r="C251" s="94"/>
      <c r="D251" s="94"/>
      <c r="E251" s="94"/>
      <c r="F251" s="94"/>
      <c r="G251" s="414"/>
      <c r="H251" s="94"/>
      <c r="I251" s="94"/>
      <c r="J251" s="95"/>
      <c r="K251" s="94"/>
      <c r="L251" s="93"/>
      <c r="M251" s="94"/>
      <c r="N251" s="95"/>
      <c r="O251" s="95"/>
      <c r="P251" s="41" t="str">
        <f t="shared" si="129"/>
        <v/>
      </c>
      <c r="Q251" s="41" t="str">
        <f t="shared" si="130"/>
        <v/>
      </c>
      <c r="R251" s="42" t="str">
        <f t="shared" si="131"/>
        <v/>
      </c>
      <c r="S251" s="424" t="str">
        <f t="shared" si="157"/>
        <v/>
      </c>
      <c r="T251" s="43" t="str">
        <f t="shared" si="132"/>
        <v/>
      </c>
      <c r="U251" s="43" t="str">
        <f t="shared" si="133"/>
        <v/>
      </c>
      <c r="V251" s="43" t="str">
        <f t="shared" si="134"/>
        <v/>
      </c>
      <c r="W251" s="332"/>
      <c r="X251" s="376"/>
      <c r="Y251" s="425"/>
      <c r="Z251" s="411"/>
      <c r="AA251" s="17" t="str">
        <f t="shared" si="158"/>
        <v/>
      </c>
      <c r="AB251" s="4" t="e">
        <f t="shared" si="135"/>
        <v>#N/A</v>
      </c>
      <c r="AC251" s="4" t="e">
        <f t="shared" si="136"/>
        <v>#N/A</v>
      </c>
      <c r="AD251" s="4" t="e">
        <f t="shared" si="137"/>
        <v>#N/A</v>
      </c>
      <c r="AE251" s="4" t="str">
        <f t="shared" si="159"/>
        <v/>
      </c>
      <c r="AF251" s="4">
        <f t="shared" si="160"/>
        <v>1</v>
      </c>
      <c r="AG251" s="4" t="e">
        <f t="shared" si="161"/>
        <v>#N/A</v>
      </c>
      <c r="AH251" s="4" t="e">
        <f t="shared" si="162"/>
        <v>#N/A</v>
      </c>
      <c r="AI251" s="4" t="e">
        <f t="shared" si="138"/>
        <v>#N/A</v>
      </c>
      <c r="AJ251" s="4" t="e">
        <f t="shared" si="163"/>
        <v>#N/A</v>
      </c>
      <c r="AK251" s="4" t="e">
        <f t="shared" si="151"/>
        <v>#N/A</v>
      </c>
      <c r="AL251" s="4"/>
      <c r="AM251" s="5" t="str">
        <f t="shared" si="139"/>
        <v xml:space="preserve"> </v>
      </c>
      <c r="AN251" s="5" t="str">
        <f t="shared" si="152"/>
        <v xml:space="preserve"> </v>
      </c>
      <c r="AO251" s="4" t="e">
        <f t="shared" si="140"/>
        <v>#N/A</v>
      </c>
      <c r="AP251" s="4" t="e">
        <f t="shared" si="141"/>
        <v>#N/A</v>
      </c>
      <c r="AQ251" s="4" t="e">
        <f t="shared" si="164"/>
        <v>#N/A</v>
      </c>
      <c r="AR251" s="4" t="e">
        <f t="shared" si="142"/>
        <v>#N/A</v>
      </c>
      <c r="AS251" s="4" t="e">
        <f t="shared" si="143"/>
        <v>#N/A</v>
      </c>
      <c r="AT251" s="4" t="e">
        <f t="shared" si="165"/>
        <v>#N/A</v>
      </c>
      <c r="AU251" s="4" t="e">
        <f t="shared" si="144"/>
        <v>#N/A</v>
      </c>
      <c r="AV251" s="4" t="e">
        <f t="shared" si="145"/>
        <v>#N/A</v>
      </c>
      <c r="AW251" s="4" t="e">
        <f t="shared" si="146"/>
        <v>#N/A</v>
      </c>
      <c r="AX251" s="4">
        <f t="shared" si="147"/>
        <v>0</v>
      </c>
      <c r="AY251" s="4" t="e">
        <f t="shared" si="166"/>
        <v>#N/A</v>
      </c>
      <c r="AZ251" s="4" t="str">
        <f t="shared" si="148"/>
        <v/>
      </c>
      <c r="BA251" s="4" t="str">
        <f t="shared" si="149"/>
        <v/>
      </c>
      <c r="BB251" s="4" t="str">
        <f t="shared" si="167"/>
        <v/>
      </c>
      <c r="BC251" s="4" t="str">
        <f t="shared" si="153"/>
        <v/>
      </c>
      <c r="BD251" s="4" t="str">
        <f t="shared" si="154"/>
        <v/>
      </c>
      <c r="BE251" s="4" t="str">
        <f t="shared" si="155"/>
        <v/>
      </c>
      <c r="BF251" s="4" t="str">
        <f t="shared" si="150"/>
        <v>なし</v>
      </c>
      <c r="BG251" s="4">
        <f t="shared" si="156"/>
        <v>0</v>
      </c>
      <c r="BM251" s="306"/>
      <c r="BW251" s="107"/>
    </row>
    <row r="252" spans="1:75" s="1" customFormat="1" ht="13.5" customHeight="1">
      <c r="A252" s="423">
        <v>235</v>
      </c>
      <c r="B252" s="94"/>
      <c r="C252" s="94"/>
      <c r="D252" s="94"/>
      <c r="E252" s="94"/>
      <c r="F252" s="94"/>
      <c r="G252" s="414"/>
      <c r="H252" s="94"/>
      <c r="I252" s="94"/>
      <c r="J252" s="95"/>
      <c r="K252" s="94"/>
      <c r="L252" s="93"/>
      <c r="M252" s="94"/>
      <c r="N252" s="95"/>
      <c r="O252" s="95"/>
      <c r="P252" s="41" t="str">
        <f t="shared" si="129"/>
        <v/>
      </c>
      <c r="Q252" s="41" t="str">
        <f t="shared" si="130"/>
        <v/>
      </c>
      <c r="R252" s="42" t="str">
        <f t="shared" si="131"/>
        <v/>
      </c>
      <c r="S252" s="424" t="str">
        <f t="shared" si="157"/>
        <v/>
      </c>
      <c r="T252" s="43" t="str">
        <f t="shared" si="132"/>
        <v/>
      </c>
      <c r="U252" s="43" t="str">
        <f t="shared" si="133"/>
        <v/>
      </c>
      <c r="V252" s="43" t="str">
        <f t="shared" si="134"/>
        <v/>
      </c>
      <c r="W252" s="332"/>
      <c r="X252" s="376"/>
      <c r="Y252" s="425"/>
      <c r="Z252" s="411"/>
      <c r="AA252" s="17" t="str">
        <f t="shared" si="158"/>
        <v/>
      </c>
      <c r="AB252" s="4" t="e">
        <f t="shared" si="135"/>
        <v>#N/A</v>
      </c>
      <c r="AC252" s="4" t="e">
        <f t="shared" si="136"/>
        <v>#N/A</v>
      </c>
      <c r="AD252" s="4" t="e">
        <f t="shared" si="137"/>
        <v>#N/A</v>
      </c>
      <c r="AE252" s="4" t="str">
        <f t="shared" si="159"/>
        <v/>
      </c>
      <c r="AF252" s="4">
        <f t="shared" si="160"/>
        <v>1</v>
      </c>
      <c r="AG252" s="4" t="e">
        <f t="shared" si="161"/>
        <v>#N/A</v>
      </c>
      <c r="AH252" s="4" t="e">
        <f t="shared" si="162"/>
        <v>#N/A</v>
      </c>
      <c r="AI252" s="4" t="e">
        <f t="shared" si="138"/>
        <v>#N/A</v>
      </c>
      <c r="AJ252" s="4" t="e">
        <f t="shared" si="163"/>
        <v>#N/A</v>
      </c>
      <c r="AK252" s="4" t="e">
        <f t="shared" si="151"/>
        <v>#N/A</v>
      </c>
      <c r="AL252" s="4"/>
      <c r="AM252" s="5" t="str">
        <f t="shared" si="139"/>
        <v xml:space="preserve"> </v>
      </c>
      <c r="AN252" s="5" t="str">
        <f t="shared" si="152"/>
        <v xml:space="preserve"> </v>
      </c>
      <c r="AO252" s="4" t="e">
        <f t="shared" si="140"/>
        <v>#N/A</v>
      </c>
      <c r="AP252" s="4" t="e">
        <f t="shared" si="141"/>
        <v>#N/A</v>
      </c>
      <c r="AQ252" s="4" t="e">
        <f t="shared" si="164"/>
        <v>#N/A</v>
      </c>
      <c r="AR252" s="4" t="e">
        <f t="shared" si="142"/>
        <v>#N/A</v>
      </c>
      <c r="AS252" s="4" t="e">
        <f t="shared" si="143"/>
        <v>#N/A</v>
      </c>
      <c r="AT252" s="4" t="e">
        <f t="shared" si="165"/>
        <v>#N/A</v>
      </c>
      <c r="AU252" s="4" t="e">
        <f t="shared" si="144"/>
        <v>#N/A</v>
      </c>
      <c r="AV252" s="4" t="e">
        <f t="shared" si="145"/>
        <v>#N/A</v>
      </c>
      <c r="AW252" s="4" t="e">
        <f t="shared" si="146"/>
        <v>#N/A</v>
      </c>
      <c r="AX252" s="4">
        <f t="shared" si="147"/>
        <v>0</v>
      </c>
      <c r="AY252" s="4" t="e">
        <f t="shared" si="166"/>
        <v>#N/A</v>
      </c>
      <c r="AZ252" s="4" t="str">
        <f t="shared" si="148"/>
        <v/>
      </c>
      <c r="BA252" s="4" t="str">
        <f t="shared" si="149"/>
        <v/>
      </c>
      <c r="BB252" s="4" t="str">
        <f t="shared" si="167"/>
        <v/>
      </c>
      <c r="BC252" s="4" t="str">
        <f t="shared" si="153"/>
        <v/>
      </c>
      <c r="BD252" s="4" t="str">
        <f t="shared" si="154"/>
        <v/>
      </c>
      <c r="BE252" s="4" t="str">
        <f t="shared" si="155"/>
        <v/>
      </c>
      <c r="BF252" s="4" t="str">
        <f t="shared" si="150"/>
        <v>なし</v>
      </c>
      <c r="BG252" s="4">
        <f t="shared" si="156"/>
        <v>0</v>
      </c>
      <c r="BM252" s="306"/>
      <c r="BW252" s="107"/>
    </row>
    <row r="253" spans="1:75" s="1" customFormat="1" ht="13.5" customHeight="1">
      <c r="A253" s="423">
        <v>236</v>
      </c>
      <c r="B253" s="94"/>
      <c r="C253" s="94"/>
      <c r="D253" s="94"/>
      <c r="E253" s="94"/>
      <c r="F253" s="94"/>
      <c r="G253" s="414"/>
      <c r="H253" s="94"/>
      <c r="I253" s="94"/>
      <c r="J253" s="95"/>
      <c r="K253" s="94"/>
      <c r="L253" s="93"/>
      <c r="M253" s="94"/>
      <c r="N253" s="95"/>
      <c r="O253" s="95"/>
      <c r="P253" s="41" t="str">
        <f t="shared" si="129"/>
        <v/>
      </c>
      <c r="Q253" s="41" t="str">
        <f t="shared" si="130"/>
        <v/>
      </c>
      <c r="R253" s="42" t="str">
        <f t="shared" si="131"/>
        <v/>
      </c>
      <c r="S253" s="424" t="str">
        <f t="shared" si="157"/>
        <v/>
      </c>
      <c r="T253" s="43" t="str">
        <f t="shared" si="132"/>
        <v/>
      </c>
      <c r="U253" s="43" t="str">
        <f t="shared" si="133"/>
        <v/>
      </c>
      <c r="V253" s="43" t="str">
        <f t="shared" si="134"/>
        <v/>
      </c>
      <c r="W253" s="332"/>
      <c r="X253" s="376"/>
      <c r="Y253" s="425"/>
      <c r="Z253" s="411"/>
      <c r="AA253" s="17" t="str">
        <f t="shared" si="158"/>
        <v/>
      </c>
      <c r="AB253" s="4" t="e">
        <f t="shared" si="135"/>
        <v>#N/A</v>
      </c>
      <c r="AC253" s="4" t="e">
        <f t="shared" si="136"/>
        <v>#N/A</v>
      </c>
      <c r="AD253" s="4" t="e">
        <f t="shared" si="137"/>
        <v>#N/A</v>
      </c>
      <c r="AE253" s="4" t="str">
        <f t="shared" si="159"/>
        <v/>
      </c>
      <c r="AF253" s="4">
        <f t="shared" si="160"/>
        <v>1</v>
      </c>
      <c r="AG253" s="4" t="e">
        <f t="shared" si="161"/>
        <v>#N/A</v>
      </c>
      <c r="AH253" s="4" t="e">
        <f t="shared" si="162"/>
        <v>#N/A</v>
      </c>
      <c r="AI253" s="4" t="e">
        <f t="shared" si="138"/>
        <v>#N/A</v>
      </c>
      <c r="AJ253" s="4" t="e">
        <f t="shared" si="163"/>
        <v>#N/A</v>
      </c>
      <c r="AK253" s="4" t="e">
        <f t="shared" si="151"/>
        <v>#N/A</v>
      </c>
      <c r="AL253" s="4"/>
      <c r="AM253" s="5" t="str">
        <f t="shared" si="139"/>
        <v xml:space="preserve"> </v>
      </c>
      <c r="AN253" s="5" t="str">
        <f t="shared" si="152"/>
        <v xml:space="preserve"> </v>
      </c>
      <c r="AO253" s="4" t="e">
        <f t="shared" si="140"/>
        <v>#N/A</v>
      </c>
      <c r="AP253" s="4" t="e">
        <f t="shared" si="141"/>
        <v>#N/A</v>
      </c>
      <c r="AQ253" s="4" t="e">
        <f t="shared" si="164"/>
        <v>#N/A</v>
      </c>
      <c r="AR253" s="4" t="e">
        <f t="shared" si="142"/>
        <v>#N/A</v>
      </c>
      <c r="AS253" s="4" t="e">
        <f t="shared" si="143"/>
        <v>#N/A</v>
      </c>
      <c r="AT253" s="4" t="e">
        <f t="shared" si="165"/>
        <v>#N/A</v>
      </c>
      <c r="AU253" s="4" t="e">
        <f t="shared" si="144"/>
        <v>#N/A</v>
      </c>
      <c r="AV253" s="4" t="e">
        <f t="shared" si="145"/>
        <v>#N/A</v>
      </c>
      <c r="AW253" s="4" t="e">
        <f t="shared" si="146"/>
        <v>#N/A</v>
      </c>
      <c r="AX253" s="4">
        <f t="shared" si="147"/>
        <v>0</v>
      </c>
      <c r="AY253" s="4" t="e">
        <f t="shared" si="166"/>
        <v>#N/A</v>
      </c>
      <c r="AZ253" s="4" t="str">
        <f t="shared" si="148"/>
        <v/>
      </c>
      <c r="BA253" s="4" t="str">
        <f t="shared" si="149"/>
        <v/>
      </c>
      <c r="BB253" s="4" t="str">
        <f t="shared" si="167"/>
        <v/>
      </c>
      <c r="BC253" s="4" t="str">
        <f t="shared" si="153"/>
        <v/>
      </c>
      <c r="BD253" s="4" t="str">
        <f t="shared" si="154"/>
        <v/>
      </c>
      <c r="BE253" s="4" t="str">
        <f t="shared" si="155"/>
        <v/>
      </c>
      <c r="BF253" s="4" t="str">
        <f t="shared" si="150"/>
        <v>なし</v>
      </c>
      <c r="BG253" s="4">
        <f t="shared" si="156"/>
        <v>0</v>
      </c>
      <c r="BM253" s="306"/>
      <c r="BW253" s="107"/>
    </row>
    <row r="254" spans="1:75" s="1" customFormat="1" ht="13.5" customHeight="1">
      <c r="A254" s="423">
        <v>237</v>
      </c>
      <c r="B254" s="94"/>
      <c r="C254" s="94"/>
      <c r="D254" s="94"/>
      <c r="E254" s="94"/>
      <c r="F254" s="94"/>
      <c r="G254" s="414"/>
      <c r="H254" s="94"/>
      <c r="I254" s="94"/>
      <c r="J254" s="95"/>
      <c r="K254" s="94"/>
      <c r="L254" s="93"/>
      <c r="M254" s="94"/>
      <c r="N254" s="95"/>
      <c r="O254" s="95"/>
      <c r="P254" s="41" t="str">
        <f t="shared" si="129"/>
        <v/>
      </c>
      <c r="Q254" s="41" t="str">
        <f t="shared" si="130"/>
        <v/>
      </c>
      <c r="R254" s="42" t="str">
        <f t="shared" si="131"/>
        <v/>
      </c>
      <c r="S254" s="424" t="str">
        <f t="shared" si="157"/>
        <v/>
      </c>
      <c r="T254" s="43" t="str">
        <f t="shared" si="132"/>
        <v/>
      </c>
      <c r="U254" s="43" t="str">
        <f t="shared" si="133"/>
        <v/>
      </c>
      <c r="V254" s="43" t="str">
        <f t="shared" si="134"/>
        <v/>
      </c>
      <c r="W254" s="332"/>
      <c r="X254" s="376"/>
      <c r="Y254" s="425"/>
      <c r="Z254" s="411"/>
      <c r="AA254" s="17" t="str">
        <f t="shared" si="158"/>
        <v/>
      </c>
      <c r="AB254" s="4" t="e">
        <f t="shared" si="135"/>
        <v>#N/A</v>
      </c>
      <c r="AC254" s="4" t="e">
        <f t="shared" si="136"/>
        <v>#N/A</v>
      </c>
      <c r="AD254" s="4" t="e">
        <f t="shared" si="137"/>
        <v>#N/A</v>
      </c>
      <c r="AE254" s="4" t="str">
        <f t="shared" si="159"/>
        <v/>
      </c>
      <c r="AF254" s="4">
        <f t="shared" si="160"/>
        <v>1</v>
      </c>
      <c r="AG254" s="4" t="e">
        <f t="shared" si="161"/>
        <v>#N/A</v>
      </c>
      <c r="AH254" s="4" t="e">
        <f t="shared" si="162"/>
        <v>#N/A</v>
      </c>
      <c r="AI254" s="4" t="e">
        <f t="shared" si="138"/>
        <v>#N/A</v>
      </c>
      <c r="AJ254" s="4" t="e">
        <f t="shared" si="163"/>
        <v>#N/A</v>
      </c>
      <c r="AK254" s="4" t="e">
        <f t="shared" si="151"/>
        <v>#N/A</v>
      </c>
      <c r="AL254" s="4"/>
      <c r="AM254" s="5" t="str">
        <f t="shared" si="139"/>
        <v xml:space="preserve"> </v>
      </c>
      <c r="AN254" s="5" t="str">
        <f t="shared" si="152"/>
        <v xml:space="preserve"> </v>
      </c>
      <c r="AO254" s="4" t="e">
        <f t="shared" si="140"/>
        <v>#N/A</v>
      </c>
      <c r="AP254" s="4" t="e">
        <f t="shared" si="141"/>
        <v>#N/A</v>
      </c>
      <c r="AQ254" s="4" t="e">
        <f t="shared" si="164"/>
        <v>#N/A</v>
      </c>
      <c r="AR254" s="4" t="e">
        <f t="shared" si="142"/>
        <v>#N/A</v>
      </c>
      <c r="AS254" s="4" t="e">
        <f t="shared" si="143"/>
        <v>#N/A</v>
      </c>
      <c r="AT254" s="4" t="e">
        <f t="shared" si="165"/>
        <v>#N/A</v>
      </c>
      <c r="AU254" s="4" t="e">
        <f t="shared" si="144"/>
        <v>#N/A</v>
      </c>
      <c r="AV254" s="4" t="e">
        <f t="shared" si="145"/>
        <v>#N/A</v>
      </c>
      <c r="AW254" s="4" t="e">
        <f t="shared" si="146"/>
        <v>#N/A</v>
      </c>
      <c r="AX254" s="4">
        <f t="shared" si="147"/>
        <v>0</v>
      </c>
      <c r="AY254" s="4" t="e">
        <f t="shared" si="166"/>
        <v>#N/A</v>
      </c>
      <c r="AZ254" s="4" t="str">
        <f t="shared" si="148"/>
        <v/>
      </c>
      <c r="BA254" s="4" t="str">
        <f t="shared" si="149"/>
        <v/>
      </c>
      <c r="BB254" s="4" t="str">
        <f t="shared" si="167"/>
        <v/>
      </c>
      <c r="BC254" s="4" t="str">
        <f t="shared" si="153"/>
        <v/>
      </c>
      <c r="BD254" s="4" t="str">
        <f t="shared" si="154"/>
        <v/>
      </c>
      <c r="BE254" s="4" t="str">
        <f t="shared" si="155"/>
        <v/>
      </c>
      <c r="BF254" s="4" t="str">
        <f t="shared" si="150"/>
        <v>なし</v>
      </c>
      <c r="BG254" s="4">
        <f t="shared" si="156"/>
        <v>0</v>
      </c>
      <c r="BM254" s="306"/>
      <c r="BW254" s="107"/>
    </row>
    <row r="255" spans="1:75" s="1" customFormat="1" ht="13.5" customHeight="1">
      <c r="A255" s="423">
        <v>238</v>
      </c>
      <c r="B255" s="94"/>
      <c r="C255" s="94"/>
      <c r="D255" s="94"/>
      <c r="E255" s="94"/>
      <c r="F255" s="94"/>
      <c r="G255" s="414"/>
      <c r="H255" s="94"/>
      <c r="I255" s="94"/>
      <c r="J255" s="95"/>
      <c r="K255" s="94"/>
      <c r="L255" s="93"/>
      <c r="M255" s="94"/>
      <c r="N255" s="95"/>
      <c r="O255" s="95"/>
      <c r="P255" s="41" t="str">
        <f t="shared" si="129"/>
        <v/>
      </c>
      <c r="Q255" s="41" t="str">
        <f t="shared" si="130"/>
        <v/>
      </c>
      <c r="R255" s="42" t="str">
        <f t="shared" si="131"/>
        <v/>
      </c>
      <c r="S255" s="424" t="str">
        <f t="shared" si="157"/>
        <v/>
      </c>
      <c r="T255" s="43" t="str">
        <f t="shared" si="132"/>
        <v/>
      </c>
      <c r="U255" s="43" t="str">
        <f t="shared" si="133"/>
        <v/>
      </c>
      <c r="V255" s="43" t="str">
        <f t="shared" si="134"/>
        <v/>
      </c>
      <c r="W255" s="332"/>
      <c r="X255" s="376"/>
      <c r="Y255" s="425"/>
      <c r="Z255" s="411"/>
      <c r="AA255" s="17" t="str">
        <f t="shared" si="158"/>
        <v/>
      </c>
      <c r="AB255" s="4" t="e">
        <f t="shared" si="135"/>
        <v>#N/A</v>
      </c>
      <c r="AC255" s="4" t="e">
        <f t="shared" si="136"/>
        <v>#N/A</v>
      </c>
      <c r="AD255" s="4" t="e">
        <f t="shared" si="137"/>
        <v>#N/A</v>
      </c>
      <c r="AE255" s="4" t="str">
        <f t="shared" si="159"/>
        <v/>
      </c>
      <c r="AF255" s="4">
        <f t="shared" si="160"/>
        <v>1</v>
      </c>
      <c r="AG255" s="4" t="e">
        <f t="shared" si="161"/>
        <v>#N/A</v>
      </c>
      <c r="AH255" s="4" t="e">
        <f t="shared" si="162"/>
        <v>#N/A</v>
      </c>
      <c r="AI255" s="4" t="e">
        <f t="shared" si="138"/>
        <v>#N/A</v>
      </c>
      <c r="AJ255" s="4" t="e">
        <f t="shared" si="163"/>
        <v>#N/A</v>
      </c>
      <c r="AK255" s="4" t="e">
        <f t="shared" si="151"/>
        <v>#N/A</v>
      </c>
      <c r="AL255" s="4"/>
      <c r="AM255" s="5" t="str">
        <f t="shared" si="139"/>
        <v xml:space="preserve"> </v>
      </c>
      <c r="AN255" s="5" t="str">
        <f t="shared" si="152"/>
        <v xml:space="preserve"> </v>
      </c>
      <c r="AO255" s="4" t="e">
        <f t="shared" si="140"/>
        <v>#N/A</v>
      </c>
      <c r="AP255" s="4" t="e">
        <f t="shared" si="141"/>
        <v>#N/A</v>
      </c>
      <c r="AQ255" s="4" t="e">
        <f t="shared" si="164"/>
        <v>#N/A</v>
      </c>
      <c r="AR255" s="4" t="e">
        <f t="shared" si="142"/>
        <v>#N/A</v>
      </c>
      <c r="AS255" s="4" t="e">
        <f t="shared" si="143"/>
        <v>#N/A</v>
      </c>
      <c r="AT255" s="4" t="e">
        <f t="shared" si="165"/>
        <v>#N/A</v>
      </c>
      <c r="AU255" s="4" t="e">
        <f t="shared" si="144"/>
        <v>#N/A</v>
      </c>
      <c r="AV255" s="4" t="e">
        <f t="shared" si="145"/>
        <v>#N/A</v>
      </c>
      <c r="AW255" s="4" t="e">
        <f t="shared" si="146"/>
        <v>#N/A</v>
      </c>
      <c r="AX255" s="4">
        <f t="shared" si="147"/>
        <v>0</v>
      </c>
      <c r="AY255" s="4" t="e">
        <f t="shared" si="166"/>
        <v>#N/A</v>
      </c>
      <c r="AZ255" s="4" t="str">
        <f t="shared" si="148"/>
        <v/>
      </c>
      <c r="BA255" s="4" t="str">
        <f t="shared" si="149"/>
        <v/>
      </c>
      <c r="BB255" s="4" t="str">
        <f t="shared" si="167"/>
        <v/>
      </c>
      <c r="BC255" s="4" t="str">
        <f t="shared" si="153"/>
        <v/>
      </c>
      <c r="BD255" s="4" t="str">
        <f t="shared" si="154"/>
        <v/>
      </c>
      <c r="BE255" s="4" t="str">
        <f t="shared" si="155"/>
        <v/>
      </c>
      <c r="BF255" s="4" t="str">
        <f t="shared" si="150"/>
        <v>なし</v>
      </c>
      <c r="BG255" s="4">
        <f t="shared" si="156"/>
        <v>0</v>
      </c>
      <c r="BM255" s="306"/>
      <c r="BW255" s="107"/>
    </row>
    <row r="256" spans="1:75" s="1" customFormat="1" ht="13.5" customHeight="1">
      <c r="A256" s="423">
        <v>239</v>
      </c>
      <c r="B256" s="94"/>
      <c r="C256" s="94"/>
      <c r="D256" s="94"/>
      <c r="E256" s="94"/>
      <c r="F256" s="94"/>
      <c r="G256" s="414"/>
      <c r="H256" s="94"/>
      <c r="I256" s="94"/>
      <c r="J256" s="95"/>
      <c r="K256" s="94"/>
      <c r="L256" s="93"/>
      <c r="M256" s="94"/>
      <c r="N256" s="95"/>
      <c r="O256" s="95"/>
      <c r="P256" s="41" t="str">
        <f t="shared" si="129"/>
        <v/>
      </c>
      <c r="Q256" s="41" t="str">
        <f t="shared" si="130"/>
        <v/>
      </c>
      <c r="R256" s="42" t="str">
        <f t="shared" si="131"/>
        <v/>
      </c>
      <c r="S256" s="424" t="str">
        <f t="shared" si="157"/>
        <v/>
      </c>
      <c r="T256" s="43" t="str">
        <f t="shared" si="132"/>
        <v/>
      </c>
      <c r="U256" s="43" t="str">
        <f t="shared" si="133"/>
        <v/>
      </c>
      <c r="V256" s="43" t="str">
        <f t="shared" si="134"/>
        <v/>
      </c>
      <c r="W256" s="332"/>
      <c r="X256" s="376"/>
      <c r="Y256" s="425"/>
      <c r="Z256" s="411"/>
      <c r="AA256" s="17" t="str">
        <f t="shared" si="158"/>
        <v/>
      </c>
      <c r="AB256" s="4" t="e">
        <f t="shared" si="135"/>
        <v>#N/A</v>
      </c>
      <c r="AC256" s="4" t="e">
        <f t="shared" si="136"/>
        <v>#N/A</v>
      </c>
      <c r="AD256" s="4" t="e">
        <f t="shared" si="137"/>
        <v>#N/A</v>
      </c>
      <c r="AE256" s="4" t="str">
        <f t="shared" si="159"/>
        <v/>
      </c>
      <c r="AF256" s="4">
        <f t="shared" si="160"/>
        <v>1</v>
      </c>
      <c r="AG256" s="4" t="e">
        <f t="shared" si="161"/>
        <v>#N/A</v>
      </c>
      <c r="AH256" s="4" t="e">
        <f t="shared" si="162"/>
        <v>#N/A</v>
      </c>
      <c r="AI256" s="4" t="e">
        <f t="shared" si="138"/>
        <v>#N/A</v>
      </c>
      <c r="AJ256" s="4" t="e">
        <f t="shared" si="163"/>
        <v>#N/A</v>
      </c>
      <c r="AK256" s="4" t="e">
        <f t="shared" si="151"/>
        <v>#N/A</v>
      </c>
      <c r="AL256" s="4"/>
      <c r="AM256" s="5" t="str">
        <f t="shared" si="139"/>
        <v xml:space="preserve"> </v>
      </c>
      <c r="AN256" s="5" t="str">
        <f t="shared" si="152"/>
        <v xml:space="preserve"> </v>
      </c>
      <c r="AO256" s="4" t="e">
        <f t="shared" si="140"/>
        <v>#N/A</v>
      </c>
      <c r="AP256" s="4" t="e">
        <f t="shared" si="141"/>
        <v>#N/A</v>
      </c>
      <c r="AQ256" s="4" t="e">
        <f t="shared" si="164"/>
        <v>#N/A</v>
      </c>
      <c r="AR256" s="4" t="e">
        <f t="shared" si="142"/>
        <v>#N/A</v>
      </c>
      <c r="AS256" s="4" t="e">
        <f t="shared" si="143"/>
        <v>#N/A</v>
      </c>
      <c r="AT256" s="4" t="e">
        <f t="shared" si="165"/>
        <v>#N/A</v>
      </c>
      <c r="AU256" s="4" t="e">
        <f t="shared" si="144"/>
        <v>#N/A</v>
      </c>
      <c r="AV256" s="4" t="e">
        <f t="shared" si="145"/>
        <v>#N/A</v>
      </c>
      <c r="AW256" s="4" t="e">
        <f t="shared" si="146"/>
        <v>#N/A</v>
      </c>
      <c r="AX256" s="4">
        <f t="shared" si="147"/>
        <v>0</v>
      </c>
      <c r="AY256" s="4" t="e">
        <f t="shared" si="166"/>
        <v>#N/A</v>
      </c>
      <c r="AZ256" s="4" t="str">
        <f t="shared" si="148"/>
        <v/>
      </c>
      <c r="BA256" s="4" t="str">
        <f t="shared" si="149"/>
        <v/>
      </c>
      <c r="BB256" s="4" t="str">
        <f t="shared" si="167"/>
        <v/>
      </c>
      <c r="BC256" s="4" t="str">
        <f t="shared" si="153"/>
        <v/>
      </c>
      <c r="BD256" s="4" t="str">
        <f t="shared" si="154"/>
        <v/>
      </c>
      <c r="BE256" s="4" t="str">
        <f t="shared" si="155"/>
        <v/>
      </c>
      <c r="BF256" s="4" t="str">
        <f t="shared" si="150"/>
        <v>なし</v>
      </c>
      <c r="BG256" s="4">
        <f t="shared" si="156"/>
        <v>0</v>
      </c>
      <c r="BM256" s="306"/>
      <c r="BW256" s="107"/>
    </row>
    <row r="257" spans="1:105" s="1" customFormat="1" ht="13.5" customHeight="1">
      <c r="A257" s="423">
        <v>240</v>
      </c>
      <c r="B257" s="94"/>
      <c r="C257" s="94"/>
      <c r="D257" s="94"/>
      <c r="E257" s="94"/>
      <c r="F257" s="94"/>
      <c r="G257" s="414"/>
      <c r="H257" s="94"/>
      <c r="I257" s="94"/>
      <c r="J257" s="95"/>
      <c r="K257" s="94"/>
      <c r="L257" s="93"/>
      <c r="M257" s="94"/>
      <c r="N257" s="95"/>
      <c r="O257" s="95"/>
      <c r="P257" s="41" t="str">
        <f t="shared" si="129"/>
        <v/>
      </c>
      <c r="Q257" s="41" t="str">
        <f t="shared" si="130"/>
        <v/>
      </c>
      <c r="R257" s="42" t="str">
        <f t="shared" si="131"/>
        <v/>
      </c>
      <c r="S257" s="424" t="str">
        <f t="shared" si="157"/>
        <v/>
      </c>
      <c r="T257" s="43" t="str">
        <f t="shared" si="132"/>
        <v/>
      </c>
      <c r="U257" s="43" t="str">
        <f t="shared" si="133"/>
        <v/>
      </c>
      <c r="V257" s="43" t="str">
        <f t="shared" si="134"/>
        <v/>
      </c>
      <c r="W257" s="332"/>
      <c r="X257" s="376"/>
      <c r="Y257" s="425"/>
      <c r="Z257" s="411"/>
      <c r="AA257" s="17" t="str">
        <f t="shared" si="158"/>
        <v/>
      </c>
      <c r="AB257" s="4" t="e">
        <f t="shared" si="135"/>
        <v>#N/A</v>
      </c>
      <c r="AC257" s="4" t="e">
        <f t="shared" si="136"/>
        <v>#N/A</v>
      </c>
      <c r="AD257" s="4" t="e">
        <f t="shared" si="137"/>
        <v>#N/A</v>
      </c>
      <c r="AE257" s="4" t="str">
        <f t="shared" si="159"/>
        <v/>
      </c>
      <c r="AF257" s="4">
        <f t="shared" si="160"/>
        <v>1</v>
      </c>
      <c r="AG257" s="4" t="e">
        <f t="shared" si="161"/>
        <v>#N/A</v>
      </c>
      <c r="AH257" s="4" t="e">
        <f t="shared" si="162"/>
        <v>#N/A</v>
      </c>
      <c r="AI257" s="4" t="e">
        <f t="shared" si="138"/>
        <v>#N/A</v>
      </c>
      <c r="AJ257" s="4" t="e">
        <f t="shared" si="163"/>
        <v>#N/A</v>
      </c>
      <c r="AK257" s="4" t="e">
        <f t="shared" si="151"/>
        <v>#N/A</v>
      </c>
      <c r="AL257" s="4"/>
      <c r="AM257" s="5" t="str">
        <f t="shared" si="139"/>
        <v xml:space="preserve"> </v>
      </c>
      <c r="AN257" s="5" t="str">
        <f t="shared" si="152"/>
        <v xml:space="preserve"> </v>
      </c>
      <c r="AO257" s="4" t="e">
        <f t="shared" si="140"/>
        <v>#N/A</v>
      </c>
      <c r="AP257" s="4" t="e">
        <f t="shared" si="141"/>
        <v>#N/A</v>
      </c>
      <c r="AQ257" s="4" t="e">
        <f t="shared" si="164"/>
        <v>#N/A</v>
      </c>
      <c r="AR257" s="4" t="e">
        <f t="shared" si="142"/>
        <v>#N/A</v>
      </c>
      <c r="AS257" s="4" t="e">
        <f t="shared" si="143"/>
        <v>#N/A</v>
      </c>
      <c r="AT257" s="4" t="e">
        <f t="shared" si="165"/>
        <v>#N/A</v>
      </c>
      <c r="AU257" s="4" t="e">
        <f t="shared" si="144"/>
        <v>#N/A</v>
      </c>
      <c r="AV257" s="4" t="e">
        <f t="shared" si="145"/>
        <v>#N/A</v>
      </c>
      <c r="AW257" s="4" t="e">
        <f t="shared" si="146"/>
        <v>#N/A</v>
      </c>
      <c r="AX257" s="4">
        <f t="shared" si="147"/>
        <v>0</v>
      </c>
      <c r="AY257" s="4" t="e">
        <f t="shared" si="166"/>
        <v>#N/A</v>
      </c>
      <c r="AZ257" s="4" t="str">
        <f t="shared" si="148"/>
        <v/>
      </c>
      <c r="BA257" s="4" t="str">
        <f t="shared" si="149"/>
        <v/>
      </c>
      <c r="BB257" s="4" t="str">
        <f t="shared" si="167"/>
        <v/>
      </c>
      <c r="BC257" s="4" t="str">
        <f t="shared" si="153"/>
        <v/>
      </c>
      <c r="BD257" s="4" t="str">
        <f t="shared" si="154"/>
        <v/>
      </c>
      <c r="BE257" s="4" t="str">
        <f t="shared" si="155"/>
        <v/>
      </c>
      <c r="BF257" s="4" t="str">
        <f t="shared" si="150"/>
        <v>なし</v>
      </c>
      <c r="BG257" s="4">
        <f t="shared" si="156"/>
        <v>0</v>
      </c>
      <c r="BM257" s="306"/>
      <c r="BW257" s="107"/>
    </row>
    <row r="258" spans="1:105" s="1" customFormat="1" ht="13.5" customHeight="1">
      <c r="A258" s="423">
        <v>241</v>
      </c>
      <c r="B258" s="94"/>
      <c r="C258" s="94"/>
      <c r="D258" s="94"/>
      <c r="E258" s="94"/>
      <c r="F258" s="94"/>
      <c r="G258" s="414"/>
      <c r="H258" s="94"/>
      <c r="I258" s="94"/>
      <c r="J258" s="95"/>
      <c r="K258" s="94"/>
      <c r="L258" s="93"/>
      <c r="M258" s="94"/>
      <c r="N258" s="95"/>
      <c r="O258" s="95"/>
      <c r="P258" s="41" t="str">
        <f t="shared" si="129"/>
        <v/>
      </c>
      <c r="Q258" s="41" t="str">
        <f t="shared" si="130"/>
        <v/>
      </c>
      <c r="R258" s="42" t="str">
        <f t="shared" si="131"/>
        <v/>
      </c>
      <c r="S258" s="424" t="str">
        <f t="shared" si="157"/>
        <v/>
      </c>
      <c r="T258" s="43" t="str">
        <f t="shared" si="132"/>
        <v/>
      </c>
      <c r="U258" s="43" t="str">
        <f t="shared" si="133"/>
        <v/>
      </c>
      <c r="V258" s="43" t="str">
        <f t="shared" si="134"/>
        <v/>
      </c>
      <c r="W258" s="332"/>
      <c r="X258" s="376"/>
      <c r="Y258" s="425"/>
      <c r="Z258" s="411"/>
      <c r="AA258" s="17" t="str">
        <f t="shared" si="158"/>
        <v/>
      </c>
      <c r="AB258" s="4" t="e">
        <f t="shared" si="135"/>
        <v>#N/A</v>
      </c>
      <c r="AC258" s="4" t="e">
        <f t="shared" si="136"/>
        <v>#N/A</v>
      </c>
      <c r="AD258" s="4" t="e">
        <f t="shared" si="137"/>
        <v>#N/A</v>
      </c>
      <c r="AE258" s="4" t="str">
        <f t="shared" si="159"/>
        <v/>
      </c>
      <c r="AF258" s="4">
        <f t="shared" si="160"/>
        <v>1</v>
      </c>
      <c r="AG258" s="4" t="e">
        <f t="shared" si="161"/>
        <v>#N/A</v>
      </c>
      <c r="AH258" s="4" t="e">
        <f t="shared" si="162"/>
        <v>#N/A</v>
      </c>
      <c r="AI258" s="4" t="e">
        <f t="shared" si="138"/>
        <v>#N/A</v>
      </c>
      <c r="AJ258" s="4" t="e">
        <f t="shared" si="163"/>
        <v>#N/A</v>
      </c>
      <c r="AK258" s="4" t="e">
        <f t="shared" si="151"/>
        <v>#N/A</v>
      </c>
      <c r="AL258" s="4"/>
      <c r="AM258" s="5" t="str">
        <f t="shared" si="139"/>
        <v xml:space="preserve"> </v>
      </c>
      <c r="AN258" s="5" t="str">
        <f t="shared" si="152"/>
        <v xml:space="preserve"> </v>
      </c>
      <c r="AO258" s="4" t="e">
        <f t="shared" si="140"/>
        <v>#N/A</v>
      </c>
      <c r="AP258" s="4" t="e">
        <f t="shared" si="141"/>
        <v>#N/A</v>
      </c>
      <c r="AQ258" s="4" t="e">
        <f t="shared" si="164"/>
        <v>#N/A</v>
      </c>
      <c r="AR258" s="4" t="e">
        <f t="shared" si="142"/>
        <v>#N/A</v>
      </c>
      <c r="AS258" s="4" t="e">
        <f t="shared" si="143"/>
        <v>#N/A</v>
      </c>
      <c r="AT258" s="4" t="e">
        <f t="shared" si="165"/>
        <v>#N/A</v>
      </c>
      <c r="AU258" s="4" t="e">
        <f t="shared" si="144"/>
        <v>#N/A</v>
      </c>
      <c r="AV258" s="4" t="e">
        <f t="shared" si="145"/>
        <v>#N/A</v>
      </c>
      <c r="AW258" s="4" t="e">
        <f t="shared" si="146"/>
        <v>#N/A</v>
      </c>
      <c r="AX258" s="4">
        <f t="shared" si="147"/>
        <v>0</v>
      </c>
      <c r="AY258" s="4" t="e">
        <f t="shared" si="166"/>
        <v>#N/A</v>
      </c>
      <c r="AZ258" s="4" t="str">
        <f t="shared" si="148"/>
        <v/>
      </c>
      <c r="BA258" s="4" t="str">
        <f t="shared" si="149"/>
        <v/>
      </c>
      <c r="BB258" s="4" t="str">
        <f t="shared" si="167"/>
        <v/>
      </c>
      <c r="BC258" s="4" t="str">
        <f t="shared" si="153"/>
        <v/>
      </c>
      <c r="BD258" s="4" t="str">
        <f t="shared" si="154"/>
        <v/>
      </c>
      <c r="BE258" s="4" t="str">
        <f t="shared" si="155"/>
        <v/>
      </c>
      <c r="BF258" s="4" t="str">
        <f t="shared" si="150"/>
        <v>なし</v>
      </c>
      <c r="BG258" s="4">
        <f t="shared" si="156"/>
        <v>0</v>
      </c>
      <c r="BM258" s="306"/>
      <c r="BW258" s="107"/>
    </row>
    <row r="259" spans="1:105" s="1" customFormat="1" ht="13.5" customHeight="1">
      <c r="A259" s="423">
        <v>242</v>
      </c>
      <c r="B259" s="94"/>
      <c r="C259" s="94"/>
      <c r="D259" s="94"/>
      <c r="E259" s="94"/>
      <c r="F259" s="94"/>
      <c r="G259" s="414"/>
      <c r="H259" s="94"/>
      <c r="I259" s="94"/>
      <c r="J259" s="95"/>
      <c r="K259" s="94"/>
      <c r="L259" s="93"/>
      <c r="M259" s="94"/>
      <c r="N259" s="95"/>
      <c r="O259" s="95"/>
      <c r="P259" s="41" t="str">
        <f t="shared" si="129"/>
        <v/>
      </c>
      <c r="Q259" s="41" t="str">
        <f t="shared" si="130"/>
        <v/>
      </c>
      <c r="R259" s="42" t="str">
        <f t="shared" si="131"/>
        <v/>
      </c>
      <c r="S259" s="424" t="str">
        <f t="shared" si="157"/>
        <v/>
      </c>
      <c r="T259" s="43" t="str">
        <f t="shared" si="132"/>
        <v/>
      </c>
      <c r="U259" s="43" t="str">
        <f t="shared" si="133"/>
        <v/>
      </c>
      <c r="V259" s="43" t="str">
        <f t="shared" si="134"/>
        <v/>
      </c>
      <c r="W259" s="332"/>
      <c r="X259" s="376"/>
      <c r="Y259" s="425"/>
      <c r="Z259" s="411"/>
      <c r="AA259" s="17" t="str">
        <f t="shared" si="158"/>
        <v/>
      </c>
      <c r="AB259" s="4" t="e">
        <f t="shared" si="135"/>
        <v>#N/A</v>
      </c>
      <c r="AC259" s="4" t="e">
        <f t="shared" si="136"/>
        <v>#N/A</v>
      </c>
      <c r="AD259" s="4" t="e">
        <f t="shared" si="137"/>
        <v>#N/A</v>
      </c>
      <c r="AE259" s="4" t="str">
        <f t="shared" si="159"/>
        <v/>
      </c>
      <c r="AF259" s="4">
        <f t="shared" si="160"/>
        <v>1</v>
      </c>
      <c r="AG259" s="4" t="e">
        <f t="shared" si="161"/>
        <v>#N/A</v>
      </c>
      <c r="AH259" s="4" t="e">
        <f t="shared" si="162"/>
        <v>#N/A</v>
      </c>
      <c r="AI259" s="4" t="e">
        <f t="shared" si="138"/>
        <v>#N/A</v>
      </c>
      <c r="AJ259" s="4" t="e">
        <f t="shared" si="163"/>
        <v>#N/A</v>
      </c>
      <c r="AK259" s="4" t="e">
        <f t="shared" si="151"/>
        <v>#N/A</v>
      </c>
      <c r="AL259" s="4"/>
      <c r="AM259" s="5" t="str">
        <f t="shared" si="139"/>
        <v xml:space="preserve"> </v>
      </c>
      <c r="AN259" s="5" t="str">
        <f t="shared" si="152"/>
        <v xml:space="preserve"> </v>
      </c>
      <c r="AO259" s="4" t="e">
        <f t="shared" si="140"/>
        <v>#N/A</v>
      </c>
      <c r="AP259" s="4" t="e">
        <f t="shared" si="141"/>
        <v>#N/A</v>
      </c>
      <c r="AQ259" s="4" t="e">
        <f t="shared" si="164"/>
        <v>#N/A</v>
      </c>
      <c r="AR259" s="4" t="e">
        <f t="shared" si="142"/>
        <v>#N/A</v>
      </c>
      <c r="AS259" s="4" t="e">
        <f t="shared" si="143"/>
        <v>#N/A</v>
      </c>
      <c r="AT259" s="4" t="e">
        <f t="shared" si="165"/>
        <v>#N/A</v>
      </c>
      <c r="AU259" s="4" t="e">
        <f t="shared" si="144"/>
        <v>#N/A</v>
      </c>
      <c r="AV259" s="4" t="e">
        <f t="shared" si="145"/>
        <v>#N/A</v>
      </c>
      <c r="AW259" s="4" t="e">
        <f t="shared" si="146"/>
        <v>#N/A</v>
      </c>
      <c r="AX259" s="4">
        <f t="shared" si="147"/>
        <v>0</v>
      </c>
      <c r="AY259" s="4" t="e">
        <f t="shared" si="166"/>
        <v>#N/A</v>
      </c>
      <c r="AZ259" s="4" t="str">
        <f t="shared" si="148"/>
        <v/>
      </c>
      <c r="BA259" s="4" t="str">
        <f t="shared" si="149"/>
        <v/>
      </c>
      <c r="BB259" s="4" t="str">
        <f t="shared" si="167"/>
        <v/>
      </c>
      <c r="BC259" s="4" t="str">
        <f t="shared" si="153"/>
        <v/>
      </c>
      <c r="BD259" s="4" t="str">
        <f t="shared" si="154"/>
        <v/>
      </c>
      <c r="BE259" s="4" t="str">
        <f t="shared" si="155"/>
        <v/>
      </c>
      <c r="BF259" s="4" t="str">
        <f t="shared" si="150"/>
        <v>なし</v>
      </c>
      <c r="BG259" s="4">
        <f t="shared" si="156"/>
        <v>0</v>
      </c>
      <c r="BM259" s="306"/>
      <c r="BW259" s="107"/>
    </row>
    <row r="260" spans="1:105" s="1" customFormat="1" ht="13.5" customHeight="1">
      <c r="A260" s="423">
        <v>243</v>
      </c>
      <c r="B260" s="94"/>
      <c r="C260" s="94"/>
      <c r="D260" s="94"/>
      <c r="E260" s="94"/>
      <c r="F260" s="94"/>
      <c r="G260" s="414"/>
      <c r="H260" s="94"/>
      <c r="I260" s="94"/>
      <c r="J260" s="95"/>
      <c r="K260" s="94"/>
      <c r="L260" s="93"/>
      <c r="M260" s="94"/>
      <c r="N260" s="95"/>
      <c r="O260" s="95"/>
      <c r="P260" s="41" t="str">
        <f t="shared" si="129"/>
        <v/>
      </c>
      <c r="Q260" s="41" t="str">
        <f t="shared" si="130"/>
        <v/>
      </c>
      <c r="R260" s="42" t="str">
        <f t="shared" si="131"/>
        <v/>
      </c>
      <c r="S260" s="424" t="str">
        <f t="shared" si="157"/>
        <v/>
      </c>
      <c r="T260" s="43" t="str">
        <f t="shared" si="132"/>
        <v/>
      </c>
      <c r="U260" s="43" t="str">
        <f t="shared" si="133"/>
        <v/>
      </c>
      <c r="V260" s="43" t="str">
        <f t="shared" si="134"/>
        <v/>
      </c>
      <c r="W260" s="332"/>
      <c r="X260" s="376"/>
      <c r="Y260" s="425"/>
      <c r="Z260" s="411"/>
      <c r="AA260" s="17" t="str">
        <f t="shared" si="158"/>
        <v/>
      </c>
      <c r="AB260" s="4" t="e">
        <f t="shared" si="135"/>
        <v>#N/A</v>
      </c>
      <c r="AC260" s="4" t="e">
        <f t="shared" si="136"/>
        <v>#N/A</v>
      </c>
      <c r="AD260" s="4" t="e">
        <f t="shared" si="137"/>
        <v>#N/A</v>
      </c>
      <c r="AE260" s="4" t="str">
        <f t="shared" si="159"/>
        <v/>
      </c>
      <c r="AF260" s="4">
        <f t="shared" si="160"/>
        <v>1</v>
      </c>
      <c r="AG260" s="4" t="e">
        <f t="shared" si="161"/>
        <v>#N/A</v>
      </c>
      <c r="AH260" s="4" t="e">
        <f t="shared" si="162"/>
        <v>#N/A</v>
      </c>
      <c r="AI260" s="4" t="e">
        <f t="shared" si="138"/>
        <v>#N/A</v>
      </c>
      <c r="AJ260" s="4" t="e">
        <f t="shared" si="163"/>
        <v>#N/A</v>
      </c>
      <c r="AK260" s="4" t="e">
        <f t="shared" si="151"/>
        <v>#N/A</v>
      </c>
      <c r="AL260" s="4"/>
      <c r="AM260" s="5" t="str">
        <f t="shared" si="139"/>
        <v xml:space="preserve"> </v>
      </c>
      <c r="AN260" s="5" t="str">
        <f t="shared" si="152"/>
        <v xml:space="preserve"> </v>
      </c>
      <c r="AO260" s="4" t="e">
        <f t="shared" si="140"/>
        <v>#N/A</v>
      </c>
      <c r="AP260" s="4" t="e">
        <f t="shared" si="141"/>
        <v>#N/A</v>
      </c>
      <c r="AQ260" s="4" t="e">
        <f t="shared" si="164"/>
        <v>#N/A</v>
      </c>
      <c r="AR260" s="4" t="e">
        <f t="shared" si="142"/>
        <v>#N/A</v>
      </c>
      <c r="AS260" s="4" t="e">
        <f t="shared" si="143"/>
        <v>#N/A</v>
      </c>
      <c r="AT260" s="4" t="e">
        <f t="shared" si="165"/>
        <v>#N/A</v>
      </c>
      <c r="AU260" s="4" t="e">
        <f t="shared" si="144"/>
        <v>#N/A</v>
      </c>
      <c r="AV260" s="4" t="e">
        <f t="shared" si="145"/>
        <v>#N/A</v>
      </c>
      <c r="AW260" s="4" t="e">
        <f t="shared" si="146"/>
        <v>#N/A</v>
      </c>
      <c r="AX260" s="4">
        <f t="shared" si="147"/>
        <v>0</v>
      </c>
      <c r="AY260" s="4" t="e">
        <f t="shared" si="166"/>
        <v>#N/A</v>
      </c>
      <c r="AZ260" s="4" t="str">
        <f t="shared" si="148"/>
        <v/>
      </c>
      <c r="BA260" s="4" t="str">
        <f t="shared" si="149"/>
        <v/>
      </c>
      <c r="BB260" s="4" t="str">
        <f t="shared" si="167"/>
        <v/>
      </c>
      <c r="BC260" s="4" t="str">
        <f t="shared" si="153"/>
        <v/>
      </c>
      <c r="BD260" s="4" t="str">
        <f t="shared" si="154"/>
        <v/>
      </c>
      <c r="BE260" s="4" t="str">
        <f t="shared" si="155"/>
        <v/>
      </c>
      <c r="BF260" s="4" t="str">
        <f t="shared" si="150"/>
        <v>なし</v>
      </c>
      <c r="BG260" s="4">
        <f t="shared" si="156"/>
        <v>0</v>
      </c>
      <c r="BM260" s="306"/>
      <c r="BW260" s="107"/>
    </row>
    <row r="261" spans="1:105" s="1" customFormat="1" ht="13.5" customHeight="1">
      <c r="A261" s="423">
        <v>244</v>
      </c>
      <c r="B261" s="94"/>
      <c r="C261" s="94"/>
      <c r="D261" s="94"/>
      <c r="E261" s="94"/>
      <c r="F261" s="94"/>
      <c r="G261" s="414"/>
      <c r="H261" s="94"/>
      <c r="I261" s="94"/>
      <c r="J261" s="95"/>
      <c r="K261" s="94"/>
      <c r="L261" s="93"/>
      <c r="M261" s="94"/>
      <c r="N261" s="95"/>
      <c r="O261" s="95"/>
      <c r="P261" s="41" t="str">
        <f t="shared" si="129"/>
        <v/>
      </c>
      <c r="Q261" s="41" t="str">
        <f t="shared" si="130"/>
        <v/>
      </c>
      <c r="R261" s="42" t="str">
        <f t="shared" si="131"/>
        <v/>
      </c>
      <c r="S261" s="424" t="str">
        <f t="shared" si="157"/>
        <v/>
      </c>
      <c r="T261" s="43" t="str">
        <f t="shared" si="132"/>
        <v/>
      </c>
      <c r="U261" s="43" t="str">
        <f t="shared" si="133"/>
        <v/>
      </c>
      <c r="V261" s="43" t="str">
        <f t="shared" si="134"/>
        <v/>
      </c>
      <c r="W261" s="332"/>
      <c r="X261" s="376"/>
      <c r="Y261" s="425"/>
      <c r="Z261" s="411"/>
      <c r="AA261" s="17" t="str">
        <f t="shared" si="158"/>
        <v/>
      </c>
      <c r="AB261" s="4" t="e">
        <f t="shared" si="135"/>
        <v>#N/A</v>
      </c>
      <c r="AC261" s="4" t="e">
        <f t="shared" si="136"/>
        <v>#N/A</v>
      </c>
      <c r="AD261" s="4" t="e">
        <f t="shared" si="137"/>
        <v>#N/A</v>
      </c>
      <c r="AE261" s="4" t="str">
        <f t="shared" si="159"/>
        <v/>
      </c>
      <c r="AF261" s="4">
        <f t="shared" si="160"/>
        <v>1</v>
      </c>
      <c r="AG261" s="4" t="e">
        <f t="shared" si="161"/>
        <v>#N/A</v>
      </c>
      <c r="AH261" s="4" t="e">
        <f t="shared" si="162"/>
        <v>#N/A</v>
      </c>
      <c r="AI261" s="4" t="e">
        <f t="shared" si="138"/>
        <v>#N/A</v>
      </c>
      <c r="AJ261" s="4" t="e">
        <f t="shared" si="163"/>
        <v>#N/A</v>
      </c>
      <c r="AK261" s="4" t="e">
        <f t="shared" si="151"/>
        <v>#N/A</v>
      </c>
      <c r="AL261" s="4"/>
      <c r="AM261" s="5" t="str">
        <f t="shared" si="139"/>
        <v xml:space="preserve"> </v>
      </c>
      <c r="AN261" s="5" t="str">
        <f t="shared" si="152"/>
        <v xml:space="preserve"> </v>
      </c>
      <c r="AO261" s="4" t="e">
        <f t="shared" si="140"/>
        <v>#N/A</v>
      </c>
      <c r="AP261" s="4" t="e">
        <f t="shared" si="141"/>
        <v>#N/A</v>
      </c>
      <c r="AQ261" s="4" t="e">
        <f t="shared" si="164"/>
        <v>#N/A</v>
      </c>
      <c r="AR261" s="4" t="e">
        <f t="shared" si="142"/>
        <v>#N/A</v>
      </c>
      <c r="AS261" s="4" t="e">
        <f t="shared" si="143"/>
        <v>#N/A</v>
      </c>
      <c r="AT261" s="4" t="e">
        <f t="shared" si="165"/>
        <v>#N/A</v>
      </c>
      <c r="AU261" s="4" t="e">
        <f t="shared" si="144"/>
        <v>#N/A</v>
      </c>
      <c r="AV261" s="4" t="e">
        <f t="shared" si="145"/>
        <v>#N/A</v>
      </c>
      <c r="AW261" s="4" t="e">
        <f t="shared" si="146"/>
        <v>#N/A</v>
      </c>
      <c r="AX261" s="4">
        <f t="shared" si="147"/>
        <v>0</v>
      </c>
      <c r="AY261" s="4" t="e">
        <f t="shared" si="166"/>
        <v>#N/A</v>
      </c>
      <c r="AZ261" s="4" t="str">
        <f t="shared" si="148"/>
        <v/>
      </c>
      <c r="BA261" s="4" t="str">
        <f t="shared" si="149"/>
        <v/>
      </c>
      <c r="BB261" s="4" t="str">
        <f t="shared" si="167"/>
        <v/>
      </c>
      <c r="BC261" s="4" t="str">
        <f t="shared" si="153"/>
        <v/>
      </c>
      <c r="BD261" s="4" t="str">
        <f t="shared" si="154"/>
        <v/>
      </c>
      <c r="BE261" s="4" t="str">
        <f t="shared" si="155"/>
        <v/>
      </c>
      <c r="BF261" s="4" t="str">
        <f t="shared" si="150"/>
        <v>なし</v>
      </c>
      <c r="BG261" s="4">
        <f t="shared" si="156"/>
        <v>0</v>
      </c>
      <c r="BM261" s="306"/>
      <c r="BW261" s="107"/>
    </row>
    <row r="262" spans="1:105" s="1" customFormat="1" ht="13.5" customHeight="1">
      <c r="A262" s="423">
        <v>245</v>
      </c>
      <c r="B262" s="94"/>
      <c r="C262" s="94"/>
      <c r="D262" s="94"/>
      <c r="E262" s="94"/>
      <c r="F262" s="94"/>
      <c r="G262" s="414"/>
      <c r="H262" s="94"/>
      <c r="I262" s="94"/>
      <c r="J262" s="95"/>
      <c r="K262" s="94"/>
      <c r="L262" s="93"/>
      <c r="M262" s="94"/>
      <c r="N262" s="95"/>
      <c r="O262" s="95"/>
      <c r="P262" s="41" t="str">
        <f t="shared" si="129"/>
        <v/>
      </c>
      <c r="Q262" s="41" t="str">
        <f t="shared" si="130"/>
        <v/>
      </c>
      <c r="R262" s="42" t="str">
        <f t="shared" si="131"/>
        <v/>
      </c>
      <c r="S262" s="424" t="str">
        <f t="shared" si="157"/>
        <v/>
      </c>
      <c r="T262" s="43" t="str">
        <f t="shared" si="132"/>
        <v/>
      </c>
      <c r="U262" s="43" t="str">
        <f t="shared" si="133"/>
        <v/>
      </c>
      <c r="V262" s="43" t="str">
        <f t="shared" si="134"/>
        <v/>
      </c>
      <c r="W262" s="332"/>
      <c r="X262" s="376"/>
      <c r="Y262" s="425"/>
      <c r="Z262" s="411"/>
      <c r="AA262" s="17" t="str">
        <f t="shared" si="158"/>
        <v/>
      </c>
      <c r="AB262" s="4" t="e">
        <f t="shared" si="135"/>
        <v>#N/A</v>
      </c>
      <c r="AC262" s="4" t="e">
        <f t="shared" si="136"/>
        <v>#N/A</v>
      </c>
      <c r="AD262" s="4" t="e">
        <f t="shared" si="137"/>
        <v>#N/A</v>
      </c>
      <c r="AE262" s="4" t="str">
        <f t="shared" si="159"/>
        <v/>
      </c>
      <c r="AF262" s="4">
        <f t="shared" si="160"/>
        <v>1</v>
      </c>
      <c r="AG262" s="4" t="e">
        <f t="shared" si="161"/>
        <v>#N/A</v>
      </c>
      <c r="AH262" s="4" t="e">
        <f t="shared" si="162"/>
        <v>#N/A</v>
      </c>
      <c r="AI262" s="4" t="e">
        <f t="shared" si="138"/>
        <v>#N/A</v>
      </c>
      <c r="AJ262" s="4" t="e">
        <f t="shared" si="163"/>
        <v>#N/A</v>
      </c>
      <c r="AK262" s="4" t="e">
        <f t="shared" si="151"/>
        <v>#N/A</v>
      </c>
      <c r="AL262" s="4"/>
      <c r="AM262" s="5" t="str">
        <f t="shared" si="139"/>
        <v xml:space="preserve"> </v>
      </c>
      <c r="AN262" s="5" t="str">
        <f t="shared" si="152"/>
        <v xml:space="preserve"> </v>
      </c>
      <c r="AO262" s="4" t="e">
        <f t="shared" si="140"/>
        <v>#N/A</v>
      </c>
      <c r="AP262" s="4" t="e">
        <f t="shared" si="141"/>
        <v>#N/A</v>
      </c>
      <c r="AQ262" s="4" t="e">
        <f t="shared" si="164"/>
        <v>#N/A</v>
      </c>
      <c r="AR262" s="4" t="e">
        <f t="shared" si="142"/>
        <v>#N/A</v>
      </c>
      <c r="AS262" s="4" t="e">
        <f t="shared" si="143"/>
        <v>#N/A</v>
      </c>
      <c r="AT262" s="4" t="e">
        <f t="shared" si="165"/>
        <v>#N/A</v>
      </c>
      <c r="AU262" s="4" t="e">
        <f t="shared" si="144"/>
        <v>#N/A</v>
      </c>
      <c r="AV262" s="4" t="e">
        <f t="shared" si="145"/>
        <v>#N/A</v>
      </c>
      <c r="AW262" s="4" t="e">
        <f t="shared" si="146"/>
        <v>#N/A</v>
      </c>
      <c r="AX262" s="4">
        <f t="shared" si="147"/>
        <v>0</v>
      </c>
      <c r="AY262" s="4" t="e">
        <f t="shared" si="166"/>
        <v>#N/A</v>
      </c>
      <c r="AZ262" s="4" t="str">
        <f t="shared" si="148"/>
        <v/>
      </c>
      <c r="BA262" s="4" t="str">
        <f t="shared" si="149"/>
        <v/>
      </c>
      <c r="BB262" s="4" t="str">
        <f t="shared" si="167"/>
        <v/>
      </c>
      <c r="BC262" s="4" t="str">
        <f t="shared" si="153"/>
        <v/>
      </c>
      <c r="BD262" s="4" t="str">
        <f t="shared" si="154"/>
        <v/>
      </c>
      <c r="BE262" s="4" t="str">
        <f t="shared" si="155"/>
        <v/>
      </c>
      <c r="BF262" s="4" t="str">
        <f t="shared" si="150"/>
        <v>なし</v>
      </c>
      <c r="BG262" s="4">
        <f t="shared" si="156"/>
        <v>0</v>
      </c>
      <c r="BM262" s="306"/>
      <c r="BW262" s="107"/>
    </row>
    <row r="263" spans="1:105" s="1" customFormat="1" ht="13.5" customHeight="1">
      <c r="A263" s="423">
        <v>246</v>
      </c>
      <c r="B263" s="94"/>
      <c r="C263" s="94"/>
      <c r="D263" s="94"/>
      <c r="E263" s="94"/>
      <c r="F263" s="94"/>
      <c r="G263" s="414"/>
      <c r="H263" s="94"/>
      <c r="I263" s="94"/>
      <c r="J263" s="95"/>
      <c r="K263" s="94"/>
      <c r="L263" s="93"/>
      <c r="M263" s="94"/>
      <c r="N263" s="95"/>
      <c r="O263" s="95"/>
      <c r="P263" s="41" t="str">
        <f t="shared" si="129"/>
        <v/>
      </c>
      <c r="Q263" s="41" t="str">
        <f t="shared" si="130"/>
        <v/>
      </c>
      <c r="R263" s="42" t="str">
        <f t="shared" si="131"/>
        <v/>
      </c>
      <c r="S263" s="424" t="str">
        <f t="shared" si="157"/>
        <v/>
      </c>
      <c r="T263" s="43" t="str">
        <f t="shared" si="132"/>
        <v/>
      </c>
      <c r="U263" s="43" t="str">
        <f t="shared" si="133"/>
        <v/>
      </c>
      <c r="V263" s="43" t="str">
        <f t="shared" si="134"/>
        <v/>
      </c>
      <c r="W263" s="332"/>
      <c r="X263" s="376"/>
      <c r="Y263" s="425"/>
      <c r="Z263" s="411"/>
      <c r="AA263" s="17" t="str">
        <f t="shared" si="158"/>
        <v/>
      </c>
      <c r="AB263" s="4" t="e">
        <f t="shared" si="135"/>
        <v>#N/A</v>
      </c>
      <c r="AC263" s="4" t="e">
        <f t="shared" si="136"/>
        <v>#N/A</v>
      </c>
      <c r="AD263" s="4" t="e">
        <f t="shared" si="137"/>
        <v>#N/A</v>
      </c>
      <c r="AE263" s="4" t="str">
        <f t="shared" si="159"/>
        <v/>
      </c>
      <c r="AF263" s="4">
        <f t="shared" si="160"/>
        <v>1</v>
      </c>
      <c r="AG263" s="4" t="e">
        <f t="shared" si="161"/>
        <v>#N/A</v>
      </c>
      <c r="AH263" s="4" t="e">
        <f t="shared" si="162"/>
        <v>#N/A</v>
      </c>
      <c r="AI263" s="4" t="e">
        <f t="shared" si="138"/>
        <v>#N/A</v>
      </c>
      <c r="AJ263" s="4" t="e">
        <f t="shared" si="163"/>
        <v>#N/A</v>
      </c>
      <c r="AK263" s="4" t="e">
        <f t="shared" si="151"/>
        <v>#N/A</v>
      </c>
      <c r="AL263" s="4"/>
      <c r="AM263" s="5" t="str">
        <f t="shared" si="139"/>
        <v xml:space="preserve"> </v>
      </c>
      <c r="AN263" s="5" t="str">
        <f t="shared" si="152"/>
        <v xml:space="preserve"> </v>
      </c>
      <c r="AO263" s="4" t="e">
        <f t="shared" si="140"/>
        <v>#N/A</v>
      </c>
      <c r="AP263" s="4" t="e">
        <f t="shared" si="141"/>
        <v>#N/A</v>
      </c>
      <c r="AQ263" s="4" t="e">
        <f t="shared" si="164"/>
        <v>#N/A</v>
      </c>
      <c r="AR263" s="4" t="e">
        <f t="shared" si="142"/>
        <v>#N/A</v>
      </c>
      <c r="AS263" s="4" t="e">
        <f t="shared" si="143"/>
        <v>#N/A</v>
      </c>
      <c r="AT263" s="4" t="e">
        <f t="shared" si="165"/>
        <v>#N/A</v>
      </c>
      <c r="AU263" s="4" t="e">
        <f t="shared" si="144"/>
        <v>#N/A</v>
      </c>
      <c r="AV263" s="4" t="e">
        <f t="shared" si="145"/>
        <v>#N/A</v>
      </c>
      <c r="AW263" s="4" t="e">
        <f t="shared" si="146"/>
        <v>#N/A</v>
      </c>
      <c r="AX263" s="4">
        <f t="shared" si="147"/>
        <v>0</v>
      </c>
      <c r="AY263" s="4" t="e">
        <f t="shared" si="166"/>
        <v>#N/A</v>
      </c>
      <c r="AZ263" s="4" t="str">
        <f t="shared" si="148"/>
        <v/>
      </c>
      <c r="BA263" s="4" t="str">
        <f t="shared" si="149"/>
        <v/>
      </c>
      <c r="BB263" s="4" t="str">
        <f t="shared" si="167"/>
        <v/>
      </c>
      <c r="BC263" s="4" t="str">
        <f t="shared" si="153"/>
        <v/>
      </c>
      <c r="BD263" s="4" t="str">
        <f t="shared" si="154"/>
        <v/>
      </c>
      <c r="BE263" s="4" t="str">
        <f t="shared" si="155"/>
        <v/>
      </c>
      <c r="BF263" s="4" t="str">
        <f t="shared" si="150"/>
        <v>なし</v>
      </c>
      <c r="BG263" s="4">
        <f t="shared" si="156"/>
        <v>0</v>
      </c>
      <c r="BM263" s="306"/>
      <c r="BW263" s="107"/>
    </row>
    <row r="264" spans="1:105" s="1" customFormat="1" ht="13.5" customHeight="1">
      <c r="A264" s="423">
        <v>247</v>
      </c>
      <c r="B264" s="94"/>
      <c r="C264" s="94"/>
      <c r="D264" s="94"/>
      <c r="E264" s="94"/>
      <c r="F264" s="94"/>
      <c r="G264" s="414"/>
      <c r="H264" s="94"/>
      <c r="I264" s="94"/>
      <c r="J264" s="95"/>
      <c r="K264" s="94"/>
      <c r="L264" s="93"/>
      <c r="M264" s="94"/>
      <c r="N264" s="95"/>
      <c r="O264" s="95"/>
      <c r="P264" s="41" t="str">
        <f t="shared" si="129"/>
        <v/>
      </c>
      <c r="Q264" s="41" t="str">
        <f t="shared" si="130"/>
        <v/>
      </c>
      <c r="R264" s="42" t="str">
        <f t="shared" si="131"/>
        <v/>
      </c>
      <c r="S264" s="424" t="str">
        <f t="shared" si="157"/>
        <v/>
      </c>
      <c r="T264" s="43" t="str">
        <f t="shared" si="132"/>
        <v/>
      </c>
      <c r="U264" s="43" t="str">
        <f t="shared" si="133"/>
        <v/>
      </c>
      <c r="V264" s="43" t="str">
        <f t="shared" si="134"/>
        <v/>
      </c>
      <c r="W264" s="332"/>
      <c r="X264" s="376"/>
      <c r="Y264" s="425"/>
      <c r="Z264" s="411"/>
      <c r="AA264" s="17" t="str">
        <f t="shared" si="158"/>
        <v/>
      </c>
      <c r="AB264" s="4" t="e">
        <f t="shared" si="135"/>
        <v>#N/A</v>
      </c>
      <c r="AC264" s="4" t="e">
        <f t="shared" si="136"/>
        <v>#N/A</v>
      </c>
      <c r="AD264" s="4" t="e">
        <f t="shared" si="137"/>
        <v>#N/A</v>
      </c>
      <c r="AE264" s="4" t="str">
        <f t="shared" si="159"/>
        <v/>
      </c>
      <c r="AF264" s="4">
        <f t="shared" si="160"/>
        <v>1</v>
      </c>
      <c r="AG264" s="4" t="e">
        <f t="shared" si="161"/>
        <v>#N/A</v>
      </c>
      <c r="AH264" s="4" t="e">
        <f t="shared" si="162"/>
        <v>#N/A</v>
      </c>
      <c r="AI264" s="4" t="e">
        <f t="shared" si="138"/>
        <v>#N/A</v>
      </c>
      <c r="AJ264" s="4" t="e">
        <f t="shared" si="163"/>
        <v>#N/A</v>
      </c>
      <c r="AK264" s="4" t="e">
        <f t="shared" si="151"/>
        <v>#N/A</v>
      </c>
      <c r="AL264" s="4"/>
      <c r="AM264" s="5" t="str">
        <f t="shared" si="139"/>
        <v xml:space="preserve"> </v>
      </c>
      <c r="AN264" s="5" t="str">
        <f t="shared" si="152"/>
        <v xml:space="preserve"> </v>
      </c>
      <c r="AO264" s="4" t="e">
        <f t="shared" si="140"/>
        <v>#N/A</v>
      </c>
      <c r="AP264" s="4" t="e">
        <f t="shared" si="141"/>
        <v>#N/A</v>
      </c>
      <c r="AQ264" s="4" t="e">
        <f t="shared" si="164"/>
        <v>#N/A</v>
      </c>
      <c r="AR264" s="4" t="e">
        <f t="shared" si="142"/>
        <v>#N/A</v>
      </c>
      <c r="AS264" s="4" t="e">
        <f t="shared" si="143"/>
        <v>#N/A</v>
      </c>
      <c r="AT264" s="4" t="e">
        <f t="shared" si="165"/>
        <v>#N/A</v>
      </c>
      <c r="AU264" s="4" t="e">
        <f t="shared" si="144"/>
        <v>#N/A</v>
      </c>
      <c r="AV264" s="4" t="e">
        <f t="shared" si="145"/>
        <v>#N/A</v>
      </c>
      <c r="AW264" s="4" t="e">
        <f t="shared" si="146"/>
        <v>#N/A</v>
      </c>
      <c r="AX264" s="4">
        <f t="shared" si="147"/>
        <v>0</v>
      </c>
      <c r="AY264" s="4" t="e">
        <f t="shared" si="166"/>
        <v>#N/A</v>
      </c>
      <c r="AZ264" s="4" t="str">
        <f t="shared" si="148"/>
        <v/>
      </c>
      <c r="BA264" s="4" t="str">
        <f t="shared" si="149"/>
        <v/>
      </c>
      <c r="BB264" s="4" t="str">
        <f t="shared" si="167"/>
        <v/>
      </c>
      <c r="BC264" s="4" t="str">
        <f t="shared" si="153"/>
        <v/>
      </c>
      <c r="BD264" s="4" t="str">
        <f t="shared" si="154"/>
        <v/>
      </c>
      <c r="BE264" s="4" t="str">
        <f t="shared" si="155"/>
        <v/>
      </c>
      <c r="BF264" s="4" t="str">
        <f t="shared" si="150"/>
        <v>なし</v>
      </c>
      <c r="BG264" s="4">
        <f t="shared" si="156"/>
        <v>0</v>
      </c>
      <c r="BM264" s="306"/>
      <c r="BW264" s="107"/>
    </row>
    <row r="265" spans="1:105" s="1" customFormat="1" ht="13.5" customHeight="1">
      <c r="A265" s="423">
        <v>248</v>
      </c>
      <c r="B265" s="94"/>
      <c r="C265" s="94"/>
      <c r="D265" s="94"/>
      <c r="E265" s="94"/>
      <c r="F265" s="94"/>
      <c r="G265" s="414"/>
      <c r="H265" s="94"/>
      <c r="I265" s="94"/>
      <c r="J265" s="95"/>
      <c r="K265" s="94"/>
      <c r="L265" s="93"/>
      <c r="M265" s="94"/>
      <c r="N265" s="95"/>
      <c r="O265" s="95"/>
      <c r="P265" s="41" t="str">
        <f t="shared" si="129"/>
        <v/>
      </c>
      <c r="Q265" s="41" t="str">
        <f t="shared" si="130"/>
        <v/>
      </c>
      <c r="R265" s="42" t="str">
        <f t="shared" si="131"/>
        <v/>
      </c>
      <c r="S265" s="424" t="str">
        <f t="shared" si="157"/>
        <v/>
      </c>
      <c r="T265" s="43" t="str">
        <f t="shared" si="132"/>
        <v/>
      </c>
      <c r="U265" s="43" t="str">
        <f t="shared" si="133"/>
        <v/>
      </c>
      <c r="V265" s="43" t="str">
        <f t="shared" si="134"/>
        <v/>
      </c>
      <c r="W265" s="332"/>
      <c r="X265" s="376"/>
      <c r="Y265" s="425"/>
      <c r="Z265" s="411"/>
      <c r="AA265" s="17" t="str">
        <f t="shared" si="158"/>
        <v/>
      </c>
      <c r="AB265" s="4" t="e">
        <f t="shared" si="135"/>
        <v>#N/A</v>
      </c>
      <c r="AC265" s="4" t="e">
        <f t="shared" si="136"/>
        <v>#N/A</v>
      </c>
      <c r="AD265" s="4" t="e">
        <f t="shared" si="137"/>
        <v>#N/A</v>
      </c>
      <c r="AE265" s="4" t="str">
        <f t="shared" si="159"/>
        <v/>
      </c>
      <c r="AF265" s="4">
        <f t="shared" si="160"/>
        <v>1</v>
      </c>
      <c r="AG265" s="4" t="e">
        <f t="shared" si="161"/>
        <v>#N/A</v>
      </c>
      <c r="AH265" s="4" t="e">
        <f t="shared" si="162"/>
        <v>#N/A</v>
      </c>
      <c r="AI265" s="4" t="e">
        <f t="shared" si="138"/>
        <v>#N/A</v>
      </c>
      <c r="AJ265" s="4" t="e">
        <f t="shared" si="163"/>
        <v>#N/A</v>
      </c>
      <c r="AK265" s="4" t="e">
        <f t="shared" si="151"/>
        <v>#N/A</v>
      </c>
      <c r="AL265" s="4"/>
      <c r="AM265" s="5" t="str">
        <f t="shared" si="139"/>
        <v xml:space="preserve"> </v>
      </c>
      <c r="AN265" s="5" t="str">
        <f t="shared" si="152"/>
        <v xml:space="preserve"> </v>
      </c>
      <c r="AO265" s="4" t="e">
        <f t="shared" si="140"/>
        <v>#N/A</v>
      </c>
      <c r="AP265" s="4" t="e">
        <f t="shared" si="141"/>
        <v>#N/A</v>
      </c>
      <c r="AQ265" s="4" t="e">
        <f t="shared" si="164"/>
        <v>#N/A</v>
      </c>
      <c r="AR265" s="4" t="e">
        <f t="shared" si="142"/>
        <v>#N/A</v>
      </c>
      <c r="AS265" s="4" t="e">
        <f t="shared" si="143"/>
        <v>#N/A</v>
      </c>
      <c r="AT265" s="4" t="e">
        <f t="shared" si="165"/>
        <v>#N/A</v>
      </c>
      <c r="AU265" s="4" t="e">
        <f t="shared" si="144"/>
        <v>#N/A</v>
      </c>
      <c r="AV265" s="4" t="e">
        <f t="shared" si="145"/>
        <v>#N/A</v>
      </c>
      <c r="AW265" s="4" t="e">
        <f t="shared" si="146"/>
        <v>#N/A</v>
      </c>
      <c r="AX265" s="4">
        <f t="shared" si="147"/>
        <v>0</v>
      </c>
      <c r="AY265" s="4" t="e">
        <f t="shared" si="166"/>
        <v>#N/A</v>
      </c>
      <c r="AZ265" s="4" t="str">
        <f t="shared" si="148"/>
        <v/>
      </c>
      <c r="BA265" s="4" t="str">
        <f t="shared" si="149"/>
        <v/>
      </c>
      <c r="BB265" s="4" t="str">
        <f t="shared" si="167"/>
        <v/>
      </c>
      <c r="BC265" s="4" t="str">
        <f t="shared" si="153"/>
        <v/>
      </c>
      <c r="BD265" s="4" t="str">
        <f t="shared" si="154"/>
        <v/>
      </c>
      <c r="BE265" s="4" t="str">
        <f t="shared" si="155"/>
        <v/>
      </c>
      <c r="BF265" s="4" t="str">
        <f t="shared" si="150"/>
        <v>なし</v>
      </c>
      <c r="BG265" s="4">
        <f t="shared" si="156"/>
        <v>0</v>
      </c>
      <c r="BM265" s="306"/>
      <c r="BW265" s="107"/>
    </row>
    <row r="266" spans="1:105" s="1" customFormat="1" ht="13.5" customHeight="1">
      <c r="A266" s="423">
        <v>249</v>
      </c>
      <c r="B266" s="94"/>
      <c r="C266" s="94"/>
      <c r="D266" s="94"/>
      <c r="E266" s="94"/>
      <c r="F266" s="94"/>
      <c r="G266" s="414"/>
      <c r="H266" s="94"/>
      <c r="I266" s="94"/>
      <c r="J266" s="95"/>
      <c r="K266" s="94"/>
      <c r="L266" s="93"/>
      <c r="M266" s="94"/>
      <c r="N266" s="95"/>
      <c r="O266" s="95"/>
      <c r="P266" s="41" t="str">
        <f t="shared" si="129"/>
        <v/>
      </c>
      <c r="Q266" s="41" t="str">
        <f t="shared" si="130"/>
        <v/>
      </c>
      <c r="R266" s="42" t="str">
        <f t="shared" si="131"/>
        <v/>
      </c>
      <c r="S266" s="424" t="str">
        <f t="shared" si="157"/>
        <v/>
      </c>
      <c r="T266" s="43" t="str">
        <f t="shared" si="132"/>
        <v/>
      </c>
      <c r="U266" s="43" t="str">
        <f t="shared" si="133"/>
        <v/>
      </c>
      <c r="V266" s="43" t="str">
        <f t="shared" si="134"/>
        <v/>
      </c>
      <c r="W266" s="332"/>
      <c r="X266" s="376"/>
      <c r="Y266" s="425"/>
      <c r="Z266" s="411"/>
      <c r="AA266" s="17" t="str">
        <f t="shared" si="158"/>
        <v/>
      </c>
      <c r="AB266" s="4" t="e">
        <f t="shared" si="135"/>
        <v>#N/A</v>
      </c>
      <c r="AC266" s="4" t="e">
        <f t="shared" si="136"/>
        <v>#N/A</v>
      </c>
      <c r="AD266" s="4" t="e">
        <f t="shared" si="137"/>
        <v>#N/A</v>
      </c>
      <c r="AE266" s="4" t="str">
        <f t="shared" si="159"/>
        <v/>
      </c>
      <c r="AF266" s="4">
        <f t="shared" si="160"/>
        <v>1</v>
      </c>
      <c r="AG266" s="4" t="e">
        <f t="shared" si="161"/>
        <v>#N/A</v>
      </c>
      <c r="AH266" s="4" t="e">
        <f t="shared" si="162"/>
        <v>#N/A</v>
      </c>
      <c r="AI266" s="4" t="e">
        <f t="shared" si="138"/>
        <v>#N/A</v>
      </c>
      <c r="AJ266" s="4" t="e">
        <f t="shared" si="163"/>
        <v>#N/A</v>
      </c>
      <c r="AK266" s="4" t="e">
        <f t="shared" si="151"/>
        <v>#N/A</v>
      </c>
      <c r="AL266" s="4"/>
      <c r="AM266" s="5" t="str">
        <f t="shared" si="139"/>
        <v xml:space="preserve"> </v>
      </c>
      <c r="AN266" s="5" t="str">
        <f t="shared" si="152"/>
        <v xml:space="preserve"> </v>
      </c>
      <c r="AO266" s="4" t="e">
        <f t="shared" si="140"/>
        <v>#N/A</v>
      </c>
      <c r="AP266" s="4" t="e">
        <f t="shared" si="141"/>
        <v>#N/A</v>
      </c>
      <c r="AQ266" s="4" t="e">
        <f t="shared" si="164"/>
        <v>#N/A</v>
      </c>
      <c r="AR266" s="4" t="e">
        <f t="shared" si="142"/>
        <v>#N/A</v>
      </c>
      <c r="AS266" s="4" t="e">
        <f t="shared" si="143"/>
        <v>#N/A</v>
      </c>
      <c r="AT266" s="4" t="e">
        <f t="shared" si="165"/>
        <v>#N/A</v>
      </c>
      <c r="AU266" s="4" t="e">
        <f t="shared" si="144"/>
        <v>#N/A</v>
      </c>
      <c r="AV266" s="4" t="e">
        <f t="shared" si="145"/>
        <v>#N/A</v>
      </c>
      <c r="AW266" s="4" t="e">
        <f t="shared" si="146"/>
        <v>#N/A</v>
      </c>
      <c r="AX266" s="4">
        <f t="shared" si="147"/>
        <v>0</v>
      </c>
      <c r="AY266" s="4" t="e">
        <f t="shared" si="166"/>
        <v>#N/A</v>
      </c>
      <c r="AZ266" s="4" t="str">
        <f t="shared" si="148"/>
        <v/>
      </c>
      <c r="BA266" s="4" t="str">
        <f t="shared" si="149"/>
        <v/>
      </c>
      <c r="BB266" s="4" t="str">
        <f t="shared" si="167"/>
        <v/>
      </c>
      <c r="BC266" s="4" t="str">
        <f t="shared" si="153"/>
        <v/>
      </c>
      <c r="BD266" s="4" t="str">
        <f t="shared" si="154"/>
        <v/>
      </c>
      <c r="BE266" s="4" t="str">
        <f t="shared" si="155"/>
        <v/>
      </c>
      <c r="BF266" s="4" t="str">
        <f t="shared" si="150"/>
        <v>なし</v>
      </c>
      <c r="BG266" s="4">
        <f t="shared" si="156"/>
        <v>0</v>
      </c>
      <c r="BM266" s="306"/>
      <c r="BW266" s="107"/>
    </row>
    <row r="267" spans="1:105" s="1" customFormat="1" ht="13.5" customHeight="1" thickBot="1">
      <c r="A267" s="423">
        <v>250</v>
      </c>
      <c r="B267" s="94"/>
      <c r="C267" s="94"/>
      <c r="D267" s="94"/>
      <c r="E267" s="94"/>
      <c r="F267" s="94"/>
      <c r="G267" s="414"/>
      <c r="H267" s="94"/>
      <c r="I267" s="94"/>
      <c r="J267" s="95"/>
      <c r="K267" s="94"/>
      <c r="L267" s="93"/>
      <c r="M267" s="94"/>
      <c r="N267" s="95"/>
      <c r="O267" s="95"/>
      <c r="P267" s="41" t="str">
        <f t="shared" si="129"/>
        <v/>
      </c>
      <c r="Q267" s="41" t="str">
        <f t="shared" si="130"/>
        <v/>
      </c>
      <c r="R267" s="42" t="str">
        <f t="shared" si="131"/>
        <v/>
      </c>
      <c r="S267" s="424" t="str">
        <f t="shared" si="157"/>
        <v/>
      </c>
      <c r="T267" s="43" t="str">
        <f t="shared" si="132"/>
        <v/>
      </c>
      <c r="U267" s="43" t="str">
        <f t="shared" si="133"/>
        <v/>
      </c>
      <c r="V267" s="43" t="str">
        <f t="shared" si="134"/>
        <v/>
      </c>
      <c r="W267" s="332"/>
      <c r="X267" s="376"/>
      <c r="Y267" s="425"/>
      <c r="Z267" s="411"/>
      <c r="AA267" s="17" t="str">
        <f t="shared" si="158"/>
        <v/>
      </c>
      <c r="AB267" s="4" t="e">
        <f t="shared" si="135"/>
        <v>#N/A</v>
      </c>
      <c r="AC267" s="4" t="e">
        <f t="shared" si="136"/>
        <v>#N/A</v>
      </c>
      <c r="AD267" s="4" t="e">
        <f t="shared" si="137"/>
        <v>#N/A</v>
      </c>
      <c r="AE267" s="4" t="str">
        <f t="shared" si="159"/>
        <v/>
      </c>
      <c r="AF267" s="4">
        <f t="shared" si="160"/>
        <v>1</v>
      </c>
      <c r="AG267" s="4" t="e">
        <f t="shared" si="161"/>
        <v>#N/A</v>
      </c>
      <c r="AH267" s="4" t="e">
        <f t="shared" si="162"/>
        <v>#N/A</v>
      </c>
      <c r="AI267" s="4" t="e">
        <f t="shared" si="138"/>
        <v>#N/A</v>
      </c>
      <c r="AJ267" s="4" t="e">
        <f t="shared" si="163"/>
        <v>#N/A</v>
      </c>
      <c r="AK267" s="4" t="e">
        <f t="shared" si="151"/>
        <v>#N/A</v>
      </c>
      <c r="AL267" s="4"/>
      <c r="AM267" s="5" t="str">
        <f t="shared" si="139"/>
        <v xml:space="preserve"> </v>
      </c>
      <c r="AN267" s="5" t="str">
        <f t="shared" si="152"/>
        <v xml:space="preserve"> </v>
      </c>
      <c r="AO267" s="4" t="e">
        <f t="shared" si="140"/>
        <v>#N/A</v>
      </c>
      <c r="AP267" s="4" t="e">
        <f t="shared" si="141"/>
        <v>#N/A</v>
      </c>
      <c r="AQ267" s="4" t="e">
        <f t="shared" si="164"/>
        <v>#N/A</v>
      </c>
      <c r="AR267" s="4" t="e">
        <f t="shared" si="142"/>
        <v>#N/A</v>
      </c>
      <c r="AS267" s="4" t="e">
        <f t="shared" si="143"/>
        <v>#N/A</v>
      </c>
      <c r="AT267" s="4" t="e">
        <f t="shared" si="165"/>
        <v>#N/A</v>
      </c>
      <c r="AU267" s="4" t="e">
        <f t="shared" si="144"/>
        <v>#N/A</v>
      </c>
      <c r="AV267" s="4" t="e">
        <f t="shared" si="145"/>
        <v>#N/A</v>
      </c>
      <c r="AW267" s="4" t="e">
        <f t="shared" si="146"/>
        <v>#N/A</v>
      </c>
      <c r="AX267" s="4">
        <f t="shared" si="147"/>
        <v>0</v>
      </c>
      <c r="AY267" s="4" t="e">
        <f t="shared" si="166"/>
        <v>#N/A</v>
      </c>
      <c r="AZ267" s="4" t="str">
        <f t="shared" si="148"/>
        <v/>
      </c>
      <c r="BA267" s="4" t="str">
        <f t="shared" si="149"/>
        <v/>
      </c>
      <c r="BB267" s="4" t="str">
        <f t="shared" si="167"/>
        <v/>
      </c>
      <c r="BC267" s="4" t="str">
        <f t="shared" si="153"/>
        <v/>
      </c>
      <c r="BD267" s="4" t="str">
        <f t="shared" si="154"/>
        <v/>
      </c>
      <c r="BE267" s="4" t="str">
        <f t="shared" si="155"/>
        <v/>
      </c>
      <c r="BF267" s="4" t="str">
        <f t="shared" si="150"/>
        <v>なし</v>
      </c>
      <c r="BG267" s="4">
        <f t="shared" si="156"/>
        <v>0</v>
      </c>
      <c r="BM267" s="306"/>
      <c r="BW267" s="107"/>
    </row>
    <row r="268" spans="1:105">
      <c r="A268" s="87"/>
      <c r="T268" s="8"/>
      <c r="U268" s="8"/>
      <c r="V268" s="8"/>
      <c r="W268" s="8"/>
      <c r="X268" s="8"/>
      <c r="BH268" s="1"/>
      <c r="BI268" s="1"/>
      <c r="BJ268" s="1"/>
      <c r="BK268" s="1"/>
      <c r="BL268" s="1"/>
      <c r="BM268" s="306"/>
      <c r="BO268" s="1"/>
      <c r="BP268" s="1"/>
      <c r="BQ268" s="1"/>
      <c r="BR268" s="1"/>
      <c r="BS268" s="1"/>
      <c r="BT268" s="1"/>
      <c r="BW268" s="103"/>
      <c r="CZ268" s="129"/>
      <c r="DA268" s="129"/>
    </row>
    <row r="269" spans="1:105">
      <c r="C269" s="25"/>
      <c r="M269" s="1"/>
      <c r="N269" s="1"/>
      <c r="O269" s="1"/>
      <c r="BH269" s="1"/>
      <c r="BI269" s="1"/>
      <c r="BJ269" s="1"/>
      <c r="BK269" s="1"/>
      <c r="BL269" s="1"/>
      <c r="BM269" s="306"/>
      <c r="BO269" s="1"/>
      <c r="BP269" s="1"/>
      <c r="BQ269" s="1"/>
      <c r="BW269" s="103"/>
    </row>
    <row r="270" spans="1:105">
      <c r="M270" s="1"/>
      <c r="N270" s="1"/>
      <c r="O270" s="1"/>
      <c r="BH270" s="1"/>
      <c r="BI270" s="1"/>
      <c r="BJ270" s="1"/>
      <c r="BK270" s="1"/>
      <c r="BL270" s="1"/>
      <c r="BM270" s="306"/>
      <c r="BW270" s="103"/>
    </row>
    <row r="271" spans="1:105">
      <c r="M271" s="1"/>
      <c r="N271" s="1"/>
      <c r="O271" s="1"/>
      <c r="BH271" s="1"/>
      <c r="BI271" s="1"/>
      <c r="BJ271" s="1"/>
      <c r="BK271" s="1"/>
      <c r="BL271" s="1"/>
      <c r="BM271" s="306"/>
      <c r="BW271" s="103"/>
    </row>
    <row r="272" spans="1:105">
      <c r="M272" s="1"/>
      <c r="N272" s="1"/>
      <c r="O272" s="1"/>
      <c r="BH272" s="1"/>
      <c r="BI272" s="1"/>
      <c r="BJ272" s="1"/>
      <c r="BK272" s="1"/>
      <c r="BL272" s="1"/>
      <c r="BM272" s="306"/>
      <c r="BW272" s="103"/>
    </row>
    <row r="273" spans="12:75">
      <c r="M273" s="1"/>
      <c r="N273" s="1"/>
      <c r="O273" s="1"/>
      <c r="BH273" s="1"/>
      <c r="BI273" s="1"/>
      <c r="BJ273" s="1"/>
      <c r="BK273" s="1"/>
      <c r="BL273" s="1"/>
      <c r="BM273" s="306"/>
      <c r="BW273" s="103"/>
    </row>
    <row r="274" spans="12:75">
      <c r="M274" s="1"/>
      <c r="N274" s="1"/>
      <c r="O274" s="1"/>
      <c r="BH274" s="1"/>
      <c r="BI274" s="1"/>
      <c r="BJ274" s="1"/>
      <c r="BK274" s="1"/>
      <c r="BL274" s="1"/>
      <c r="BM274" s="306"/>
      <c r="BW274" s="103"/>
    </row>
    <row r="275" spans="12:75">
      <c r="M275" s="1"/>
      <c r="N275" s="1"/>
      <c r="O275" s="1"/>
      <c r="BH275" s="1"/>
      <c r="BI275" s="1"/>
      <c r="BJ275" s="1"/>
      <c r="BK275" s="1"/>
      <c r="BL275" s="1"/>
      <c r="BM275" s="306"/>
      <c r="BW275" s="103"/>
    </row>
    <row r="276" spans="12:75">
      <c r="M276" s="1"/>
      <c r="N276" s="1"/>
      <c r="O276" s="1"/>
      <c r="BJ276" s="1"/>
      <c r="BK276" s="1"/>
      <c r="BL276" s="1"/>
      <c r="BM276" s="306"/>
      <c r="BW276" s="103"/>
    </row>
    <row r="277" spans="12:75">
      <c r="M277" s="1"/>
      <c r="N277" s="1"/>
      <c r="O277" s="1"/>
      <c r="BJ277" s="1"/>
      <c r="BK277" s="1"/>
      <c r="BL277" s="1"/>
      <c r="BM277" s="306"/>
      <c r="BW277" s="103"/>
    </row>
    <row r="278" spans="12:75">
      <c r="M278" s="1"/>
      <c r="N278" s="1"/>
      <c r="O278" s="1"/>
      <c r="BJ278" s="1"/>
      <c r="BK278" s="1"/>
      <c r="BL278" s="1"/>
      <c r="BM278" s="306"/>
      <c r="BW278" s="103"/>
    </row>
    <row r="279" spans="12:75">
      <c r="L279" s="1"/>
      <c r="M279" s="1"/>
      <c r="N279" s="1"/>
      <c r="O279" s="1"/>
      <c r="BJ279" s="1"/>
      <c r="BK279" s="1"/>
      <c r="BL279" s="1"/>
      <c r="BM279" s="306"/>
      <c r="BW279" s="103"/>
    </row>
    <row r="280" spans="12:75">
      <c r="L280" s="1"/>
      <c r="M280" s="1"/>
      <c r="N280" s="1"/>
      <c r="O280" s="1"/>
      <c r="BM280" s="306"/>
      <c r="BW280" s="103"/>
    </row>
    <row r="281" spans="12:75">
      <c r="L281" s="1"/>
      <c r="M281" s="1"/>
      <c r="N281" s="1"/>
      <c r="O281" s="1"/>
      <c r="BM281" s="306"/>
      <c r="BW281" s="103"/>
    </row>
    <row r="282" spans="12:75">
      <c r="L282" s="1"/>
      <c r="M282" s="1"/>
      <c r="N282" s="1"/>
      <c r="O282" s="1"/>
      <c r="BM282" s="306"/>
      <c r="BW282" s="103"/>
    </row>
    <row r="283" spans="12:75">
      <c r="L283" s="1"/>
      <c r="M283" s="1"/>
      <c r="N283" s="1"/>
      <c r="O283" s="1"/>
      <c r="BM283" s="306"/>
      <c r="BW283" s="103"/>
    </row>
    <row r="284" spans="12:75">
      <c r="BM284" s="306"/>
      <c r="BW284" s="103"/>
    </row>
    <row r="285" spans="12:75">
      <c r="BM285" s="306"/>
      <c r="BW285" s="103"/>
    </row>
    <row r="286" spans="12:75">
      <c r="BM286" s="306"/>
      <c r="BW286" s="103"/>
    </row>
    <row r="287" spans="12:75">
      <c r="BM287" s="306"/>
      <c r="BW287" s="103"/>
    </row>
    <row r="288" spans="12:75">
      <c r="BM288" s="306"/>
      <c r="BW288" s="103"/>
    </row>
    <row r="289" spans="12:75">
      <c r="BM289" s="306"/>
      <c r="BW289" s="103"/>
    </row>
    <row r="290" spans="12:75">
      <c r="BM290" s="306"/>
      <c r="BW290" s="103"/>
    </row>
    <row r="291" spans="12:75">
      <c r="BM291" s="306"/>
      <c r="BW291" s="103"/>
    </row>
    <row r="292" spans="12:75">
      <c r="BM292" s="306"/>
      <c r="BW292" s="103"/>
    </row>
    <row r="293" spans="12:75">
      <c r="BM293" s="306"/>
      <c r="BW293" s="103"/>
    </row>
    <row r="294" spans="12:75">
      <c r="BM294" s="306"/>
      <c r="BW294" s="103"/>
    </row>
    <row r="295" spans="12:75">
      <c r="BM295" s="306"/>
      <c r="BW295" s="103"/>
    </row>
    <row r="296" spans="12:75">
      <c r="BM296" s="306"/>
    </row>
    <row r="297" spans="12:75">
      <c r="BM297" s="306"/>
    </row>
    <row r="298" spans="12:75">
      <c r="BM298" s="306"/>
    </row>
    <row r="299" spans="12:75">
      <c r="BM299" s="306"/>
    </row>
    <row r="300" spans="12:75">
      <c r="BM300" s="306"/>
    </row>
    <row r="301" spans="12:75">
      <c r="BM301" s="306"/>
    </row>
    <row r="302" spans="12:75">
      <c r="L302" s="1"/>
      <c r="M302" s="1"/>
      <c r="N302" s="1"/>
      <c r="O302" s="1"/>
      <c r="BM302" s="306"/>
    </row>
    <row r="303" spans="12:75">
      <c r="L303" s="1"/>
      <c r="M303" s="1"/>
      <c r="N303" s="1"/>
      <c r="O303" s="1"/>
      <c r="BM303" s="306"/>
    </row>
    <row r="304" spans="12:75">
      <c r="L304" s="1"/>
      <c r="M304" s="1"/>
      <c r="N304" s="1"/>
      <c r="O304" s="1"/>
      <c r="BM304" s="306"/>
    </row>
    <row r="305" spans="12:65">
      <c r="L305" s="1"/>
      <c r="M305" s="1"/>
      <c r="N305" s="1"/>
      <c r="O305" s="1"/>
      <c r="BM305" s="306"/>
    </row>
    <row r="306" spans="12:65">
      <c r="L306" s="1"/>
      <c r="M306" s="1"/>
      <c r="N306" s="1"/>
      <c r="O306" s="1"/>
      <c r="BM306" s="306"/>
    </row>
    <row r="307" spans="12:65">
      <c r="L307" s="1"/>
      <c r="M307" s="1"/>
      <c r="N307" s="1"/>
      <c r="O307" s="1"/>
      <c r="BM307" s="306"/>
    </row>
    <row r="308" spans="12:65">
      <c r="L308" s="1"/>
      <c r="M308" s="1"/>
      <c r="N308" s="1"/>
      <c r="O308" s="1"/>
      <c r="BM308" s="306"/>
    </row>
    <row r="309" spans="12:65">
      <c r="L309" s="1"/>
      <c r="M309" s="1"/>
      <c r="N309" s="1"/>
      <c r="O309" s="1"/>
      <c r="BM309" s="306"/>
    </row>
    <row r="310" spans="12:65">
      <c r="L310" s="1"/>
      <c r="M310" s="1"/>
      <c r="N310" s="1"/>
      <c r="O310" s="1"/>
      <c r="BM310" s="306"/>
    </row>
    <row r="311" spans="12:65">
      <c r="L311" s="1"/>
      <c r="M311" s="1"/>
      <c r="N311" s="1"/>
      <c r="O311" s="1"/>
      <c r="BM311" s="306"/>
    </row>
    <row r="312" spans="12:65">
      <c r="L312" s="1"/>
      <c r="M312" s="1"/>
      <c r="N312" s="1"/>
      <c r="O312" s="1"/>
      <c r="BM312" s="306"/>
    </row>
    <row r="313" spans="12:65">
      <c r="L313" s="1"/>
      <c r="M313" s="1"/>
      <c r="N313" s="1"/>
      <c r="O313" s="1"/>
      <c r="BM313" s="306"/>
    </row>
    <row r="314" spans="12:65">
      <c r="L314" s="1"/>
      <c r="M314" s="1"/>
      <c r="N314" s="1"/>
      <c r="O314" s="1"/>
      <c r="BM314" s="306"/>
    </row>
    <row r="315" spans="12:65">
      <c r="L315" s="1"/>
      <c r="M315" s="1"/>
      <c r="N315" s="1"/>
      <c r="O315" s="1"/>
      <c r="BM315" s="306"/>
    </row>
    <row r="316" spans="12:65">
      <c r="L316" s="1"/>
      <c r="M316" s="1"/>
      <c r="N316" s="1"/>
      <c r="O316" s="1"/>
      <c r="BM316" s="306"/>
    </row>
    <row r="317" spans="12:65">
      <c r="L317" s="1"/>
      <c r="M317" s="1"/>
      <c r="N317" s="1"/>
      <c r="O317" s="1"/>
      <c r="BM317" s="306"/>
    </row>
    <row r="318" spans="12:65">
      <c r="L318" s="1"/>
      <c r="M318" s="1"/>
      <c r="N318" s="1"/>
      <c r="O318" s="1"/>
      <c r="BM318" s="306"/>
    </row>
    <row r="319" spans="12:65">
      <c r="L319" s="1"/>
      <c r="M319" s="1"/>
      <c r="N319" s="1"/>
      <c r="O319" s="1"/>
      <c r="BM319" s="306"/>
    </row>
    <row r="320" spans="12:65">
      <c r="L320" s="1"/>
      <c r="M320" s="1"/>
      <c r="N320" s="1"/>
      <c r="O320" s="1"/>
      <c r="BM320" s="306"/>
    </row>
    <row r="321" spans="12:65">
      <c r="L321" s="1"/>
      <c r="M321" s="1"/>
      <c r="N321" s="1"/>
      <c r="O321" s="1"/>
      <c r="BM321" s="306"/>
    </row>
    <row r="322" spans="12:65">
      <c r="L322" s="1"/>
      <c r="M322" s="1"/>
      <c r="N322" s="1"/>
      <c r="O322" s="1"/>
      <c r="BM322" s="306"/>
    </row>
    <row r="323" spans="12:65">
      <c r="L323" s="1"/>
      <c r="M323" s="1"/>
      <c r="N323" s="1"/>
      <c r="O323" s="1"/>
      <c r="BM323" s="306"/>
    </row>
    <row r="324" spans="12:65">
      <c r="L324" s="1"/>
      <c r="M324" s="1"/>
      <c r="N324" s="1"/>
      <c r="O324" s="1"/>
      <c r="BM324" s="306"/>
    </row>
    <row r="325" spans="12:65">
      <c r="L325" s="1"/>
      <c r="M325" s="1"/>
      <c r="N325" s="1"/>
      <c r="O325" s="1"/>
      <c r="BM325" s="306"/>
    </row>
    <row r="326" spans="12:65">
      <c r="L326" s="1"/>
      <c r="M326" s="1"/>
      <c r="N326" s="1"/>
      <c r="O326" s="1"/>
      <c r="BM326" s="306"/>
    </row>
    <row r="327" spans="12:65">
      <c r="L327" s="1"/>
      <c r="M327" s="1"/>
      <c r="N327" s="1"/>
      <c r="O327" s="1"/>
      <c r="BM327" s="306"/>
    </row>
    <row r="328" spans="12:65">
      <c r="L328" s="1"/>
      <c r="M328" s="1"/>
      <c r="N328" s="1"/>
      <c r="O328" s="1"/>
      <c r="BM328" s="306"/>
    </row>
    <row r="329" spans="12:65">
      <c r="L329" s="1"/>
      <c r="M329" s="1"/>
      <c r="N329" s="1"/>
      <c r="O329" s="1"/>
      <c r="BM329" s="306"/>
    </row>
    <row r="330" spans="12:65">
      <c r="L330" s="1"/>
      <c r="M330" s="1"/>
      <c r="N330" s="1"/>
      <c r="O330" s="1"/>
      <c r="BM330" s="306"/>
    </row>
    <row r="331" spans="12:65">
      <c r="L331" s="1"/>
      <c r="M331" s="1"/>
      <c r="N331" s="1"/>
      <c r="O331" s="1"/>
      <c r="BM331" s="306"/>
    </row>
    <row r="332" spans="12:65">
      <c r="L332" s="1"/>
      <c r="M332" s="1"/>
      <c r="N332" s="1"/>
      <c r="O332" s="1"/>
      <c r="BM332" s="306"/>
    </row>
    <row r="333" spans="12:65">
      <c r="L333" s="1"/>
      <c r="M333" s="1"/>
      <c r="N333" s="1"/>
      <c r="O333" s="1"/>
      <c r="BM333" s="306"/>
    </row>
    <row r="334" spans="12:65">
      <c r="L334" s="1"/>
      <c r="M334" s="1"/>
      <c r="N334" s="1"/>
      <c r="O334" s="1"/>
      <c r="BM334" s="306"/>
    </row>
    <row r="335" spans="12:65">
      <c r="L335" s="1"/>
      <c r="M335" s="1"/>
      <c r="N335" s="1"/>
      <c r="O335" s="1"/>
      <c r="BM335" s="306"/>
    </row>
    <row r="336" spans="12:65">
      <c r="L336" s="1"/>
      <c r="M336" s="1"/>
      <c r="N336" s="1"/>
      <c r="O336" s="1"/>
      <c r="BM336" s="306"/>
    </row>
    <row r="337" spans="12:65">
      <c r="L337" s="1"/>
      <c r="M337" s="1"/>
      <c r="N337" s="1"/>
      <c r="O337" s="1"/>
      <c r="BM337" s="306"/>
    </row>
    <row r="338" spans="12:65">
      <c r="L338" s="1"/>
      <c r="M338" s="1"/>
      <c r="N338" s="1"/>
      <c r="O338" s="1"/>
      <c r="BM338" s="306"/>
    </row>
    <row r="339" spans="12:65">
      <c r="L339" s="1"/>
      <c r="M339" s="1"/>
      <c r="N339" s="1"/>
      <c r="O339" s="1"/>
      <c r="BM339" s="306"/>
    </row>
    <row r="340" spans="12:65">
      <c r="L340" s="1"/>
      <c r="M340" s="1"/>
      <c r="N340" s="1"/>
      <c r="O340" s="1"/>
      <c r="BM340" s="306"/>
    </row>
    <row r="341" spans="12:65">
      <c r="L341" s="1"/>
      <c r="M341" s="1"/>
      <c r="N341" s="1"/>
      <c r="O341" s="1"/>
      <c r="BM341" s="306"/>
    </row>
    <row r="342" spans="12:65">
      <c r="L342" s="1"/>
      <c r="M342" s="1"/>
      <c r="N342" s="1"/>
      <c r="O342" s="1"/>
      <c r="BM342" s="306"/>
    </row>
    <row r="343" spans="12:65">
      <c r="L343" s="1"/>
      <c r="M343" s="1"/>
      <c r="N343" s="1"/>
      <c r="O343" s="1"/>
      <c r="BM343" s="306"/>
    </row>
    <row r="344" spans="12:65">
      <c r="L344" s="1"/>
      <c r="M344" s="1"/>
      <c r="N344" s="1"/>
      <c r="O344" s="1"/>
      <c r="BM344" s="306"/>
    </row>
    <row r="345" spans="12:65">
      <c r="L345" s="1"/>
      <c r="M345" s="1"/>
      <c r="N345" s="1"/>
      <c r="O345" s="1"/>
      <c r="BM345" s="306"/>
    </row>
    <row r="346" spans="12:65">
      <c r="L346" s="1"/>
      <c r="M346" s="1"/>
      <c r="N346" s="1"/>
      <c r="O346" s="1"/>
      <c r="BM346" s="306"/>
    </row>
    <row r="347" spans="12:65">
      <c r="L347" s="1"/>
      <c r="M347" s="1"/>
      <c r="N347" s="1"/>
      <c r="O347" s="1"/>
      <c r="BM347" s="306"/>
    </row>
    <row r="348" spans="12:65">
      <c r="L348" s="1"/>
      <c r="M348" s="1"/>
      <c r="N348" s="1"/>
      <c r="O348" s="1"/>
      <c r="BM348" s="306"/>
    </row>
    <row r="349" spans="12:65">
      <c r="L349" s="1"/>
      <c r="M349" s="1"/>
      <c r="N349" s="1"/>
      <c r="O349" s="1"/>
      <c r="BM349" s="306"/>
    </row>
    <row r="350" spans="12:65">
      <c r="L350" s="1"/>
      <c r="M350" s="1"/>
      <c r="N350" s="1"/>
      <c r="O350" s="1"/>
      <c r="BM350" s="306"/>
    </row>
    <row r="351" spans="12:65">
      <c r="L351" s="1"/>
      <c r="M351" s="1"/>
      <c r="N351" s="1"/>
      <c r="O351" s="1"/>
      <c r="BM351" s="306"/>
    </row>
    <row r="352" spans="12:65">
      <c r="BM352" s="306"/>
    </row>
    <row r="353" spans="65:65">
      <c r="BM353" s="306"/>
    </row>
    <row r="354" spans="65:65">
      <c r="BM354" s="306"/>
    </row>
    <row r="355" spans="65:65">
      <c r="BM355" s="306"/>
    </row>
    <row r="356" spans="65:65">
      <c r="BM356" s="306"/>
    </row>
    <row r="357" spans="65:65">
      <c r="BM357" s="306"/>
    </row>
    <row r="358" spans="65:65">
      <c r="BM358" s="306"/>
    </row>
    <row r="359" spans="65:65">
      <c r="BM359" s="306"/>
    </row>
    <row r="360" spans="65:65">
      <c r="BM360" s="306"/>
    </row>
    <row r="361" spans="65:65">
      <c r="BM361" s="306"/>
    </row>
    <row r="362" spans="65:65">
      <c r="BM362" s="306"/>
    </row>
    <row r="363" spans="65:65">
      <c r="BM363" s="306"/>
    </row>
    <row r="364" spans="65:65">
      <c r="BM364" s="306"/>
    </row>
    <row r="365" spans="65:65">
      <c r="BM365" s="306"/>
    </row>
    <row r="366" spans="65:65">
      <c r="BM366" s="306"/>
    </row>
    <row r="367" spans="65:65">
      <c r="BM367" s="306"/>
    </row>
    <row r="368" spans="65:65">
      <c r="BM368" s="306"/>
    </row>
    <row r="369" spans="65:65">
      <c r="BM369" s="306"/>
    </row>
    <row r="370" spans="65:65">
      <c r="BM370" s="306"/>
    </row>
    <row r="371" spans="65:65">
      <c r="BM371" s="306"/>
    </row>
    <row r="372" spans="65:65">
      <c r="BM372" s="306"/>
    </row>
    <row r="373" spans="65:65">
      <c r="BM373" s="306"/>
    </row>
    <row r="374" spans="65:65">
      <c r="BM374" s="306"/>
    </row>
    <row r="375" spans="65:65">
      <c r="BM375" s="306"/>
    </row>
    <row r="376" spans="65:65">
      <c r="BM376" s="306"/>
    </row>
    <row r="377" spans="65:65">
      <c r="BM377" s="306"/>
    </row>
    <row r="378" spans="65:65">
      <c r="BM378" s="306"/>
    </row>
    <row r="379" spans="65:65">
      <c r="BM379" s="306"/>
    </row>
    <row r="380" spans="65:65">
      <c r="BM380" s="306"/>
    </row>
    <row r="381" spans="65:65">
      <c r="BM381" s="306"/>
    </row>
    <row r="382" spans="65:65">
      <c r="BM382" s="306"/>
    </row>
    <row r="383" spans="65:65">
      <c r="BM383" s="306"/>
    </row>
    <row r="384" spans="65:65">
      <c r="BM384" s="306"/>
    </row>
    <row r="385" spans="65:65">
      <c r="BM385" s="306"/>
    </row>
    <row r="386" spans="65:65">
      <c r="BM386" s="306"/>
    </row>
    <row r="387" spans="65:65">
      <c r="BM387" s="306"/>
    </row>
    <row r="388" spans="65:65">
      <c r="BM388" s="306"/>
    </row>
    <row r="389" spans="65:65">
      <c r="BM389" s="306"/>
    </row>
    <row r="390" spans="65:65">
      <c r="BM390" s="306"/>
    </row>
    <row r="391" spans="65:65">
      <c r="BM391" s="306"/>
    </row>
    <row r="392" spans="65:65">
      <c r="BM392" s="306"/>
    </row>
    <row r="393" spans="65:65">
      <c r="BM393" s="306"/>
    </row>
    <row r="394" spans="65:65">
      <c r="BM394" s="306"/>
    </row>
    <row r="395" spans="65:65">
      <c r="BM395" s="306"/>
    </row>
    <row r="396" spans="65:65">
      <c r="BM396" s="306"/>
    </row>
    <row r="397" spans="65:65">
      <c r="BM397" s="306"/>
    </row>
    <row r="398" spans="65:65">
      <c r="BM398" s="306"/>
    </row>
    <row r="399" spans="65:65">
      <c r="BM399" s="306"/>
    </row>
    <row r="400" spans="65:65">
      <c r="BM400" s="306"/>
    </row>
    <row r="401" spans="65:65">
      <c r="BM401" s="306"/>
    </row>
    <row r="402" spans="65:65">
      <c r="BM402" s="306"/>
    </row>
    <row r="403" spans="65:65">
      <c r="BM403" s="306"/>
    </row>
    <row r="404" spans="65:65">
      <c r="BM404" s="306"/>
    </row>
    <row r="405" spans="65:65">
      <c r="BM405" s="306"/>
    </row>
    <row r="406" spans="65:65">
      <c r="BM406" s="306"/>
    </row>
    <row r="407" spans="65:65">
      <c r="BM407" s="306"/>
    </row>
    <row r="408" spans="65:65">
      <c r="BM408" s="306"/>
    </row>
    <row r="409" spans="65:65">
      <c r="BM409" s="306"/>
    </row>
    <row r="410" spans="65:65">
      <c r="BM410" s="306"/>
    </row>
    <row r="411" spans="65:65">
      <c r="BM411" s="306"/>
    </row>
    <row r="412" spans="65:65">
      <c r="BM412" s="306"/>
    </row>
    <row r="413" spans="65:65">
      <c r="BM413" s="306"/>
    </row>
    <row r="414" spans="65:65">
      <c r="BM414" s="306"/>
    </row>
    <row r="415" spans="65:65">
      <c r="BM415" s="306"/>
    </row>
    <row r="416" spans="65:65">
      <c r="BM416" s="306"/>
    </row>
    <row r="417" spans="65:65">
      <c r="BM417" s="306"/>
    </row>
    <row r="418" spans="65:65">
      <c r="BM418" s="306"/>
    </row>
    <row r="419" spans="65:65">
      <c r="BM419" s="306"/>
    </row>
    <row r="420" spans="65:65">
      <c r="BM420" s="306"/>
    </row>
    <row r="421" spans="65:65">
      <c r="BM421" s="306"/>
    </row>
    <row r="422" spans="65:65">
      <c r="BM422" s="306"/>
    </row>
    <row r="423" spans="65:65">
      <c r="BM423" s="306"/>
    </row>
    <row r="424" spans="65:65">
      <c r="BM424" s="306"/>
    </row>
    <row r="425" spans="65:65">
      <c r="BM425" s="306"/>
    </row>
    <row r="426" spans="65:65">
      <c r="BM426" s="306"/>
    </row>
    <row r="427" spans="65:65">
      <c r="BM427" s="306"/>
    </row>
    <row r="428" spans="65:65">
      <c r="BM428" s="306"/>
    </row>
    <row r="429" spans="65:65">
      <c r="BM429" s="306"/>
    </row>
    <row r="430" spans="65:65">
      <c r="BM430" s="306"/>
    </row>
    <row r="431" spans="65:65">
      <c r="BM431" s="306"/>
    </row>
    <row r="432" spans="65:65">
      <c r="BM432" s="306"/>
    </row>
    <row r="433" spans="65:65">
      <c r="BM433" s="306"/>
    </row>
    <row r="434" spans="65:65">
      <c r="BM434" s="306"/>
    </row>
    <row r="435" spans="65:65">
      <c r="BM435" s="306"/>
    </row>
    <row r="436" spans="65:65">
      <c r="BM436" s="306"/>
    </row>
    <row r="437" spans="65:65">
      <c r="BM437" s="306"/>
    </row>
    <row r="438" spans="65:65">
      <c r="BM438" s="306"/>
    </row>
    <row r="439" spans="65:65">
      <c r="BM439" s="306"/>
    </row>
    <row r="440" spans="65:65">
      <c r="BM440" s="306"/>
    </row>
    <row r="441" spans="65:65">
      <c r="BM441" s="306"/>
    </row>
    <row r="442" spans="65:65">
      <c r="BM442" s="306"/>
    </row>
    <row r="443" spans="65:65">
      <c r="BM443" s="306"/>
    </row>
    <row r="444" spans="65:65">
      <c r="BM444" s="306"/>
    </row>
    <row r="445" spans="65:65">
      <c r="BM445" s="306"/>
    </row>
    <row r="446" spans="65:65">
      <c r="BM446" s="306"/>
    </row>
    <row r="447" spans="65:65">
      <c r="BM447" s="306"/>
    </row>
    <row r="448" spans="65:65">
      <c r="BM448" s="306"/>
    </row>
    <row r="449" spans="65:65">
      <c r="BM449" s="306"/>
    </row>
    <row r="450" spans="65:65">
      <c r="BM450" s="306"/>
    </row>
    <row r="451" spans="65:65">
      <c r="BM451" s="306"/>
    </row>
    <row r="452" spans="65:65">
      <c r="BM452" s="306"/>
    </row>
    <row r="453" spans="65:65">
      <c r="BM453" s="306"/>
    </row>
    <row r="454" spans="65:65">
      <c r="BM454" s="306"/>
    </row>
    <row r="455" spans="65:65">
      <c r="BM455" s="306"/>
    </row>
    <row r="456" spans="65:65">
      <c r="BM456" s="306"/>
    </row>
    <row r="457" spans="65:65">
      <c r="BM457" s="306"/>
    </row>
    <row r="458" spans="65:65">
      <c r="BM458" s="306"/>
    </row>
    <row r="459" spans="65:65">
      <c r="BM459" s="306"/>
    </row>
    <row r="460" spans="65:65">
      <c r="BM460" s="306"/>
    </row>
    <row r="461" spans="65:65">
      <c r="BM461" s="306"/>
    </row>
    <row r="462" spans="65:65">
      <c r="BM462" s="306"/>
    </row>
    <row r="463" spans="65:65">
      <c r="BM463" s="306"/>
    </row>
    <row r="464" spans="65:65">
      <c r="BM464" s="306"/>
    </row>
    <row r="465" spans="65:65">
      <c r="BM465" s="306"/>
    </row>
    <row r="466" spans="65:65">
      <c r="BM466" s="306"/>
    </row>
    <row r="467" spans="65:65">
      <c r="BM467" s="306"/>
    </row>
    <row r="468" spans="65:65">
      <c r="BM468" s="306"/>
    </row>
    <row r="469" spans="65:65">
      <c r="BM469" s="306"/>
    </row>
    <row r="470" spans="65:65">
      <c r="BM470" s="306"/>
    </row>
    <row r="471" spans="65:65">
      <c r="BM471" s="306"/>
    </row>
    <row r="472" spans="65:65">
      <c r="BM472" s="306"/>
    </row>
    <row r="473" spans="65:65">
      <c r="BM473" s="306"/>
    </row>
    <row r="474" spans="65:65">
      <c r="BM474" s="306"/>
    </row>
    <row r="475" spans="65:65">
      <c r="BM475" s="306"/>
    </row>
    <row r="476" spans="65:65">
      <c r="BM476" s="306"/>
    </row>
    <row r="477" spans="65:65">
      <c r="BM477" s="306"/>
    </row>
    <row r="478" spans="65:65">
      <c r="BM478" s="306"/>
    </row>
    <row r="479" spans="65:65">
      <c r="BM479" s="306"/>
    </row>
    <row r="480" spans="65:65">
      <c r="BM480" s="306"/>
    </row>
    <row r="481" spans="65:65">
      <c r="BM481" s="306"/>
    </row>
    <row r="482" spans="65:65">
      <c r="BM482" s="306"/>
    </row>
    <row r="483" spans="65:65">
      <c r="BM483" s="306"/>
    </row>
    <row r="484" spans="65:65">
      <c r="BM484" s="306"/>
    </row>
    <row r="485" spans="65:65">
      <c r="BM485" s="306"/>
    </row>
    <row r="486" spans="65:65">
      <c r="BM486" s="306"/>
    </row>
    <row r="487" spans="65:65">
      <c r="BM487" s="306"/>
    </row>
    <row r="488" spans="65:65">
      <c r="BM488" s="306"/>
    </row>
    <row r="489" spans="65:65">
      <c r="BM489" s="306"/>
    </row>
    <row r="490" spans="65:65">
      <c r="BM490" s="306"/>
    </row>
    <row r="491" spans="65:65">
      <c r="BM491" s="306"/>
    </row>
    <row r="492" spans="65:65">
      <c r="BM492" s="306"/>
    </row>
    <row r="493" spans="65:65">
      <c r="BM493" s="306"/>
    </row>
    <row r="494" spans="65:65">
      <c r="BM494" s="306"/>
    </row>
    <row r="495" spans="65:65">
      <c r="BM495" s="306"/>
    </row>
    <row r="496" spans="65:65">
      <c r="BM496" s="306"/>
    </row>
    <row r="497" spans="65:65">
      <c r="BM497" s="306"/>
    </row>
    <row r="498" spans="65:65">
      <c r="BM498" s="306"/>
    </row>
    <row r="499" spans="65:65">
      <c r="BM499" s="306"/>
    </row>
    <row r="500" spans="65:65">
      <c r="BM500" s="306"/>
    </row>
    <row r="501" spans="65:65">
      <c r="BM501" s="306"/>
    </row>
    <row r="502" spans="65:65">
      <c r="BM502" s="306"/>
    </row>
    <row r="503" spans="65:65">
      <c r="BM503" s="306"/>
    </row>
    <row r="504" spans="65:65">
      <c r="BM504" s="306"/>
    </row>
    <row r="505" spans="65:65">
      <c r="BM505" s="306"/>
    </row>
    <row r="506" spans="65:65">
      <c r="BM506" s="306"/>
    </row>
    <row r="507" spans="65:65">
      <c r="BM507" s="306"/>
    </row>
    <row r="508" spans="65:65">
      <c r="BM508" s="306"/>
    </row>
    <row r="509" spans="65:65">
      <c r="BM509" s="306"/>
    </row>
    <row r="510" spans="65:65">
      <c r="BM510" s="306"/>
    </row>
    <row r="511" spans="65:65">
      <c r="BM511" s="306"/>
    </row>
    <row r="512" spans="65:65">
      <c r="BM512" s="306"/>
    </row>
    <row r="513" spans="65:65">
      <c r="BM513" s="306"/>
    </row>
    <row r="514" spans="65:65">
      <c r="BM514" s="306"/>
    </row>
    <row r="515" spans="65:65">
      <c r="BM515" s="306"/>
    </row>
    <row r="516" spans="65:65">
      <c r="BM516" s="306"/>
    </row>
    <row r="517" spans="65:65">
      <c r="BM517" s="306"/>
    </row>
    <row r="518" spans="65:65">
      <c r="BM518" s="306"/>
    </row>
    <row r="519" spans="65:65">
      <c r="BM519" s="306"/>
    </row>
    <row r="520" spans="65:65">
      <c r="BM520" s="306"/>
    </row>
    <row r="521" spans="65:65">
      <c r="BM521" s="306"/>
    </row>
    <row r="522" spans="65:65">
      <c r="BM522" s="306"/>
    </row>
    <row r="523" spans="65:65">
      <c r="BM523" s="306"/>
    </row>
    <row r="524" spans="65:65">
      <c r="BM524" s="306"/>
    </row>
    <row r="525" spans="65:65">
      <c r="BM525" s="306"/>
    </row>
    <row r="526" spans="65:65">
      <c r="BM526" s="306"/>
    </row>
    <row r="527" spans="65:65">
      <c r="BM527" s="306"/>
    </row>
    <row r="528" spans="65:65">
      <c r="BM528" s="306"/>
    </row>
    <row r="529" spans="65:65">
      <c r="BM529" s="306"/>
    </row>
    <row r="530" spans="65:65">
      <c r="BM530" s="306"/>
    </row>
    <row r="531" spans="65:65">
      <c r="BM531" s="306"/>
    </row>
    <row r="532" spans="65:65">
      <c r="BM532" s="306"/>
    </row>
    <row r="533" spans="65:65">
      <c r="BM533" s="306"/>
    </row>
    <row r="534" spans="65:65">
      <c r="BM534" s="306"/>
    </row>
    <row r="535" spans="65:65">
      <c r="BM535" s="306"/>
    </row>
    <row r="536" spans="65:65">
      <c r="BM536" s="306"/>
    </row>
    <row r="537" spans="65:65">
      <c r="BM537" s="306"/>
    </row>
    <row r="538" spans="65:65">
      <c r="BM538" s="306"/>
    </row>
    <row r="539" spans="65:65">
      <c r="BM539" s="306"/>
    </row>
    <row r="540" spans="65:65">
      <c r="BM540" s="306"/>
    </row>
    <row r="541" spans="65:65">
      <c r="BM541" s="306"/>
    </row>
    <row r="542" spans="65:65">
      <c r="BM542" s="306"/>
    </row>
    <row r="543" spans="65:65">
      <c r="BM543" s="306"/>
    </row>
    <row r="544" spans="65:65">
      <c r="BM544" s="306"/>
    </row>
    <row r="545" spans="65:65">
      <c r="BM545" s="306"/>
    </row>
    <row r="546" spans="65:65">
      <c r="BM546" s="306"/>
    </row>
    <row r="547" spans="65:65">
      <c r="BM547" s="306"/>
    </row>
    <row r="548" spans="65:65">
      <c r="BM548" s="306"/>
    </row>
    <row r="549" spans="65:65">
      <c r="BM549" s="306"/>
    </row>
    <row r="550" spans="65:65">
      <c r="BM550" s="306"/>
    </row>
    <row r="551" spans="65:65">
      <c r="BM551" s="306"/>
    </row>
    <row r="552" spans="65:65">
      <c r="BM552" s="306"/>
    </row>
    <row r="553" spans="65:65">
      <c r="BM553" s="306"/>
    </row>
    <row r="554" spans="65:65">
      <c r="BM554" s="306"/>
    </row>
    <row r="555" spans="65:65">
      <c r="BM555" s="306"/>
    </row>
    <row r="556" spans="65:65">
      <c r="BM556" s="306"/>
    </row>
    <row r="557" spans="65:65">
      <c r="BM557" s="306"/>
    </row>
    <row r="558" spans="65:65">
      <c r="BM558" s="306"/>
    </row>
    <row r="559" spans="65:65">
      <c r="BM559" s="306"/>
    </row>
    <row r="560" spans="65:65">
      <c r="BM560" s="306"/>
    </row>
    <row r="561" spans="65:65">
      <c r="BM561" s="306"/>
    </row>
    <row r="562" spans="65:65">
      <c r="BM562" s="306"/>
    </row>
    <row r="563" spans="65:65">
      <c r="BM563" s="306"/>
    </row>
    <row r="564" spans="65:65">
      <c r="BM564" s="306"/>
    </row>
    <row r="565" spans="65:65">
      <c r="BM565" s="306"/>
    </row>
    <row r="566" spans="65:65">
      <c r="BM566" s="306"/>
    </row>
    <row r="567" spans="65:65">
      <c r="BM567" s="306"/>
    </row>
    <row r="568" spans="65:65">
      <c r="BM568" s="306"/>
    </row>
    <row r="569" spans="65:65">
      <c r="BM569" s="306"/>
    </row>
    <row r="570" spans="65:65">
      <c r="BM570" s="306"/>
    </row>
    <row r="571" spans="65:65">
      <c r="BM571" s="306"/>
    </row>
    <row r="572" spans="65:65">
      <c r="BM572" s="306"/>
    </row>
    <row r="573" spans="65:65">
      <c r="BM573" s="306"/>
    </row>
    <row r="574" spans="65:65">
      <c r="BM574" s="306"/>
    </row>
    <row r="575" spans="65:65">
      <c r="BM575" s="306"/>
    </row>
    <row r="576" spans="65:65">
      <c r="BM576" s="306"/>
    </row>
    <row r="577" spans="65:65">
      <c r="BM577" s="306"/>
    </row>
    <row r="578" spans="65:65">
      <c r="BM578" s="306"/>
    </row>
    <row r="579" spans="65:65">
      <c r="BM579" s="306"/>
    </row>
    <row r="580" spans="65:65">
      <c r="BM580" s="306"/>
    </row>
    <row r="581" spans="65:65">
      <c r="BM581" s="306"/>
    </row>
    <row r="582" spans="65:65">
      <c r="BM582" s="306"/>
    </row>
    <row r="583" spans="65:65">
      <c r="BM583" s="306"/>
    </row>
    <row r="584" spans="65:65">
      <c r="BM584" s="306"/>
    </row>
    <row r="585" spans="65:65">
      <c r="BM585" s="306"/>
    </row>
    <row r="586" spans="65:65">
      <c r="BM586" s="306"/>
    </row>
    <row r="587" spans="65:65">
      <c r="BM587" s="306"/>
    </row>
    <row r="588" spans="65:65">
      <c r="BM588" s="306"/>
    </row>
    <row r="589" spans="65:65">
      <c r="BM589" s="306"/>
    </row>
    <row r="590" spans="65:65">
      <c r="BM590" s="306"/>
    </row>
    <row r="591" spans="65:65">
      <c r="BM591" s="306"/>
    </row>
    <row r="592" spans="65:65">
      <c r="BM592" s="306"/>
    </row>
    <row r="593" spans="65:65">
      <c r="BM593" s="306"/>
    </row>
    <row r="594" spans="65:65">
      <c r="BM594" s="306"/>
    </row>
    <row r="595" spans="65:65">
      <c r="BM595" s="306"/>
    </row>
    <row r="596" spans="65:65">
      <c r="BM596" s="306"/>
    </row>
    <row r="597" spans="65:65">
      <c r="BM597" s="306"/>
    </row>
    <row r="598" spans="65:65">
      <c r="BM598" s="306"/>
    </row>
    <row r="599" spans="65:65">
      <c r="BM599" s="306"/>
    </row>
    <row r="600" spans="65:65">
      <c r="BM600" s="306"/>
    </row>
    <row r="601" spans="65:65">
      <c r="BM601" s="306"/>
    </row>
    <row r="602" spans="65:65">
      <c r="BM602" s="306"/>
    </row>
    <row r="603" spans="65:65">
      <c r="BM603" s="306"/>
    </row>
    <row r="604" spans="65:65">
      <c r="BM604" s="306"/>
    </row>
    <row r="605" spans="65:65">
      <c r="BM605" s="306"/>
    </row>
    <row r="606" spans="65:65">
      <c r="BM606" s="306"/>
    </row>
    <row r="607" spans="65:65">
      <c r="BM607" s="306"/>
    </row>
    <row r="608" spans="65:65">
      <c r="BM608" s="306"/>
    </row>
    <row r="609" spans="65:65">
      <c r="BM609" s="306"/>
    </row>
    <row r="610" spans="65:65">
      <c r="BM610" s="306"/>
    </row>
    <row r="611" spans="65:65">
      <c r="BM611" s="306"/>
    </row>
    <row r="612" spans="65:65">
      <c r="BM612" s="306"/>
    </row>
    <row r="613" spans="65:65">
      <c r="BM613" s="306"/>
    </row>
    <row r="614" spans="65:65">
      <c r="BM614" s="306"/>
    </row>
    <row r="615" spans="65:65">
      <c r="BM615" s="306"/>
    </row>
    <row r="616" spans="65:65">
      <c r="BM616" s="306"/>
    </row>
    <row r="617" spans="65:65">
      <c r="BM617" s="306"/>
    </row>
    <row r="618" spans="65:65">
      <c r="BM618" s="306"/>
    </row>
    <row r="619" spans="65:65">
      <c r="BM619" s="306"/>
    </row>
    <row r="620" spans="65:65">
      <c r="BM620" s="306"/>
    </row>
    <row r="621" spans="65:65">
      <c r="BM621" s="306"/>
    </row>
    <row r="622" spans="65:65">
      <c r="BM622" s="306"/>
    </row>
    <row r="623" spans="65:65">
      <c r="BM623" s="306"/>
    </row>
    <row r="624" spans="65:65">
      <c r="BM624" s="306"/>
    </row>
    <row r="625" spans="65:65">
      <c r="BM625" s="306"/>
    </row>
    <row r="626" spans="65:65">
      <c r="BM626" s="306"/>
    </row>
    <row r="627" spans="65:65">
      <c r="BM627" s="306"/>
    </row>
    <row r="628" spans="65:65">
      <c r="BM628" s="306"/>
    </row>
    <row r="629" spans="65:65">
      <c r="BM629" s="306"/>
    </row>
    <row r="630" spans="65:65">
      <c r="BM630" s="306"/>
    </row>
    <row r="631" spans="65:65">
      <c r="BM631" s="306"/>
    </row>
    <row r="632" spans="65:65">
      <c r="BM632" s="306"/>
    </row>
    <row r="633" spans="65:65">
      <c r="BM633" s="306"/>
    </row>
    <row r="634" spans="65:65">
      <c r="BM634" s="306"/>
    </row>
    <row r="635" spans="65:65">
      <c r="BM635" s="306"/>
    </row>
    <row r="636" spans="65:65">
      <c r="BM636" s="306"/>
    </row>
    <row r="637" spans="65:65">
      <c r="BM637" s="306"/>
    </row>
    <row r="638" spans="65:65">
      <c r="BM638" s="306"/>
    </row>
    <row r="639" spans="65:65">
      <c r="BM639" s="306"/>
    </row>
    <row r="640" spans="65:65">
      <c r="BM640" s="306"/>
    </row>
    <row r="641" spans="65:65">
      <c r="BM641" s="306"/>
    </row>
    <row r="642" spans="65:65">
      <c r="BM642" s="306"/>
    </row>
    <row r="643" spans="65:65">
      <c r="BM643" s="306"/>
    </row>
    <row r="644" spans="65:65">
      <c r="BM644" s="306"/>
    </row>
    <row r="645" spans="65:65">
      <c r="BM645" s="306"/>
    </row>
    <row r="646" spans="65:65">
      <c r="BM646" s="306"/>
    </row>
    <row r="647" spans="65:65">
      <c r="BM647" s="306"/>
    </row>
    <row r="648" spans="65:65">
      <c r="BM648" s="306"/>
    </row>
    <row r="649" spans="65:65">
      <c r="BM649" s="306"/>
    </row>
    <row r="650" spans="65:65">
      <c r="BM650" s="306"/>
    </row>
    <row r="651" spans="65:65">
      <c r="BM651" s="306"/>
    </row>
    <row r="652" spans="65:65">
      <c r="BM652" s="306"/>
    </row>
    <row r="653" spans="65:65">
      <c r="BM653" s="306"/>
    </row>
    <row r="654" spans="65:65">
      <c r="BM654" s="306"/>
    </row>
    <row r="655" spans="65:65">
      <c r="BM655" s="306"/>
    </row>
    <row r="656" spans="65:65">
      <c r="BM656" s="306"/>
    </row>
    <row r="657" spans="65:65">
      <c r="BM657" s="306"/>
    </row>
    <row r="658" spans="65:65">
      <c r="BM658" s="306"/>
    </row>
    <row r="659" spans="65:65">
      <c r="BM659" s="306"/>
    </row>
    <row r="660" spans="65:65">
      <c r="BM660" s="306"/>
    </row>
    <row r="661" spans="65:65">
      <c r="BM661" s="306"/>
    </row>
    <row r="662" spans="65:65">
      <c r="BM662" s="306"/>
    </row>
    <row r="663" spans="65:65">
      <c r="BM663" s="306"/>
    </row>
    <row r="664" spans="65:65">
      <c r="BM664" s="306"/>
    </row>
    <row r="665" spans="65:65">
      <c r="BM665" s="306"/>
    </row>
    <row r="666" spans="65:65">
      <c r="BM666" s="306"/>
    </row>
    <row r="667" spans="65:65">
      <c r="BM667" s="306"/>
    </row>
    <row r="668" spans="65:65">
      <c r="BM668" s="306"/>
    </row>
    <row r="669" spans="65:65">
      <c r="BM669" s="306"/>
    </row>
    <row r="670" spans="65:65">
      <c r="BM670" s="306"/>
    </row>
    <row r="671" spans="65:65">
      <c r="BM671" s="306"/>
    </row>
    <row r="672" spans="65:65">
      <c r="BM672" s="306"/>
    </row>
    <row r="673" spans="65:65">
      <c r="BM673" s="306"/>
    </row>
    <row r="674" spans="65:65">
      <c r="BM674" s="306"/>
    </row>
    <row r="675" spans="65:65">
      <c r="BM675" s="306"/>
    </row>
    <row r="676" spans="65:65">
      <c r="BM676" s="306"/>
    </row>
    <row r="677" spans="65:65">
      <c r="BM677" s="306"/>
    </row>
    <row r="678" spans="65:65">
      <c r="BM678" s="306"/>
    </row>
    <row r="679" spans="65:65">
      <c r="BM679" s="306"/>
    </row>
    <row r="680" spans="65:65">
      <c r="BM680" s="306"/>
    </row>
    <row r="681" spans="65:65">
      <c r="BM681" s="306"/>
    </row>
    <row r="682" spans="65:65">
      <c r="BM682" s="306"/>
    </row>
    <row r="683" spans="65:65">
      <c r="BM683" s="306"/>
    </row>
    <row r="684" spans="65:65">
      <c r="BM684" s="306"/>
    </row>
    <row r="685" spans="65:65">
      <c r="BM685" s="306"/>
    </row>
    <row r="686" spans="65:65">
      <c r="BM686" s="306"/>
    </row>
    <row r="687" spans="65:65">
      <c r="BM687" s="306"/>
    </row>
    <row r="688" spans="65:65">
      <c r="BM688" s="306"/>
    </row>
    <row r="689" spans="65:65">
      <c r="BM689" s="306"/>
    </row>
    <row r="690" spans="65:65">
      <c r="BM690" s="306"/>
    </row>
    <row r="691" spans="65:65">
      <c r="BM691" s="306"/>
    </row>
    <row r="692" spans="65:65">
      <c r="BM692" s="306"/>
    </row>
    <row r="693" spans="65:65">
      <c r="BM693" s="306"/>
    </row>
    <row r="694" spans="65:65">
      <c r="BM694" s="306"/>
    </row>
    <row r="695" spans="65:65">
      <c r="BM695" s="306"/>
    </row>
    <row r="696" spans="65:65">
      <c r="BM696" s="306"/>
    </row>
    <row r="697" spans="65:65">
      <c r="BM697" s="306"/>
    </row>
    <row r="698" spans="65:65">
      <c r="BM698" s="306"/>
    </row>
    <row r="699" spans="65:65">
      <c r="BM699" s="306"/>
    </row>
    <row r="700" spans="65:65">
      <c r="BM700" s="306"/>
    </row>
    <row r="701" spans="65:65">
      <c r="BM701" s="306"/>
    </row>
    <row r="702" spans="65:65">
      <c r="BM702" s="306"/>
    </row>
    <row r="703" spans="65:65">
      <c r="BM703" s="306"/>
    </row>
    <row r="704" spans="65:65">
      <c r="BM704" s="306"/>
    </row>
    <row r="705" spans="65:65">
      <c r="BM705" s="306"/>
    </row>
    <row r="706" spans="65:65">
      <c r="BM706" s="306"/>
    </row>
    <row r="707" spans="65:65">
      <c r="BM707" s="306"/>
    </row>
    <row r="708" spans="65:65">
      <c r="BM708" s="306"/>
    </row>
    <row r="709" spans="65:65">
      <c r="BM709" s="306"/>
    </row>
    <row r="710" spans="65:65">
      <c r="BM710" s="306"/>
    </row>
    <row r="711" spans="65:65">
      <c r="BM711" s="306"/>
    </row>
    <row r="712" spans="65:65">
      <c r="BM712" s="306"/>
    </row>
    <row r="713" spans="65:65">
      <c r="BM713" s="306"/>
    </row>
    <row r="714" spans="65:65">
      <c r="BM714" s="306"/>
    </row>
    <row r="715" spans="65:65">
      <c r="BM715" s="306"/>
    </row>
    <row r="716" spans="65:65">
      <c r="BM716" s="306"/>
    </row>
    <row r="717" spans="65:65">
      <c r="BM717" s="306"/>
    </row>
    <row r="718" spans="65:65">
      <c r="BM718" s="306"/>
    </row>
    <row r="719" spans="65:65">
      <c r="BM719" s="306"/>
    </row>
    <row r="720" spans="65:65">
      <c r="BM720" s="306"/>
    </row>
    <row r="721" spans="65:65">
      <c r="BM721" s="306"/>
    </row>
    <row r="722" spans="65:65">
      <c r="BM722" s="306"/>
    </row>
    <row r="723" spans="65:65">
      <c r="BM723" s="306"/>
    </row>
    <row r="724" spans="65:65">
      <c r="BM724" s="306"/>
    </row>
    <row r="725" spans="65:65">
      <c r="BM725" s="306"/>
    </row>
    <row r="726" spans="65:65">
      <c r="BM726" s="306"/>
    </row>
    <row r="727" spans="65:65">
      <c r="BM727" s="306"/>
    </row>
    <row r="728" spans="65:65">
      <c r="BM728" s="306"/>
    </row>
    <row r="729" spans="65:65">
      <c r="BM729" s="306"/>
    </row>
    <row r="730" spans="65:65">
      <c r="BM730" s="306"/>
    </row>
    <row r="731" spans="65:65">
      <c r="BM731" s="306"/>
    </row>
    <row r="732" spans="65:65">
      <c r="BM732" s="306"/>
    </row>
    <row r="733" spans="65:65">
      <c r="BM733" s="306"/>
    </row>
    <row r="734" spans="65:65">
      <c r="BM734" s="306"/>
    </row>
    <row r="735" spans="65:65">
      <c r="BM735" s="306"/>
    </row>
    <row r="736" spans="65:65">
      <c r="BM736" s="306"/>
    </row>
    <row r="737" spans="65:65">
      <c r="BM737" s="306"/>
    </row>
    <row r="738" spans="65:65">
      <c r="BM738" s="306"/>
    </row>
    <row r="739" spans="65:65">
      <c r="BM739" s="306"/>
    </row>
    <row r="740" spans="65:65">
      <c r="BM740" s="306"/>
    </row>
    <row r="741" spans="65:65">
      <c r="BM741" s="306"/>
    </row>
    <row r="742" spans="65:65">
      <c r="BM742" s="306"/>
    </row>
    <row r="743" spans="65:65">
      <c r="BM743" s="306"/>
    </row>
    <row r="744" spans="65:65">
      <c r="BM744" s="306"/>
    </row>
    <row r="745" spans="65:65">
      <c r="BM745" s="306"/>
    </row>
    <row r="746" spans="65:65">
      <c r="BM746" s="306"/>
    </row>
    <row r="747" spans="65:65">
      <c r="BM747" s="306"/>
    </row>
    <row r="748" spans="65:65">
      <c r="BM748" s="306"/>
    </row>
    <row r="749" spans="65:65">
      <c r="BM749" s="306"/>
    </row>
    <row r="750" spans="65:65">
      <c r="BM750" s="306"/>
    </row>
    <row r="751" spans="65:65">
      <c r="BM751" s="306"/>
    </row>
    <row r="752" spans="65:65">
      <c r="BM752" s="306"/>
    </row>
    <row r="753" spans="65:65">
      <c r="BM753" s="306"/>
    </row>
    <row r="754" spans="65:65">
      <c r="BM754" s="306"/>
    </row>
    <row r="755" spans="65:65">
      <c r="BM755" s="306"/>
    </row>
    <row r="756" spans="65:65">
      <c r="BM756" s="306"/>
    </row>
    <row r="757" spans="65:65">
      <c r="BM757" s="306"/>
    </row>
    <row r="758" spans="65:65">
      <c r="BM758" s="306"/>
    </row>
    <row r="759" spans="65:65">
      <c r="BM759" s="306"/>
    </row>
    <row r="760" spans="65:65">
      <c r="BM760" s="306"/>
    </row>
    <row r="761" spans="65:65">
      <c r="BM761" s="306"/>
    </row>
    <row r="762" spans="65:65">
      <c r="BM762" s="306"/>
    </row>
    <row r="763" spans="65:65">
      <c r="BM763" s="306"/>
    </row>
    <row r="764" spans="65:65">
      <c r="BM764" s="306"/>
    </row>
    <row r="765" spans="65:65">
      <c r="BM765" s="306"/>
    </row>
    <row r="766" spans="65:65">
      <c r="BM766" s="306"/>
    </row>
    <row r="767" spans="65:65">
      <c r="BM767" s="306"/>
    </row>
    <row r="768" spans="65:65">
      <c r="BM768" s="306"/>
    </row>
    <row r="769" spans="65:65">
      <c r="BM769" s="306"/>
    </row>
    <row r="770" spans="65:65">
      <c r="BM770" s="306"/>
    </row>
    <row r="771" spans="65:65">
      <c r="BM771" s="306"/>
    </row>
    <row r="772" spans="65:65">
      <c r="BM772" s="306"/>
    </row>
    <row r="773" spans="65:65">
      <c r="BM773" s="306"/>
    </row>
    <row r="774" spans="65:65">
      <c r="BM774" s="306"/>
    </row>
    <row r="775" spans="65:65">
      <c r="BM775" s="306"/>
    </row>
    <row r="776" spans="65:65">
      <c r="BM776" s="306"/>
    </row>
    <row r="777" spans="65:65">
      <c r="BM777" s="306"/>
    </row>
    <row r="778" spans="65:65">
      <c r="BM778" s="306"/>
    </row>
    <row r="779" spans="65:65">
      <c r="BM779" s="306"/>
    </row>
    <row r="780" spans="65:65">
      <c r="BM780" s="306"/>
    </row>
    <row r="781" spans="65:65">
      <c r="BM781" s="306"/>
    </row>
    <row r="782" spans="65:65">
      <c r="BM782" s="306"/>
    </row>
    <row r="783" spans="65:65">
      <c r="BM783" s="306"/>
    </row>
    <row r="784" spans="65:65">
      <c r="BM784" s="306"/>
    </row>
    <row r="785" spans="65:65">
      <c r="BM785" s="306"/>
    </row>
    <row r="786" spans="65:65">
      <c r="BM786" s="306"/>
    </row>
    <row r="787" spans="65:65">
      <c r="BM787" s="306"/>
    </row>
    <row r="788" spans="65:65">
      <c r="BM788" s="306"/>
    </row>
    <row r="789" spans="65:65">
      <c r="BM789" s="306"/>
    </row>
    <row r="790" spans="65:65">
      <c r="BM790" s="306"/>
    </row>
    <row r="791" spans="65:65">
      <c r="BM791" s="306"/>
    </row>
    <row r="792" spans="65:65">
      <c r="BM792" s="306"/>
    </row>
    <row r="793" spans="65:65">
      <c r="BM793" s="306"/>
    </row>
    <row r="794" spans="65:65">
      <c r="BM794" s="306"/>
    </row>
    <row r="795" spans="65:65">
      <c r="BM795" s="306"/>
    </row>
    <row r="796" spans="65:65">
      <c r="BM796" s="306"/>
    </row>
    <row r="797" spans="65:65">
      <c r="BM797" s="306"/>
    </row>
    <row r="798" spans="65:65">
      <c r="BM798" s="306"/>
    </row>
    <row r="799" spans="65:65">
      <c r="BM799" s="306"/>
    </row>
    <row r="800" spans="65:65">
      <c r="BM800" s="306"/>
    </row>
    <row r="801" spans="65:65">
      <c r="BM801" s="306"/>
    </row>
    <row r="802" spans="65:65">
      <c r="BM802" s="306"/>
    </row>
    <row r="803" spans="65:65">
      <c r="BM803" s="306"/>
    </row>
    <row r="804" spans="65:65">
      <c r="BM804" s="306"/>
    </row>
    <row r="805" spans="65:65">
      <c r="BM805" s="306"/>
    </row>
    <row r="806" spans="65:65">
      <c r="BM806" s="306"/>
    </row>
    <row r="807" spans="65:65">
      <c r="BM807" s="306"/>
    </row>
    <row r="808" spans="65:65">
      <c r="BM808" s="306"/>
    </row>
    <row r="809" spans="65:65">
      <c r="BM809" s="306"/>
    </row>
    <row r="810" spans="65:65">
      <c r="BM810" s="306"/>
    </row>
    <row r="811" spans="65:65">
      <c r="BM811" s="306"/>
    </row>
    <row r="812" spans="65:65">
      <c r="BM812" s="306"/>
    </row>
    <row r="813" spans="65:65">
      <c r="BM813" s="306"/>
    </row>
    <row r="814" spans="65:65">
      <c r="BM814" s="306"/>
    </row>
    <row r="815" spans="65:65">
      <c r="BM815" s="306"/>
    </row>
    <row r="816" spans="65:65">
      <c r="BM816" s="306"/>
    </row>
    <row r="817" spans="65:65">
      <c r="BM817" s="306"/>
    </row>
    <row r="818" spans="65:65">
      <c r="BM818" s="306"/>
    </row>
    <row r="828" spans="65:65">
      <c r="BM828" s="306"/>
    </row>
    <row r="829" spans="65:65">
      <c r="BM829" s="306"/>
    </row>
    <row r="830" spans="65:65">
      <c r="BM830" s="306"/>
    </row>
    <row r="831" spans="65:65">
      <c r="BM831" s="306"/>
    </row>
    <row r="832" spans="65:65">
      <c r="BM832" s="306"/>
    </row>
    <row r="833" spans="65:65">
      <c r="BM833" s="306"/>
    </row>
    <row r="834" spans="65:65">
      <c r="BM834" s="306"/>
    </row>
    <row r="835" spans="65:65">
      <c r="BM835" s="306"/>
    </row>
    <row r="836" spans="65:65">
      <c r="BM836" s="306"/>
    </row>
    <row r="837" spans="65:65">
      <c r="BM837" s="306"/>
    </row>
    <row r="838" spans="65:65">
      <c r="BM838" s="306"/>
    </row>
    <row r="839" spans="65:65">
      <c r="BM839" s="306"/>
    </row>
    <row r="840" spans="65:65">
      <c r="BM840" s="306"/>
    </row>
    <row r="841" spans="65:65">
      <c r="BM841" s="306"/>
    </row>
    <row r="842" spans="65:65">
      <c r="BM842" s="306"/>
    </row>
    <row r="843" spans="65:65">
      <c r="BM843" s="306"/>
    </row>
    <row r="844" spans="65:65">
      <c r="BM844" s="306"/>
    </row>
    <row r="845" spans="65:65">
      <c r="BM845" s="306"/>
    </row>
    <row r="846" spans="65:65">
      <c r="BM846" s="306"/>
    </row>
    <row r="847" spans="65:65">
      <c r="BM847" s="306"/>
    </row>
    <row r="848" spans="65:65">
      <c r="BM848" s="306"/>
    </row>
    <row r="849" spans="65:65">
      <c r="BM849" s="306"/>
    </row>
    <row r="850" spans="65:65">
      <c r="BM850" s="306"/>
    </row>
    <row r="851" spans="65:65">
      <c r="BM851" s="306"/>
    </row>
    <row r="852" spans="65:65">
      <c r="BM852" s="306"/>
    </row>
    <row r="853" spans="65:65">
      <c r="BM853" s="306"/>
    </row>
    <row r="854" spans="65:65">
      <c r="BM854" s="306"/>
    </row>
    <row r="855" spans="65:65">
      <c r="BM855" s="306"/>
    </row>
    <row r="856" spans="65:65">
      <c r="BM856" s="306"/>
    </row>
    <row r="857" spans="65:65">
      <c r="BM857" s="306"/>
    </row>
    <row r="858" spans="65:65">
      <c r="BM858" s="306"/>
    </row>
    <row r="859" spans="65:65">
      <c r="BM859" s="306"/>
    </row>
    <row r="860" spans="65:65">
      <c r="BM860" s="306"/>
    </row>
    <row r="861" spans="65:65">
      <c r="BM861" s="306"/>
    </row>
    <row r="862" spans="65:65">
      <c r="BM862" s="306"/>
    </row>
    <row r="863" spans="65:65">
      <c r="BM863" s="306"/>
    </row>
    <row r="864" spans="65:65">
      <c r="BM864" s="306"/>
    </row>
    <row r="865" spans="65:65">
      <c r="BM865" s="306"/>
    </row>
    <row r="866" spans="65:65">
      <c r="BM866" s="306"/>
    </row>
    <row r="867" spans="65:65">
      <c r="BM867" s="306"/>
    </row>
    <row r="868" spans="65:65">
      <c r="BM868" s="306"/>
    </row>
    <row r="869" spans="65:65">
      <c r="BM869" s="306"/>
    </row>
    <row r="870" spans="65:65">
      <c r="BM870" s="306"/>
    </row>
    <row r="871" spans="65:65">
      <c r="BM871" s="306"/>
    </row>
    <row r="872" spans="65:65">
      <c r="BM872" s="306"/>
    </row>
    <row r="873" spans="65:65">
      <c r="BM873" s="306"/>
    </row>
    <row r="874" spans="65:65">
      <c r="BM874" s="306"/>
    </row>
    <row r="875" spans="65:65">
      <c r="BM875" s="306"/>
    </row>
    <row r="876" spans="65:65">
      <c r="BM876" s="306"/>
    </row>
    <row r="877" spans="65:65">
      <c r="BM877" s="306"/>
    </row>
    <row r="878" spans="65:65">
      <c r="BM878" s="306"/>
    </row>
    <row r="879" spans="65:65">
      <c r="BM879" s="306"/>
    </row>
    <row r="880" spans="65:65">
      <c r="BM880" s="306"/>
    </row>
    <row r="881" spans="65:65">
      <c r="BM881" s="306"/>
    </row>
    <row r="882" spans="65:65">
      <c r="BM882" s="306"/>
    </row>
    <row r="883" spans="65:65">
      <c r="BM883" s="306"/>
    </row>
    <row r="884" spans="65:65">
      <c r="BM884" s="304"/>
    </row>
    <row r="885" spans="65:65">
      <c r="BM885" s="305"/>
    </row>
    <row r="886" spans="65:65">
      <c r="BM886" s="304"/>
    </row>
    <row r="887" spans="65:65">
      <c r="BM887" s="304"/>
    </row>
    <row r="888" spans="65:65">
      <c r="BM888" s="306"/>
    </row>
    <row r="889" spans="65:65">
      <c r="BM889" s="304"/>
    </row>
    <row r="890" spans="65:65">
      <c r="BM890" s="305"/>
    </row>
    <row r="891" spans="65:65">
      <c r="BM891" s="304"/>
    </row>
    <row r="892" spans="65:65">
      <c r="BM892" s="304"/>
    </row>
    <row r="893" spans="65:65">
      <c r="BM893" s="306"/>
    </row>
    <row r="895" spans="65:65">
      <c r="BM895" s="304"/>
    </row>
    <row r="896" spans="65:65">
      <c r="BM896" s="304"/>
    </row>
    <row r="897" spans="65:65">
      <c r="BM897" s="304"/>
    </row>
    <row r="898" spans="65:65">
      <c r="BM898" s="304"/>
    </row>
    <row r="899" spans="65:65">
      <c r="BM899" s="304"/>
    </row>
    <row r="900" spans="65:65">
      <c r="BM900" s="306"/>
    </row>
    <row r="901" spans="65:65">
      <c r="BM901" s="304"/>
    </row>
    <row r="902" spans="65:65">
      <c r="BM902" s="304"/>
    </row>
    <row r="903" spans="65:65">
      <c r="BM903" s="304"/>
    </row>
    <row r="904" spans="65:65">
      <c r="BM904" s="304"/>
    </row>
    <row r="905" spans="65:65">
      <c r="BM905" s="304"/>
    </row>
    <row r="906" spans="65:65">
      <c r="BM906" s="304"/>
    </row>
    <row r="907" spans="65:65">
      <c r="BM907" s="306"/>
    </row>
    <row r="908" spans="65:65">
      <c r="BM908" s="304"/>
    </row>
    <row r="909" spans="65:65">
      <c r="BM909" s="304"/>
    </row>
    <row r="910" spans="65:65">
      <c r="BM910" s="304"/>
    </row>
    <row r="911" spans="65:65">
      <c r="BM911" s="304"/>
    </row>
    <row r="912" spans="65:65">
      <c r="BM912" s="306"/>
    </row>
    <row r="913" spans="65:65">
      <c r="BM913" s="304"/>
    </row>
    <row r="914" spans="65:65">
      <c r="BM914" s="304"/>
    </row>
    <row r="915" spans="65:65">
      <c r="BM915" s="304"/>
    </row>
    <row r="916" spans="65:65">
      <c r="BM916" s="304"/>
    </row>
    <row r="917" spans="65:65">
      <c r="BM917" s="306"/>
    </row>
    <row r="918" spans="65:65">
      <c r="BM918" s="304"/>
    </row>
    <row r="919" spans="65:65">
      <c r="BM919" s="304"/>
    </row>
    <row r="920" spans="65:65">
      <c r="BM920" s="304"/>
    </row>
    <row r="921" spans="65:65">
      <c r="BM921" s="304"/>
    </row>
    <row r="922" spans="65:65">
      <c r="BM922" s="306"/>
    </row>
    <row r="923" spans="65:65">
      <c r="BM923" s="304"/>
    </row>
    <row r="924" spans="65:65">
      <c r="BM924" s="304"/>
    </row>
    <row r="925" spans="65:65">
      <c r="BM925" s="304"/>
    </row>
    <row r="926" spans="65:65">
      <c r="BM926" s="304"/>
    </row>
    <row r="927" spans="65:65">
      <c r="BM927" s="306"/>
    </row>
    <row r="928" spans="65:65">
      <c r="BM928" s="304"/>
    </row>
    <row r="929" spans="65:65">
      <c r="BM929" s="304"/>
    </row>
    <row r="930" spans="65:65">
      <c r="BM930" s="304"/>
    </row>
    <row r="931" spans="65:65">
      <c r="BM931" s="306"/>
    </row>
    <row r="932" spans="65:65">
      <c r="BM932" s="304"/>
    </row>
    <row r="933" spans="65:65">
      <c r="BM933" s="304"/>
    </row>
    <row r="934" spans="65:65">
      <c r="BM934" s="304"/>
    </row>
    <row r="935" spans="65:65">
      <c r="BM935" s="306"/>
    </row>
    <row r="936" spans="65:65">
      <c r="BM936" s="306"/>
    </row>
    <row r="937" spans="65:65">
      <c r="BM937" s="306"/>
    </row>
    <row r="939" spans="65:65">
      <c r="BM939" s="306"/>
    </row>
    <row r="940" spans="65:65">
      <c r="BM940" s="306"/>
    </row>
    <row r="941" spans="65:65">
      <c r="BM941" s="306"/>
    </row>
    <row r="945" spans="65:65">
      <c r="BM945" s="306"/>
    </row>
    <row r="947" spans="65:65">
      <c r="BM947" s="306"/>
    </row>
    <row r="951" spans="65:65">
      <c r="BM951" s="306"/>
    </row>
    <row r="953" spans="65:65">
      <c r="BM953" s="306"/>
    </row>
    <row r="954" spans="65:65">
      <c r="BM954" s="306"/>
    </row>
    <row r="955" spans="65:65">
      <c r="BM955" s="304"/>
    </row>
    <row r="956" spans="65:65">
      <c r="BM956" s="305"/>
    </row>
    <row r="957" spans="65:65">
      <c r="BM957" s="304"/>
    </row>
    <row r="958" spans="65:65">
      <c r="BM958" s="304"/>
    </row>
    <row r="959" spans="65:65">
      <c r="BM959" s="304"/>
    </row>
    <row r="960" spans="65:65">
      <c r="BM960" s="305"/>
    </row>
    <row r="961" spans="65:65">
      <c r="BM961" s="304"/>
    </row>
    <row r="962" spans="65:65">
      <c r="BM962" s="304"/>
    </row>
    <row r="964" spans="65:65">
      <c r="BM964" s="304"/>
    </row>
    <row r="965" spans="65:65">
      <c r="BM965" s="304"/>
    </row>
    <row r="966" spans="65:65">
      <c r="BM966" s="304"/>
    </row>
    <row r="967" spans="65:65">
      <c r="BM967" s="304"/>
    </row>
    <row r="968" spans="65:65">
      <c r="BM968" s="304"/>
    </row>
    <row r="970" spans="65:65">
      <c r="BM970" s="304"/>
    </row>
    <row r="971" spans="65:65">
      <c r="BM971" s="304"/>
    </row>
    <row r="972" spans="65:65">
      <c r="BM972" s="304"/>
    </row>
    <row r="973" spans="65:65">
      <c r="BM973" s="304"/>
    </row>
    <row r="974" spans="65:65">
      <c r="BM974" s="304"/>
    </row>
    <row r="975" spans="65:65">
      <c r="BM975" s="304"/>
    </row>
    <row r="976" spans="65:65">
      <c r="BM976" s="304"/>
    </row>
    <row r="977" spans="65:65">
      <c r="BM977" s="304"/>
    </row>
    <row r="978" spans="65:65">
      <c r="BM978" s="304"/>
    </row>
    <row r="979" spans="65:65">
      <c r="BM979" s="304"/>
    </row>
    <row r="980" spans="65:65">
      <c r="BM980" s="304"/>
    </row>
    <row r="981" spans="65:65">
      <c r="BM981" s="304"/>
    </row>
    <row r="982" spans="65:65">
      <c r="BM982" s="304"/>
    </row>
    <row r="983" spans="65:65">
      <c r="BM983" s="304"/>
    </row>
    <row r="984" spans="65:65">
      <c r="BM984" s="304"/>
    </row>
    <row r="985" spans="65:65">
      <c r="BM985" s="304"/>
    </row>
    <row r="986" spans="65:65">
      <c r="BM986" s="304"/>
    </row>
    <row r="987" spans="65:65">
      <c r="BM987" s="304"/>
    </row>
    <row r="988" spans="65:65">
      <c r="BM988" s="304"/>
    </row>
    <row r="989" spans="65:65">
      <c r="BM989" s="304"/>
    </row>
    <row r="990" spans="65:65">
      <c r="BM990" s="304"/>
    </row>
    <row r="991" spans="65:65">
      <c r="BM991" s="304"/>
    </row>
    <row r="992" spans="65:65">
      <c r="BM992" s="304"/>
    </row>
    <row r="993" spans="65:65">
      <c r="BM993" s="304"/>
    </row>
    <row r="994" spans="65:65">
      <c r="BM994" s="304"/>
    </row>
    <row r="995" spans="65:65">
      <c r="BM995" s="304"/>
    </row>
    <row r="996" spans="65:65">
      <c r="BM996" s="304"/>
    </row>
    <row r="997" spans="65:65">
      <c r="BM997" s="306"/>
    </row>
    <row r="999" spans="65:65">
      <c r="BM999" s="306"/>
    </row>
    <row r="1000" spans="65:65">
      <c r="BM1000" s="306"/>
    </row>
    <row r="1013" spans="65:65">
      <c r="BM1013" s="306"/>
    </row>
    <row r="1014" spans="65:65">
      <c r="BM1014" s="306"/>
    </row>
    <row r="1015" spans="65:65">
      <c r="BM1015" s="306"/>
    </row>
    <row r="1016" spans="65:65">
      <c r="BM1016" s="306"/>
    </row>
    <row r="1017" spans="65:65">
      <c r="BM1017" s="306"/>
    </row>
    <row r="1018" spans="65:65">
      <c r="BM1018" s="306"/>
    </row>
    <row r="1019" spans="65:65">
      <c r="BM1019" s="306"/>
    </row>
    <row r="1020" spans="65:65">
      <c r="BM1020" s="306"/>
    </row>
    <row r="1021" spans="65:65">
      <c r="BM1021" s="306"/>
    </row>
    <row r="1022" spans="65:65">
      <c r="BM1022" s="306"/>
    </row>
    <row r="1023" spans="65:65">
      <c r="BM1023" s="306"/>
    </row>
    <row r="1024" spans="65:65">
      <c r="BM1024" s="306"/>
    </row>
    <row r="1025" spans="65:65">
      <c r="BM1025" s="306"/>
    </row>
    <row r="1026" spans="65:65">
      <c r="BM1026" s="306"/>
    </row>
    <row r="1027" spans="65:65">
      <c r="BM1027" s="306"/>
    </row>
    <row r="1028" spans="65:65">
      <c r="BM1028" s="306"/>
    </row>
    <row r="1029" spans="65:65">
      <c r="BM1029" s="306"/>
    </row>
    <row r="1030" spans="65:65">
      <c r="BM1030" s="306"/>
    </row>
    <row r="1031" spans="65:65">
      <c r="BM1031" s="306"/>
    </row>
    <row r="1032" spans="65:65">
      <c r="BM1032" s="306"/>
    </row>
    <row r="1033" spans="65:65">
      <c r="BM1033" s="306"/>
    </row>
    <row r="1034" spans="65:65">
      <c r="BM1034" s="306"/>
    </row>
    <row r="1035" spans="65:65">
      <c r="BM1035" s="306"/>
    </row>
    <row r="1036" spans="65:65">
      <c r="BM1036" s="306"/>
    </row>
    <row r="1037" spans="65:65">
      <c r="BM1037" s="306"/>
    </row>
    <row r="1038" spans="65:65">
      <c r="BM1038" s="306"/>
    </row>
    <row r="1039" spans="65:65">
      <c r="BM1039" s="306"/>
    </row>
    <row r="1040" spans="65:65">
      <c r="BM1040" s="306"/>
    </row>
    <row r="1041" spans="65:65">
      <c r="BM1041" s="306"/>
    </row>
    <row r="1042" spans="65:65">
      <c r="BM1042" s="306"/>
    </row>
    <row r="1043" spans="65:65">
      <c r="BM1043" s="306"/>
    </row>
    <row r="1044" spans="65:65">
      <c r="BM1044" s="306"/>
    </row>
    <row r="1045" spans="65:65">
      <c r="BM1045" s="306"/>
    </row>
    <row r="1046" spans="65:65">
      <c r="BM1046" s="306"/>
    </row>
    <row r="1047" spans="65:65">
      <c r="BM1047" s="306"/>
    </row>
    <row r="1048" spans="65:65">
      <c r="BM1048" s="306"/>
    </row>
    <row r="1049" spans="65:65">
      <c r="BM1049" s="306"/>
    </row>
    <row r="1050" spans="65:65">
      <c r="BM1050" s="306"/>
    </row>
    <row r="1051" spans="65:65">
      <c r="BM1051" s="306"/>
    </row>
    <row r="1052" spans="65:65">
      <c r="BM1052" s="306"/>
    </row>
    <row r="1053" spans="65:65">
      <c r="BM1053" s="306"/>
    </row>
    <row r="1054" spans="65:65">
      <c r="BM1054" s="306"/>
    </row>
    <row r="1055" spans="65:65">
      <c r="BM1055" s="306"/>
    </row>
    <row r="1056" spans="65:65">
      <c r="BM1056" s="306"/>
    </row>
    <row r="1057" spans="65:65">
      <c r="BM1057" s="306"/>
    </row>
    <row r="1058" spans="65:65">
      <c r="BM1058" s="306"/>
    </row>
    <row r="1059" spans="65:65">
      <c r="BM1059" s="306"/>
    </row>
    <row r="1060" spans="65:65">
      <c r="BM1060" s="306"/>
    </row>
    <row r="1061" spans="65:65">
      <c r="BM1061" s="306"/>
    </row>
    <row r="1062" spans="65:65">
      <c r="BM1062" s="306"/>
    </row>
    <row r="1063" spans="65:65">
      <c r="BM1063" s="306"/>
    </row>
    <row r="1064" spans="65:65">
      <c r="BM1064" s="306"/>
    </row>
    <row r="1065" spans="65:65">
      <c r="BM1065" s="306"/>
    </row>
    <row r="1066" spans="65:65">
      <c r="BM1066" s="306"/>
    </row>
    <row r="1067" spans="65:65">
      <c r="BM1067" s="306"/>
    </row>
    <row r="1068" spans="65:65">
      <c r="BM1068" s="306"/>
    </row>
    <row r="1069" spans="65:65">
      <c r="BM1069" s="306"/>
    </row>
    <row r="1070" spans="65:65">
      <c r="BM1070" s="306"/>
    </row>
    <row r="1071" spans="65:65">
      <c r="BM1071" s="306"/>
    </row>
    <row r="1072" spans="65:65">
      <c r="BM1072" s="306"/>
    </row>
    <row r="1073" spans="65:65">
      <c r="BM1073" s="306"/>
    </row>
    <row r="1074" spans="65:65">
      <c r="BM1074" s="306"/>
    </row>
    <row r="1075" spans="65:65">
      <c r="BM1075" s="306"/>
    </row>
    <row r="1076" spans="65:65">
      <c r="BM1076" s="306"/>
    </row>
    <row r="1077" spans="65:65">
      <c r="BM1077" s="306"/>
    </row>
    <row r="1078" spans="65:65">
      <c r="BM1078" s="306"/>
    </row>
    <row r="1079" spans="65:65">
      <c r="BM1079" s="306"/>
    </row>
    <row r="1080" spans="65:65">
      <c r="BM1080" s="306"/>
    </row>
    <row r="1081" spans="65:65">
      <c r="BM1081" s="306"/>
    </row>
    <row r="1082" spans="65:65">
      <c r="BM1082" s="306"/>
    </row>
    <row r="1083" spans="65:65">
      <c r="BM1083" s="306"/>
    </row>
    <row r="1084" spans="65:65">
      <c r="BM1084" s="306"/>
    </row>
    <row r="1085" spans="65:65">
      <c r="BM1085" s="306"/>
    </row>
    <row r="1086" spans="65:65">
      <c r="BM1086" s="306"/>
    </row>
    <row r="1087" spans="65:65">
      <c r="BM1087" s="306"/>
    </row>
    <row r="1088" spans="65:65">
      <c r="BM1088" s="306"/>
    </row>
    <row r="1089" spans="65:65">
      <c r="BM1089" s="306"/>
    </row>
    <row r="1090" spans="65:65">
      <c r="BM1090" s="306"/>
    </row>
    <row r="1091" spans="65:65">
      <c r="BM1091" s="306"/>
    </row>
    <row r="1092" spans="65:65">
      <c r="BM1092" s="306"/>
    </row>
    <row r="1093" spans="65:65">
      <c r="BM1093" s="306"/>
    </row>
    <row r="1094" spans="65:65">
      <c r="BM1094" s="306"/>
    </row>
    <row r="1095" spans="65:65">
      <c r="BM1095" s="306"/>
    </row>
    <row r="1097" spans="65:65">
      <c r="BM1097" s="326"/>
    </row>
    <row r="1101" spans="65:65">
      <c r="BM1101" s="326"/>
    </row>
    <row r="1156" spans="65:65">
      <c r="BM1156" s="306"/>
    </row>
    <row r="1157" spans="65:65">
      <c r="BM1157" s="304"/>
    </row>
    <row r="1158" spans="65:65">
      <c r="BM1158" s="305"/>
    </row>
    <row r="1159" spans="65:65">
      <c r="BM1159" s="304"/>
    </row>
    <row r="1160" spans="65:65">
      <c r="BM1160" s="304"/>
    </row>
    <row r="1161" spans="65:65">
      <c r="BM1161" s="304"/>
    </row>
    <row r="1162" spans="65:65">
      <c r="BM1162" s="305"/>
    </row>
    <row r="1163" spans="65:65">
      <c r="BM1163" s="304"/>
    </row>
    <row r="1164" spans="65:65">
      <c r="BM1164" s="304"/>
    </row>
    <row r="1166" spans="65:65">
      <c r="BM1166" s="304"/>
    </row>
    <row r="1167" spans="65:65">
      <c r="BM1167" s="304"/>
    </row>
    <row r="1168" spans="65:65">
      <c r="BM1168" s="304"/>
    </row>
    <row r="1169" spans="65:65">
      <c r="BM1169" s="304"/>
    </row>
    <row r="1170" spans="65:65">
      <c r="BM1170" s="304"/>
    </row>
    <row r="1172" spans="65:65">
      <c r="BM1172" s="304"/>
    </row>
    <row r="1173" spans="65:65">
      <c r="BM1173" s="304"/>
    </row>
    <row r="1174" spans="65:65">
      <c r="BM1174" s="304"/>
    </row>
    <row r="1175" spans="65:65">
      <c r="BM1175" s="304"/>
    </row>
    <row r="1176" spans="65:65">
      <c r="BM1176" s="304"/>
    </row>
    <row r="1177" spans="65:65">
      <c r="BM1177" s="304"/>
    </row>
    <row r="1178" spans="65:65">
      <c r="BM1178" s="304"/>
    </row>
    <row r="1179" spans="65:65">
      <c r="BM1179" s="304"/>
    </row>
    <row r="1180" spans="65:65">
      <c r="BM1180" s="304"/>
    </row>
    <row r="1181" spans="65:65">
      <c r="BM1181" s="304"/>
    </row>
    <row r="1182" spans="65:65">
      <c r="BM1182" s="304"/>
    </row>
    <row r="1183" spans="65:65">
      <c r="BM1183" s="304"/>
    </row>
    <row r="1184" spans="65:65">
      <c r="BM1184" s="304"/>
    </row>
    <row r="1185" spans="65:65">
      <c r="BM1185" s="304"/>
    </row>
    <row r="1186" spans="65:65">
      <c r="BM1186" s="304"/>
    </row>
    <row r="1187" spans="65:65">
      <c r="BM1187" s="304"/>
    </row>
    <row r="1188" spans="65:65">
      <c r="BM1188" s="304"/>
    </row>
    <row r="1189" spans="65:65">
      <c r="BM1189" s="304"/>
    </row>
    <row r="1190" spans="65:65">
      <c r="BM1190" s="304"/>
    </row>
    <row r="1191" spans="65:65">
      <c r="BM1191" s="304"/>
    </row>
    <row r="1192" spans="65:65">
      <c r="BM1192" s="304"/>
    </row>
    <row r="1193" spans="65:65">
      <c r="BM1193" s="304"/>
    </row>
    <row r="1194" spans="65:65">
      <c r="BM1194" s="304"/>
    </row>
    <row r="1195" spans="65:65">
      <c r="BM1195" s="304"/>
    </row>
    <row r="1196" spans="65:65">
      <c r="BM1196" s="304"/>
    </row>
    <row r="1197" spans="65:65">
      <c r="BM1197" s="304"/>
    </row>
    <row r="1198" spans="65:65">
      <c r="BM1198" s="304"/>
    </row>
    <row r="1199" spans="65:65">
      <c r="BM1199" s="306"/>
    </row>
    <row r="1201" spans="65:65">
      <c r="BM1201" s="306"/>
    </row>
    <row r="1202" spans="65:65">
      <c r="BM1202" s="306"/>
    </row>
    <row r="1215" spans="65:65">
      <c r="BM1215" s="306"/>
    </row>
    <row r="1216" spans="65:65">
      <c r="BM1216" s="306"/>
    </row>
    <row r="1217" spans="65:65">
      <c r="BM1217" s="306"/>
    </row>
    <row r="1218" spans="65:65">
      <c r="BM1218" s="306"/>
    </row>
    <row r="1219" spans="65:65">
      <c r="BM1219" s="304"/>
    </row>
    <row r="1220" spans="65:65">
      <c r="BM1220" s="304"/>
    </row>
    <row r="1221" spans="65:65">
      <c r="BM1221" s="306"/>
    </row>
    <row r="1222" spans="65:65">
      <c r="BM1222" s="304"/>
    </row>
    <row r="1223" spans="65:65">
      <c r="BM1223" s="304"/>
    </row>
    <row r="1224" spans="65:65">
      <c r="BM1224" s="304"/>
    </row>
    <row r="1225" spans="65:65">
      <c r="BM1225" s="304"/>
    </row>
    <row r="1226" spans="65:65">
      <c r="BM1226" s="304"/>
    </row>
    <row r="1227" spans="65:65">
      <c r="BM1227" s="304"/>
    </row>
    <row r="1228" spans="65:65">
      <c r="BM1228" s="304"/>
    </row>
    <row r="1229" spans="65:65">
      <c r="BM1229" s="304"/>
    </row>
    <row r="1230" spans="65:65">
      <c r="BM1230" s="304"/>
    </row>
    <row r="1231" spans="65:65">
      <c r="BM1231" s="304"/>
    </row>
    <row r="1240" spans="65:65">
      <c r="BM1240" s="306"/>
    </row>
    <row r="1241" spans="65:65">
      <c r="BM1241" s="306"/>
    </row>
    <row r="1242" spans="65:65">
      <c r="BM1242" s="306"/>
    </row>
    <row r="1243" spans="65:65">
      <c r="BM1243" s="306"/>
    </row>
    <row r="1246" spans="65:65">
      <c r="BM1246" s="306"/>
    </row>
    <row r="1249" spans="65:65">
      <c r="BM1249" s="306"/>
    </row>
    <row r="1251" spans="65:65">
      <c r="BM1251" s="306"/>
    </row>
    <row r="1253" spans="65:65">
      <c r="BM1253" s="306"/>
    </row>
    <row r="1255" spans="65:65">
      <c r="BM1255" s="306"/>
    </row>
    <row r="1257" spans="65:65">
      <c r="BM1257" s="306"/>
    </row>
    <row r="1260" spans="65:65">
      <c r="BM1260" s="306"/>
    </row>
    <row r="1263" spans="65:65">
      <c r="BM1263" s="306"/>
    </row>
    <row r="1264" spans="65:65">
      <c r="BM1264" s="306"/>
    </row>
    <row r="1265" spans="65:65">
      <c r="BM1265" s="306"/>
    </row>
    <row r="1268" spans="65:65">
      <c r="BM1268" s="306"/>
    </row>
    <row r="1271" spans="65:65">
      <c r="BM1271" s="306"/>
    </row>
    <row r="1274" spans="65:65">
      <c r="BM1274" s="306"/>
    </row>
    <row r="1277" spans="65:65">
      <c r="BM1277" s="306"/>
    </row>
    <row r="1278" spans="65:65">
      <c r="BM1278" s="306"/>
    </row>
    <row r="1279" spans="65:65">
      <c r="BM1279" s="306"/>
    </row>
    <row r="1280" spans="65:65">
      <c r="BM1280" s="306"/>
    </row>
    <row r="1281" spans="65:65">
      <c r="BM1281" s="306"/>
    </row>
    <row r="1282" spans="65:65">
      <c r="BM1282" s="306"/>
    </row>
    <row r="1283" spans="65:65">
      <c r="BM1283" s="306"/>
    </row>
    <row r="1284" spans="65:65">
      <c r="BM1284" s="306"/>
    </row>
    <row r="1285" spans="65:65">
      <c r="BM1285" s="306"/>
    </row>
    <row r="1286" spans="65:65">
      <c r="BM1286" s="306"/>
    </row>
    <row r="1287" spans="65:65">
      <c r="BM1287" s="306"/>
    </row>
    <row r="1288" spans="65:65">
      <c r="BM1288" s="306"/>
    </row>
    <row r="1289" spans="65:65">
      <c r="BM1289" s="306"/>
    </row>
    <row r="1290" spans="65:65">
      <c r="BM1290" s="306"/>
    </row>
    <row r="1291" spans="65:65">
      <c r="BM1291" s="306"/>
    </row>
    <row r="1292" spans="65:65">
      <c r="BM1292" s="306"/>
    </row>
    <row r="1293" spans="65:65">
      <c r="BM1293" s="306"/>
    </row>
    <row r="1294" spans="65:65">
      <c r="BM1294" s="306"/>
    </row>
    <row r="1295" spans="65:65">
      <c r="BM1295" s="306"/>
    </row>
    <row r="1296" spans="65:65">
      <c r="BM1296" s="306"/>
    </row>
    <row r="1297" spans="65:65">
      <c r="BM1297" s="306"/>
    </row>
    <row r="1298" spans="65:65">
      <c r="BM1298" s="306"/>
    </row>
    <row r="1299" spans="65:65">
      <c r="BM1299" s="306"/>
    </row>
    <row r="1300" spans="65:65">
      <c r="BM1300" s="306"/>
    </row>
    <row r="1301" spans="65:65">
      <c r="BM1301" s="306"/>
    </row>
    <row r="1302" spans="65:65">
      <c r="BM1302" s="306"/>
    </row>
    <row r="1303" spans="65:65">
      <c r="BM1303" s="306"/>
    </row>
    <row r="1304" spans="65:65">
      <c r="BM1304" s="306"/>
    </row>
    <row r="1305" spans="65:65">
      <c r="BM1305" s="306"/>
    </row>
    <row r="1306" spans="65:65">
      <c r="BM1306" s="306"/>
    </row>
    <row r="1307" spans="65:65">
      <c r="BM1307" s="306"/>
    </row>
    <row r="1308" spans="65:65">
      <c r="BM1308" s="306"/>
    </row>
    <row r="1309" spans="65:65">
      <c r="BM1309" s="306"/>
    </row>
    <row r="1310" spans="65:65">
      <c r="BM1310" s="306"/>
    </row>
    <row r="1311" spans="65:65">
      <c r="BM1311" s="306"/>
    </row>
    <row r="1312" spans="65:65">
      <c r="BM1312" s="306"/>
    </row>
    <row r="1313" spans="65:65">
      <c r="BM1313" s="306"/>
    </row>
    <row r="1314" spans="65:65">
      <c r="BM1314" s="306"/>
    </row>
    <row r="1315" spans="65:65">
      <c r="BM1315" s="306"/>
    </row>
    <row r="1316" spans="65:65">
      <c r="BM1316" s="306"/>
    </row>
    <row r="1317" spans="65:65">
      <c r="BM1317" s="306"/>
    </row>
    <row r="1318" spans="65:65">
      <c r="BM1318" s="306"/>
    </row>
    <row r="1319" spans="65:65">
      <c r="BM1319" s="306"/>
    </row>
    <row r="1320" spans="65:65">
      <c r="BM1320" s="306"/>
    </row>
    <row r="1321" spans="65:65">
      <c r="BM1321" s="306"/>
    </row>
    <row r="1322" spans="65:65">
      <c r="BM1322" s="306"/>
    </row>
    <row r="1323" spans="65:65">
      <c r="BM1323" s="306"/>
    </row>
    <row r="1324" spans="65:65">
      <c r="BM1324" s="306"/>
    </row>
    <row r="1325" spans="65:65">
      <c r="BM1325" s="306"/>
    </row>
    <row r="1326" spans="65:65">
      <c r="BM1326" s="306"/>
    </row>
    <row r="1327" spans="65:65">
      <c r="BM1327" s="306"/>
    </row>
    <row r="1328" spans="65:65">
      <c r="BM1328" s="306"/>
    </row>
    <row r="1329" spans="65:65">
      <c r="BM1329" s="306"/>
    </row>
    <row r="1330" spans="65:65">
      <c r="BM1330" s="306"/>
    </row>
    <row r="1331" spans="65:65">
      <c r="BM1331" s="306"/>
    </row>
    <row r="1332" spans="65:65">
      <c r="BM1332" s="306"/>
    </row>
    <row r="1333" spans="65:65">
      <c r="BM1333" s="306"/>
    </row>
    <row r="1334" spans="65:65">
      <c r="BM1334" s="306"/>
    </row>
    <row r="1335" spans="65:65">
      <c r="BM1335" s="306"/>
    </row>
    <row r="1336" spans="65:65">
      <c r="BM1336" s="306"/>
    </row>
    <row r="1337" spans="65:65">
      <c r="BM1337" s="306"/>
    </row>
    <row r="1338" spans="65:65">
      <c r="BM1338" s="306"/>
    </row>
    <row r="1339" spans="65:65">
      <c r="BM1339" s="306"/>
    </row>
    <row r="1340" spans="65:65">
      <c r="BM1340" s="306"/>
    </row>
    <row r="1341" spans="65:65">
      <c r="BM1341" s="306"/>
    </row>
    <row r="1342" spans="65:65">
      <c r="BM1342" s="306"/>
    </row>
    <row r="1343" spans="65:65">
      <c r="BM1343" s="306"/>
    </row>
    <row r="1344" spans="65:65">
      <c r="BM1344" s="306"/>
    </row>
    <row r="1345" spans="65:65">
      <c r="BM1345" s="306"/>
    </row>
    <row r="1346" spans="65:65">
      <c r="BM1346" s="306"/>
    </row>
    <row r="1347" spans="65:65">
      <c r="BM1347" s="306"/>
    </row>
    <row r="1348" spans="65:65">
      <c r="BM1348" s="306"/>
    </row>
    <row r="1349" spans="65:65">
      <c r="BM1349" s="306"/>
    </row>
    <row r="1350" spans="65:65">
      <c r="BM1350" s="306"/>
    </row>
    <row r="1351" spans="65:65">
      <c r="BM1351" s="306"/>
    </row>
    <row r="1352" spans="65:65">
      <c r="BM1352" s="306"/>
    </row>
    <row r="1353" spans="65:65">
      <c r="BM1353" s="306"/>
    </row>
    <row r="1354" spans="65:65">
      <c r="BM1354" s="306"/>
    </row>
    <row r="1355" spans="65:65">
      <c r="BM1355" s="306"/>
    </row>
    <row r="1356" spans="65:65">
      <c r="BM1356" s="306"/>
    </row>
    <row r="1357" spans="65:65">
      <c r="BM1357" s="306"/>
    </row>
    <row r="1358" spans="65:65">
      <c r="BM1358" s="306"/>
    </row>
    <row r="1359" spans="65:65">
      <c r="BM1359" s="306"/>
    </row>
    <row r="1360" spans="65:65">
      <c r="BM1360" s="306"/>
    </row>
    <row r="1361" spans="65:65">
      <c r="BM1361" s="306"/>
    </row>
    <row r="1362" spans="65:65">
      <c r="BM1362" s="306"/>
    </row>
    <row r="1363" spans="65:65">
      <c r="BM1363" s="304"/>
    </row>
    <row r="1364" spans="65:65">
      <c r="BM1364" s="304"/>
    </row>
    <row r="1366" spans="65:65">
      <c r="BM1366" s="306"/>
    </row>
    <row r="1370" spans="65:65">
      <c r="BM1370" s="306"/>
    </row>
    <row r="1371" spans="65:65">
      <c r="BM1371" s="306"/>
    </row>
    <row r="1372" spans="65:65">
      <c r="BM1372" s="306"/>
    </row>
    <row r="1373" spans="65:65">
      <c r="BM1373" s="306"/>
    </row>
    <row r="1374" spans="65:65">
      <c r="BM1374" s="306"/>
    </row>
    <row r="1375" spans="65:65">
      <c r="BM1375" s="306"/>
    </row>
    <row r="1376" spans="65:65">
      <c r="BM1376" s="306"/>
    </row>
    <row r="1377" spans="65:65">
      <c r="BM1377" s="306"/>
    </row>
    <row r="1378" spans="65:65">
      <c r="BM1378" s="306"/>
    </row>
    <row r="1379" spans="65:65">
      <c r="BM1379" s="306"/>
    </row>
  </sheetData>
  <sheetProtection sheet="1" objects="1" scenarios="1" selectLockedCells="1"/>
  <dataConsolidate/>
  <mergeCells count="34">
    <mergeCell ref="W16:W17"/>
    <mergeCell ref="X16:X17"/>
    <mergeCell ref="Y16:Y17"/>
    <mergeCell ref="A16:A17"/>
    <mergeCell ref="B16:B17"/>
    <mergeCell ref="H16:H17"/>
    <mergeCell ref="C16:F16"/>
    <mergeCell ref="G16:G17"/>
    <mergeCell ref="O16:O17"/>
    <mergeCell ref="K16:K17"/>
    <mergeCell ref="N16:N17"/>
    <mergeCell ref="I11:J11"/>
    <mergeCell ref="T16:V16"/>
    <mergeCell ref="I16:I17"/>
    <mergeCell ref="I12:J12"/>
    <mergeCell ref="J16:J17"/>
    <mergeCell ref="P16:R16"/>
    <mergeCell ref="L16:M16"/>
    <mergeCell ref="B7:F9"/>
    <mergeCell ref="S16:S17"/>
    <mergeCell ref="P2:X2"/>
    <mergeCell ref="B10:F12"/>
    <mergeCell ref="I10:J10"/>
    <mergeCell ref="I8:J8"/>
    <mergeCell ref="N3:X3"/>
    <mergeCell ref="I9:J9"/>
    <mergeCell ref="I7:J7"/>
    <mergeCell ref="N4:X4"/>
    <mergeCell ref="N5:X6"/>
    <mergeCell ref="I3:J3"/>
    <mergeCell ref="I6:J6"/>
    <mergeCell ref="B4:F6"/>
    <mergeCell ref="I4:J4"/>
    <mergeCell ref="I5:J5"/>
  </mergeCells>
  <phoneticPr fontId="2"/>
  <dataValidations count="18">
    <dataValidation type="list" imeMode="off" showDropDown="1" showInputMessage="1" showErrorMessage="1" sqref="C269" xr:uid="{00000000-0002-0000-0500-000000000000}">
      <formula1>$BW$19:$BW$58</formula1>
    </dataValidation>
    <dataValidation imeMode="halfAlpha" allowBlank="1" showInputMessage="1" showErrorMessage="1" sqref="P18:S267 AE18:AE267 AM18:AY267" xr:uid="{00000000-0002-0000-0500-000001000000}"/>
    <dataValidation type="whole" imeMode="halfAlpha" operator="greaterThan" allowBlank="1" showInputMessage="1" showErrorMessage="1" sqref="AF18:AF267" xr:uid="{00000000-0002-0000-0500-000002000000}">
      <formula1>0</formula1>
    </dataValidation>
    <dataValidation type="list" imeMode="hiragana" allowBlank="1" showInputMessage="1" showErrorMessage="1" sqref="K18:K267" xr:uid="{00000000-0002-0000-0500-000003000000}">
      <formula1>$BP$19:$BP$28</formula1>
    </dataValidation>
    <dataValidation type="list" imeMode="hiragana" allowBlank="1" showInputMessage="1" showErrorMessage="1" sqref="L18:L267" xr:uid="{00000000-0002-0000-0500-000004000000}">
      <formula1>$BX$19:$BX$20</formula1>
    </dataValidation>
    <dataValidation type="list" imeMode="hiragana" allowBlank="1" showInputMessage="1" showErrorMessage="1" sqref="M18:M267" xr:uid="{00000000-0002-0000-0500-000005000000}">
      <formula1>$BU$19:$BU$23</formula1>
    </dataValidation>
    <dataValidation type="list" allowBlank="1" showInputMessage="1" showErrorMessage="1" sqref="BA18:BA267" xr:uid="{00000000-0002-0000-0500-000006000000}">
      <formula1>ナンバー分類</formula1>
    </dataValidation>
    <dataValidation imeMode="off" allowBlank="1" showInputMessage="1" showErrorMessage="1" sqref="H5 H8 H11" xr:uid="{00000000-0002-0000-0500-000007000000}"/>
    <dataValidation type="whole" imeMode="off" allowBlank="1" showInputMessage="1" showErrorMessage="1" sqref="F18:F267" xr:uid="{00000000-0002-0000-0500-000008000000}">
      <formula1>1</formula1>
      <formula2>9999</formula2>
    </dataValidation>
    <dataValidation type="whole" imeMode="off" operator="greaterThanOrEqual" allowBlank="1" showInputMessage="1" showErrorMessage="1" sqref="N18:O267" xr:uid="{00000000-0002-0000-0500-000009000000}">
      <formula1>0</formula1>
    </dataValidation>
    <dataValidation type="whole" imeMode="off" operator="greaterThanOrEqual" allowBlank="1" showInputMessage="1" showErrorMessage="1" sqref="J18:J267" xr:uid="{00000000-0002-0000-0500-00000A000000}">
      <formula1>100</formula1>
    </dataValidation>
    <dataValidation type="list" imeMode="hiragana" operator="greaterThanOrEqual" allowBlank="1" showInputMessage="1" sqref="C18:C267" xr:uid="{00000000-0002-0000-0500-00000B000000}">
      <formula1>使用の本拠</formula1>
    </dataValidation>
    <dataValidation type="list" imeMode="hiragana" operator="lessThanOrEqual" allowBlank="1" showInputMessage="1" showErrorMessage="1" sqref="E18:E267" xr:uid="{00000000-0002-0000-0500-00000C000000}">
      <formula1>かな</formula1>
    </dataValidation>
    <dataValidation imeMode="on" allowBlank="1" showInputMessage="1" showErrorMessage="1" sqref="G18:G267" xr:uid="{00000000-0002-0000-0500-00000D000000}"/>
    <dataValidation type="list" allowBlank="1" showInputMessage="1" showErrorMessage="1" sqref="W18:X267" xr:uid="{00000000-0002-0000-0500-00000E000000}">
      <formula1>"1"</formula1>
    </dataValidation>
    <dataValidation type="list" imeMode="off" allowBlank="1" showInputMessage="1" showErrorMessage="1" sqref="B18:B267" xr:uid="{00000000-0002-0000-0500-00000F000000}">
      <formula1>事業場コード</formula1>
    </dataValidation>
    <dataValidation type="list" allowBlank="1" showInputMessage="1" sqref="I18:I267" xr:uid="{00000000-0002-0000-0500-000010000000}">
      <formula1>型式</formula1>
    </dataValidation>
    <dataValidation type="list" allowBlank="1" showInputMessage="1" showErrorMessage="1" sqref="H18:H267" xr:uid="{00000000-0002-0000-0500-000011000000}">
      <formula1>INDIRECT(BA18)</formula1>
    </dataValidation>
  </dataValidations>
  <printOptions horizontalCentered="1"/>
  <pageMargins left="0.39370078740157483" right="0.19685039370078741" top="0.39370078740157483" bottom="0.19685039370078741" header="0.31496062992125984" footer="0.31496062992125984"/>
  <pageSetup paperSize="9" scale="95" orientation="landscape" r:id="rId1"/>
  <headerFooter alignWithMargins="0">
    <oddHeader xml:space="preserve">&amp;R
</oddHeader>
  </headerFooter>
  <colBreaks count="1" manualBreakCount="1">
    <brk id="27"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X24"/>
  <sheetViews>
    <sheetView zoomScaleNormal="100" zoomScaleSheetLayoutView="100" workbookViewId="0">
      <selection activeCell="B14" sqref="B14"/>
    </sheetView>
  </sheetViews>
  <sheetFormatPr defaultColWidth="9" defaultRowHeight="13"/>
  <cols>
    <col min="1" max="2" width="6.08984375" style="130" customWidth="1"/>
    <col min="3" max="3" width="4.6328125" style="130" customWidth="1"/>
    <col min="4" max="4" width="4.6328125" style="131" customWidth="1"/>
    <col min="5" max="5" width="6.08984375" style="131" customWidth="1"/>
    <col min="6" max="7" width="4.6328125" style="131" customWidth="1"/>
    <col min="8" max="8" width="6.08984375" style="131" customWidth="1"/>
    <col min="9" max="10" width="4.6328125" style="131" customWidth="1"/>
    <col min="11" max="11" width="6.08984375" style="131" customWidth="1"/>
    <col min="12" max="13" width="4.6328125" style="131" customWidth="1"/>
    <col min="14" max="14" width="6.08984375" style="131" customWidth="1"/>
    <col min="15" max="16" width="4.6328125" style="131" customWidth="1"/>
    <col min="17" max="17" width="6.08984375" style="131" customWidth="1"/>
    <col min="18" max="18" width="3.26953125" style="131" customWidth="1"/>
    <col min="19" max="19" width="8.36328125" style="130" customWidth="1"/>
    <col min="20" max="20" width="9.26953125" style="130" customWidth="1"/>
    <col min="21" max="21" width="12.90625" style="130" hidden="1" customWidth="1"/>
    <col min="22" max="22" width="7.7265625" style="130" hidden="1" customWidth="1"/>
    <col min="23" max="23" width="9" style="130" customWidth="1"/>
    <col min="24" max="16384" width="9" style="130"/>
  </cols>
  <sheetData>
    <row r="1" spans="1:24" ht="22.5" customHeight="1">
      <c r="C1" s="131"/>
      <c r="Q1" s="189" t="s">
        <v>951</v>
      </c>
      <c r="R1" s="130"/>
    </row>
    <row r="2" spans="1:24" ht="22.5" customHeight="1">
      <c r="C2" s="131"/>
      <c r="K2" s="601" t="str">
        <f>"【"&amp;別紙１!$F$2&amp;"】"</f>
        <v>【0】</v>
      </c>
      <c r="L2" s="686"/>
      <c r="M2" s="686"/>
      <c r="N2" s="686"/>
      <c r="O2" s="686"/>
      <c r="P2" s="686"/>
      <c r="Q2" s="686"/>
      <c r="R2" s="208"/>
    </row>
    <row r="3" spans="1:24" ht="20.5" customHeight="1">
      <c r="C3" s="131"/>
      <c r="L3" s="193"/>
      <c r="M3" s="193"/>
      <c r="N3" s="193"/>
      <c r="O3" s="193"/>
      <c r="P3" s="193"/>
      <c r="Q3" s="193"/>
      <c r="R3" s="130"/>
    </row>
    <row r="4" spans="1:24" ht="27" customHeight="1" thickBot="1">
      <c r="A4" s="370" t="s">
        <v>1840</v>
      </c>
      <c r="C4" s="131"/>
      <c r="L4" s="130"/>
      <c r="M4" s="130"/>
      <c r="N4" s="130"/>
      <c r="O4" s="130"/>
      <c r="P4" s="130"/>
      <c r="Q4" s="130"/>
      <c r="R4" s="130"/>
    </row>
    <row r="5" spans="1:24" ht="36" customHeight="1" thickBot="1">
      <c r="C5" s="131"/>
      <c r="E5" s="196"/>
      <c r="F5" s="197"/>
      <c r="G5" s="196"/>
      <c r="H5" s="687" t="s">
        <v>787</v>
      </c>
      <c r="I5" s="688"/>
      <c r="J5" s="689"/>
      <c r="K5" s="687" t="s">
        <v>788</v>
      </c>
      <c r="L5" s="688"/>
      <c r="M5" s="689"/>
      <c r="N5" s="690" t="s">
        <v>776</v>
      </c>
      <c r="O5" s="691"/>
      <c r="P5" s="692"/>
      <c r="Q5" s="193"/>
      <c r="R5" s="130"/>
    </row>
    <row r="6" spans="1:24" ht="36" customHeight="1">
      <c r="A6" s="690" t="s">
        <v>1120</v>
      </c>
      <c r="B6" s="688"/>
      <c r="C6" s="688"/>
      <c r="D6" s="689"/>
      <c r="E6" s="687" t="s">
        <v>789</v>
      </c>
      <c r="F6" s="688"/>
      <c r="G6" s="688"/>
      <c r="H6" s="693">
        <f>'別紙２－１'!H10</f>
        <v>0</v>
      </c>
      <c r="I6" s="694"/>
      <c r="J6" s="695"/>
      <c r="K6" s="693">
        <f>'別紙２－１'!I10</f>
        <v>0</v>
      </c>
      <c r="L6" s="694"/>
      <c r="M6" s="695"/>
      <c r="N6" s="693">
        <f>'別紙２－１'!K10</f>
        <v>0</v>
      </c>
      <c r="O6" s="694"/>
      <c r="P6" s="695"/>
      <c r="Q6" s="193"/>
      <c r="R6" s="130"/>
    </row>
    <row r="7" spans="1:24" ht="36" customHeight="1">
      <c r="A7" s="707"/>
      <c r="B7" s="708"/>
      <c r="C7" s="708"/>
      <c r="D7" s="709"/>
      <c r="E7" s="711" t="s">
        <v>790</v>
      </c>
      <c r="F7" s="712"/>
      <c r="G7" s="712"/>
      <c r="H7" s="696">
        <f>'別紙２－１'!H11</f>
        <v>0</v>
      </c>
      <c r="I7" s="697"/>
      <c r="J7" s="698"/>
      <c r="K7" s="696" t="s">
        <v>656</v>
      </c>
      <c r="L7" s="697"/>
      <c r="M7" s="698"/>
      <c r="N7" s="696" t="s">
        <v>656</v>
      </c>
      <c r="O7" s="697"/>
      <c r="P7" s="698"/>
      <c r="Q7" s="193"/>
      <c r="R7" s="130"/>
    </row>
    <row r="8" spans="1:24" ht="36" customHeight="1" thickBot="1">
      <c r="A8" s="702"/>
      <c r="B8" s="703"/>
      <c r="C8" s="703"/>
      <c r="D8" s="710"/>
      <c r="E8" s="702" t="s">
        <v>778</v>
      </c>
      <c r="F8" s="703"/>
      <c r="G8" s="703"/>
      <c r="H8" s="704" t="str">
        <f>'別紙２－１'!H12</f>
        <v/>
      </c>
      <c r="I8" s="705"/>
      <c r="J8" s="706"/>
      <c r="K8" s="699" t="s">
        <v>656</v>
      </c>
      <c r="L8" s="700"/>
      <c r="M8" s="701"/>
      <c r="N8" s="699" t="s">
        <v>656</v>
      </c>
      <c r="O8" s="700"/>
      <c r="P8" s="701"/>
      <c r="Q8" s="193"/>
      <c r="R8" s="130"/>
    </row>
    <row r="9" spans="1:24" ht="28.5" customHeight="1">
      <c r="C9" s="708"/>
      <c r="D9" s="708"/>
      <c r="E9" s="717"/>
      <c r="F9" s="717"/>
      <c r="G9" s="182"/>
      <c r="I9" s="130"/>
      <c r="J9" s="130"/>
      <c r="K9" s="130"/>
      <c r="L9" s="130"/>
      <c r="M9" s="193"/>
      <c r="N9" s="193"/>
      <c r="O9" s="193"/>
      <c r="P9" s="198" t="s">
        <v>1144</v>
      </c>
      <c r="Q9" s="193"/>
      <c r="R9" s="130"/>
    </row>
    <row r="10" spans="1:24" ht="9" hidden="1" customHeight="1">
      <c r="C10" s="131"/>
      <c r="E10" s="209"/>
      <c r="F10" s="209"/>
      <c r="G10" s="182"/>
      <c r="I10" s="130"/>
      <c r="J10" s="130"/>
      <c r="K10" s="130"/>
      <c r="L10" s="130"/>
      <c r="M10" s="193"/>
      <c r="N10" s="193"/>
      <c r="O10" s="193"/>
      <c r="P10" s="193"/>
      <c r="Q10" s="193"/>
      <c r="R10" s="130"/>
    </row>
    <row r="11" spans="1:24" ht="30" customHeight="1" thickBot="1">
      <c r="A11" s="371" t="s">
        <v>1752</v>
      </c>
      <c r="B11" s="181"/>
      <c r="C11" s="181"/>
      <c r="D11" s="181"/>
      <c r="E11" s="181"/>
      <c r="F11" s="181"/>
      <c r="G11" s="130"/>
      <c r="H11" s="181"/>
      <c r="L11" s="156"/>
      <c r="M11" s="156"/>
      <c r="N11" s="156"/>
      <c r="O11" s="206"/>
      <c r="P11" s="206"/>
      <c r="Q11" s="206"/>
      <c r="R11" s="130"/>
    </row>
    <row r="12" spans="1:24" ht="27" customHeight="1">
      <c r="A12" s="720"/>
      <c r="B12" s="722" t="s">
        <v>1140</v>
      </c>
      <c r="C12" s="202" t="s">
        <v>1748</v>
      </c>
      <c r="D12" s="204">
        <f>別紙１!F4</f>
        <v>0</v>
      </c>
      <c r="E12" s="203" t="s">
        <v>369</v>
      </c>
      <c r="F12" s="202" t="s">
        <v>1748</v>
      </c>
      <c r="G12" s="204" t="str">
        <f>IF(別紙１!$H$4&lt;$D$12+1,"",$D$12+1)</f>
        <v/>
      </c>
      <c r="H12" s="203" t="s">
        <v>369</v>
      </c>
      <c r="I12" s="202" t="s">
        <v>1748</v>
      </c>
      <c r="J12" s="204" t="str">
        <f>IF(別紙１!$H$4&lt;$D$12+2,"",$D$12+2)</f>
        <v/>
      </c>
      <c r="K12" s="203" t="s">
        <v>369</v>
      </c>
      <c r="L12" s="202" t="s">
        <v>1748</v>
      </c>
      <c r="M12" s="204" t="str">
        <f>IF(別紙１!$H$4&lt;$D$12+3,"",$D$12+3)</f>
        <v/>
      </c>
      <c r="N12" s="272" t="s">
        <v>369</v>
      </c>
      <c r="O12" s="202" t="s">
        <v>1748</v>
      </c>
      <c r="P12" s="204" t="str">
        <f>IF(別紙１!$H$4&lt;$D$12+4,"",$D$12+4)</f>
        <v/>
      </c>
      <c r="Q12" s="203" t="s">
        <v>369</v>
      </c>
      <c r="S12" s="715"/>
      <c r="T12" s="713" t="s">
        <v>1141</v>
      </c>
      <c r="U12" s="131"/>
      <c r="W12" s="131"/>
    </row>
    <row r="13" spans="1:24" ht="27" customHeight="1" thickBot="1">
      <c r="A13" s="721"/>
      <c r="B13" s="723"/>
      <c r="C13" s="199" t="s">
        <v>760</v>
      </c>
      <c r="D13" s="200" t="s">
        <v>761</v>
      </c>
      <c r="E13" s="200" t="s">
        <v>198</v>
      </c>
      <c r="F13" s="199" t="s">
        <v>760</v>
      </c>
      <c r="G13" s="200" t="s">
        <v>761</v>
      </c>
      <c r="H13" s="201" t="s">
        <v>198</v>
      </c>
      <c r="I13" s="199" t="s">
        <v>760</v>
      </c>
      <c r="J13" s="200" t="s">
        <v>761</v>
      </c>
      <c r="K13" s="200" t="s">
        <v>198</v>
      </c>
      <c r="L13" s="199" t="s">
        <v>760</v>
      </c>
      <c r="M13" s="200" t="s">
        <v>761</v>
      </c>
      <c r="N13" s="273" t="s">
        <v>198</v>
      </c>
      <c r="O13" s="199" t="s">
        <v>760</v>
      </c>
      <c r="P13" s="200" t="s">
        <v>761</v>
      </c>
      <c r="Q13" s="274" t="s">
        <v>198</v>
      </c>
      <c r="R13" s="130"/>
      <c r="S13" s="716"/>
      <c r="T13" s="714"/>
    </row>
    <row r="14" spans="1:24" ht="39" customHeight="1" thickTop="1" thickBot="1">
      <c r="A14" s="157" t="s">
        <v>11</v>
      </c>
      <c r="B14" s="427"/>
      <c r="C14" s="428"/>
      <c r="D14" s="429"/>
      <c r="E14" s="430">
        <f>B14-C14+D14</f>
        <v>0</v>
      </c>
      <c r="F14" s="428"/>
      <c r="G14" s="429"/>
      <c r="H14" s="430" t="str">
        <f>IF(G$12="","",E14-F14+G14)</f>
        <v/>
      </c>
      <c r="I14" s="428"/>
      <c r="J14" s="429"/>
      <c r="K14" s="430" t="str">
        <f>IF(J$12="","",H14-I14+J14)</f>
        <v/>
      </c>
      <c r="L14" s="428"/>
      <c r="M14" s="429"/>
      <c r="N14" s="431" t="str">
        <f>IF(M$12="","",K14-L14+M14)</f>
        <v/>
      </c>
      <c r="O14" s="428"/>
      <c r="P14" s="429"/>
      <c r="Q14" s="432" t="str">
        <f>IF(P$12="","",N14-O14+P14)</f>
        <v/>
      </c>
      <c r="R14" s="130"/>
      <c r="S14" s="450" t="s">
        <v>967</v>
      </c>
      <c r="T14" s="287">
        <f>V14</f>
        <v>0</v>
      </c>
      <c r="U14" s="354" t="s">
        <v>1142</v>
      </c>
      <c r="V14" s="205">
        <f>COUNTIF('別紙２－１'!$BC$18:$BC$267,1)</f>
        <v>0</v>
      </c>
      <c r="X14" s="286"/>
    </row>
    <row r="15" spans="1:24" ht="39" customHeight="1" thickTop="1">
      <c r="A15" s="158" t="s">
        <v>1796</v>
      </c>
      <c r="B15" s="433"/>
      <c r="C15" s="434"/>
      <c r="D15" s="435"/>
      <c r="E15" s="436">
        <f>B15-C15+D15</f>
        <v>0</v>
      </c>
      <c r="F15" s="437"/>
      <c r="G15" s="435"/>
      <c r="H15" s="438" t="str">
        <f>IF(G$12="","",E15-F15+G15)</f>
        <v/>
      </c>
      <c r="I15" s="434"/>
      <c r="J15" s="435"/>
      <c r="K15" s="436" t="str">
        <f>IF(J$12="","",H15-I15+J15)</f>
        <v/>
      </c>
      <c r="L15" s="437"/>
      <c r="M15" s="435"/>
      <c r="N15" s="438" t="str">
        <f>IF(M$12="","",K15-L15+M15)</f>
        <v/>
      </c>
      <c r="O15" s="434"/>
      <c r="P15" s="435"/>
      <c r="Q15" s="436" t="str">
        <f>IF(P$12="","",N15-O15+P15)</f>
        <v/>
      </c>
      <c r="R15" s="130"/>
      <c r="S15" s="450" t="s">
        <v>1796</v>
      </c>
      <c r="T15" s="288">
        <f>T16-T14</f>
        <v>0</v>
      </c>
      <c r="U15" s="86"/>
    </row>
    <row r="16" spans="1:24" ht="39" customHeight="1" thickBot="1">
      <c r="A16" s="159" t="s">
        <v>762</v>
      </c>
      <c r="B16" s="439">
        <f>B14+B15</f>
        <v>0</v>
      </c>
      <c r="C16" s="439">
        <f t="shared" ref="C16:N16" si="0">SUM(C14:C15)</f>
        <v>0</v>
      </c>
      <c r="D16" s="440">
        <f t="shared" si="0"/>
        <v>0</v>
      </c>
      <c r="E16" s="441">
        <f t="shared" si="0"/>
        <v>0</v>
      </c>
      <c r="F16" s="439">
        <f t="shared" si="0"/>
        <v>0</v>
      </c>
      <c r="G16" s="440">
        <f t="shared" si="0"/>
        <v>0</v>
      </c>
      <c r="H16" s="441">
        <f t="shared" si="0"/>
        <v>0</v>
      </c>
      <c r="I16" s="439">
        <f t="shared" si="0"/>
        <v>0</v>
      </c>
      <c r="J16" s="440">
        <f t="shared" si="0"/>
        <v>0</v>
      </c>
      <c r="K16" s="441">
        <f t="shared" si="0"/>
        <v>0</v>
      </c>
      <c r="L16" s="439">
        <f t="shared" si="0"/>
        <v>0</v>
      </c>
      <c r="M16" s="440">
        <f t="shared" si="0"/>
        <v>0</v>
      </c>
      <c r="N16" s="442">
        <f t="shared" si="0"/>
        <v>0</v>
      </c>
      <c r="O16" s="439">
        <f>SUM(O14:O15)</f>
        <v>0</v>
      </c>
      <c r="P16" s="440">
        <f>SUM(P14:P15)</f>
        <v>0</v>
      </c>
      <c r="Q16" s="443">
        <f>SUM(Q14:Q15)</f>
        <v>0</v>
      </c>
      <c r="R16" s="130"/>
      <c r="S16" s="456" t="s">
        <v>198</v>
      </c>
      <c r="T16" s="457">
        <f>別紙１!BC32+別紙１!BC33</f>
        <v>0</v>
      </c>
      <c r="U16" s="86"/>
    </row>
    <row r="17" spans="1:21" ht="39" customHeight="1" thickBot="1">
      <c r="A17" s="426" t="s">
        <v>1801</v>
      </c>
      <c r="B17" s="444" t="str">
        <f>IF(B16&gt;0,ROUND((B14/B16),3),"")</f>
        <v/>
      </c>
      <c r="C17" s="445"/>
      <c r="D17" s="718" t="str">
        <f>IF(E16&gt;0,ROUND((E14/E16),3),"")</f>
        <v/>
      </c>
      <c r="E17" s="719" t="str">
        <f>IF(G16&gt;0,ROUND((G14/G16),3),"")</f>
        <v/>
      </c>
      <c r="F17" s="445"/>
      <c r="G17" s="718" t="str">
        <f>IF(H16&gt;0,ROUND((H14/H16),3),"")</f>
        <v/>
      </c>
      <c r="H17" s="719" t="str">
        <f>IF(J16&gt;0,ROUND((J14/J16),3),"")</f>
        <v/>
      </c>
      <c r="I17" s="445"/>
      <c r="J17" s="718" t="str">
        <f>IF(K16&gt;0,ROUND((K14/K16),3),"")</f>
        <v/>
      </c>
      <c r="K17" s="719" t="str">
        <f>IF(M16&gt;0,ROUND((M14/M16),3),"")</f>
        <v/>
      </c>
      <c r="L17" s="445"/>
      <c r="M17" s="718" t="str">
        <f>IF(N16&gt;0,ROUND((N14/N16),3),"")</f>
        <v/>
      </c>
      <c r="N17" s="719" t="str">
        <f>IF(P16&gt;0,ROUND((P14/P16),3),"")</f>
        <v/>
      </c>
      <c r="O17" s="445"/>
      <c r="P17" s="718" t="str">
        <f>IF(Q16&gt;0,ROUND((Q14/Q16),3),"")</f>
        <v/>
      </c>
      <c r="Q17" s="719" t="e">
        <f>IF(S16&gt;0,ROUND((S14/S16),3),"")</f>
        <v>#VALUE!</v>
      </c>
      <c r="R17" s="130"/>
      <c r="S17" s="459" t="s">
        <v>1833</v>
      </c>
      <c r="T17" s="458" t="str">
        <f>"("  &amp; 別紙１!BC33 &amp; ")"</f>
        <v>(0)</v>
      </c>
    </row>
    <row r="18" spans="1:21" ht="15.75" customHeight="1">
      <c r="A18" s="193" t="s">
        <v>968</v>
      </c>
      <c r="B18" s="1" t="s">
        <v>1138</v>
      </c>
      <c r="R18" s="130"/>
      <c r="S18" s="455"/>
      <c r="T18" s="455"/>
      <c r="U18" s="86"/>
    </row>
    <row r="19" spans="1:21" ht="15.75" customHeight="1">
      <c r="A19" s="193" t="s">
        <v>969</v>
      </c>
      <c r="B19" s="352" t="s">
        <v>1139</v>
      </c>
      <c r="C19" s="131"/>
      <c r="S19" s="455"/>
      <c r="T19" s="455"/>
    </row>
    <row r="20" spans="1:21" ht="16.5" customHeight="1">
      <c r="A20" s="193" t="s">
        <v>969</v>
      </c>
      <c r="B20" s="352" t="s">
        <v>1797</v>
      </c>
      <c r="T20" s="102"/>
      <c r="U20" s="102"/>
    </row>
    <row r="21" spans="1:21" ht="16.5" customHeight="1">
      <c r="A21" s="193" t="s">
        <v>969</v>
      </c>
      <c r="B21" s="352" t="s">
        <v>1836</v>
      </c>
      <c r="T21" s="86"/>
      <c r="U21" s="86"/>
    </row>
    <row r="22" spans="1:21" ht="16.5" customHeight="1">
      <c r="A22" s="193" t="s">
        <v>969</v>
      </c>
      <c r="B22" s="352" t="s">
        <v>1837</v>
      </c>
    </row>
    <row r="23" spans="1:21" ht="21.75" customHeight="1">
      <c r="A23" s="624"/>
      <c r="B23" s="624"/>
      <c r="C23" s="624"/>
      <c r="D23" s="624"/>
      <c r="E23" s="624"/>
      <c r="F23" s="624"/>
      <c r="G23" s="624"/>
      <c r="H23" s="624"/>
      <c r="I23" s="624"/>
      <c r="J23" s="624"/>
      <c r="K23" s="624"/>
      <c r="L23" s="624"/>
      <c r="M23" s="624"/>
      <c r="N23" s="624"/>
      <c r="O23" s="624"/>
      <c r="P23" s="624"/>
      <c r="U23" s="353"/>
    </row>
    <row r="24" spans="1:21">
      <c r="U24" s="90"/>
    </row>
  </sheetData>
  <sheetProtection sheet="1" objects="1" scenarios="1" selectLockedCells="1"/>
  <mergeCells count="29">
    <mergeCell ref="T12:T13"/>
    <mergeCell ref="S12:S13"/>
    <mergeCell ref="C9:D9"/>
    <mergeCell ref="E9:F9"/>
    <mergeCell ref="A23:P23"/>
    <mergeCell ref="D17:E17"/>
    <mergeCell ref="G17:H17"/>
    <mergeCell ref="J17:K17"/>
    <mergeCell ref="M17:N17"/>
    <mergeCell ref="P17:Q17"/>
    <mergeCell ref="A12:A13"/>
    <mergeCell ref="B12:B13"/>
    <mergeCell ref="H5:J5"/>
    <mergeCell ref="H7:J7"/>
    <mergeCell ref="A6:D8"/>
    <mergeCell ref="E6:G6"/>
    <mergeCell ref="H6:J6"/>
    <mergeCell ref="E7:G7"/>
    <mergeCell ref="K7:M7"/>
    <mergeCell ref="K8:M8"/>
    <mergeCell ref="N8:P8"/>
    <mergeCell ref="N7:P7"/>
    <mergeCell ref="E8:G8"/>
    <mergeCell ref="H8:J8"/>
    <mergeCell ref="K2:Q2"/>
    <mergeCell ref="K5:M5"/>
    <mergeCell ref="N5:P5"/>
    <mergeCell ref="K6:M6"/>
    <mergeCell ref="N6:P6"/>
  </mergeCells>
  <phoneticPr fontId="2"/>
  <dataValidations count="2">
    <dataValidation type="whole" imeMode="halfAlpha" allowBlank="1" showInputMessage="1" showErrorMessage="1" sqref="F14:G15 O14:P15 D14:D15 I14:J15 L14:M15 C15" xr:uid="{00000000-0002-0000-0600-000000000000}">
      <formula1>0</formula1>
      <formula2>99999</formula2>
    </dataValidation>
    <dataValidation type="whole" allowBlank="1" showInputMessage="1" showErrorMessage="1" sqref="C14" xr:uid="{00000000-0002-0000-0600-000001000000}">
      <formula1>0</formula1>
      <formula2>99999</formula2>
    </dataValidation>
  </dataValidation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AC31"/>
  <sheetViews>
    <sheetView zoomScale="80" zoomScaleNormal="80" zoomScaleSheetLayoutView="100" workbookViewId="0">
      <selection activeCell="F8" sqref="F8"/>
    </sheetView>
  </sheetViews>
  <sheetFormatPr defaultColWidth="9" defaultRowHeight="12"/>
  <cols>
    <col min="1" max="2" width="3.08984375" style="1" customWidth="1"/>
    <col min="3" max="3" width="3.90625" style="1" bestFit="1" customWidth="1"/>
    <col min="4" max="4" width="8.26953125" style="1" customWidth="1"/>
    <col min="5" max="5" width="10.90625" style="1" customWidth="1"/>
    <col min="6" max="21" width="6" style="1" customWidth="1"/>
    <col min="22" max="22" width="10.7265625" style="1" customWidth="1"/>
    <col min="23" max="23" width="4.08984375" style="1" customWidth="1"/>
    <col min="24" max="24" width="5.08984375" style="1" customWidth="1"/>
    <col min="25" max="25" width="6.36328125" style="1" customWidth="1"/>
    <col min="26" max="26" width="6.26953125" style="1" customWidth="1"/>
    <col min="27" max="27" width="4.08984375" style="1" customWidth="1"/>
    <col min="28" max="28" width="9.6328125" style="1" hidden="1" customWidth="1"/>
    <col min="29" max="29" width="8.26953125" style="1" customWidth="1"/>
    <col min="30" max="16384" width="9" style="1"/>
  </cols>
  <sheetData>
    <row r="1" spans="1:29" ht="23.25" customHeight="1">
      <c r="P1" s="175"/>
      <c r="Q1" s="175"/>
      <c r="R1" s="175"/>
      <c r="S1" s="175"/>
      <c r="T1" s="175"/>
      <c r="U1" s="175"/>
      <c r="V1" s="234" t="s">
        <v>952</v>
      </c>
    </row>
    <row r="2" spans="1:29" ht="35.25" customHeight="1">
      <c r="B2" s="79"/>
      <c r="C2" s="79"/>
      <c r="D2" s="79"/>
      <c r="E2" s="767" t="s">
        <v>779</v>
      </c>
      <c r="F2" s="767"/>
      <c r="G2" s="767"/>
      <c r="H2" s="767"/>
      <c r="I2" s="767"/>
      <c r="J2" s="767"/>
      <c r="K2" s="767"/>
      <c r="L2" s="767"/>
      <c r="M2" s="767"/>
      <c r="N2" s="767"/>
      <c r="O2" s="767"/>
      <c r="P2" s="767"/>
      <c r="Q2" s="767"/>
      <c r="S2" s="601" t="str">
        <f>"【"&amp;別紙１!$F$2&amp;"】"</f>
        <v>【0】</v>
      </c>
      <c r="T2" s="601"/>
      <c r="U2" s="601"/>
      <c r="V2" s="601"/>
      <c r="W2" s="208"/>
      <c r="X2" s="208"/>
    </row>
    <row r="3" spans="1:29" ht="17.25" customHeight="1" thickBot="1">
      <c r="A3" s="79"/>
      <c r="B3" s="18"/>
      <c r="C3" s="18"/>
      <c r="D3" s="18"/>
      <c r="E3" s="18"/>
      <c r="F3"/>
      <c r="G3" s="18"/>
      <c r="H3" s="18"/>
      <c r="K3" s="18"/>
      <c r="N3" s="18"/>
      <c r="Q3" s="18"/>
    </row>
    <row r="4" spans="1:29" ht="15.75" customHeight="1">
      <c r="A4" s="753"/>
      <c r="B4" s="754"/>
      <c r="C4" s="754"/>
      <c r="D4" s="755"/>
      <c r="E4" s="764" t="s">
        <v>4</v>
      </c>
      <c r="F4" s="770" t="s">
        <v>1748</v>
      </c>
      <c r="G4" s="652">
        <f>別紙１!F4</f>
        <v>0</v>
      </c>
      <c r="H4" s="652" t="s">
        <v>1748</v>
      </c>
      <c r="I4" s="651" t="s">
        <v>1760</v>
      </c>
      <c r="J4" s="652" t="str">
        <f>IF(別紙１!$H$4&lt;$G$4+1,"",$G$4+1)</f>
        <v/>
      </c>
      <c r="K4" s="653" t="s">
        <v>369</v>
      </c>
      <c r="L4" s="651" t="s">
        <v>1748</v>
      </c>
      <c r="M4" s="652" t="str">
        <f>IF(別紙１!$H$4&lt;$G$4+2,"",$G$4+2)</f>
        <v/>
      </c>
      <c r="N4" s="653" t="s">
        <v>369</v>
      </c>
      <c r="O4" s="651" t="s">
        <v>1748</v>
      </c>
      <c r="P4" s="652" t="str">
        <f>IF(別紙１!$H$4&lt;$G$4+3,"",$G$4+3)</f>
        <v/>
      </c>
      <c r="Q4" s="653" t="s">
        <v>369</v>
      </c>
      <c r="R4" s="652" t="str">
        <f>IF(別紙１!$H$4&lt;$G$4+4,"",$G$4+4)</f>
        <v/>
      </c>
      <c r="S4" s="653" t="s">
        <v>369</v>
      </c>
      <c r="T4" s="726" t="s">
        <v>631</v>
      </c>
      <c r="U4" s="641"/>
      <c r="V4" s="642"/>
      <c r="X4" s="102"/>
      <c r="Y4" s="102"/>
      <c r="Z4" s="102"/>
    </row>
    <row r="5" spans="1:29" ht="20.25" customHeight="1">
      <c r="A5" s="756"/>
      <c r="B5" s="593"/>
      <c r="C5" s="593"/>
      <c r="D5" s="757"/>
      <c r="E5" s="765"/>
      <c r="F5" s="771"/>
      <c r="G5" s="739"/>
      <c r="H5" s="728"/>
      <c r="I5" s="769"/>
      <c r="J5" s="739"/>
      <c r="K5" s="729"/>
      <c r="L5" s="769"/>
      <c r="M5" s="739"/>
      <c r="N5" s="729"/>
      <c r="O5" s="769"/>
      <c r="P5" s="739"/>
      <c r="Q5" s="729"/>
      <c r="R5" s="739"/>
      <c r="S5" s="729"/>
      <c r="T5" s="727"/>
      <c r="U5" s="728"/>
      <c r="V5" s="729"/>
      <c r="X5" s="102"/>
      <c r="Y5" s="102"/>
      <c r="Z5" s="102"/>
    </row>
    <row r="6" spans="1:29" ht="13.5" customHeight="1">
      <c r="A6" s="756"/>
      <c r="B6" s="593"/>
      <c r="C6" s="593"/>
      <c r="D6" s="757"/>
      <c r="E6" s="765"/>
      <c r="F6" s="743" t="s">
        <v>441</v>
      </c>
      <c r="G6" s="732" t="s">
        <v>632</v>
      </c>
      <c r="H6" s="734" t="s">
        <v>198</v>
      </c>
      <c r="I6" s="736" t="s">
        <v>441</v>
      </c>
      <c r="J6" s="732" t="s">
        <v>632</v>
      </c>
      <c r="K6" s="734" t="s">
        <v>198</v>
      </c>
      <c r="L6" s="736" t="s">
        <v>441</v>
      </c>
      <c r="M6" s="737" t="s">
        <v>632</v>
      </c>
      <c r="N6" s="734" t="s">
        <v>198</v>
      </c>
      <c r="O6" s="736" t="s">
        <v>441</v>
      </c>
      <c r="P6" s="737" t="s">
        <v>632</v>
      </c>
      <c r="Q6" s="734" t="s">
        <v>198</v>
      </c>
      <c r="R6" s="730" t="s">
        <v>441</v>
      </c>
      <c r="S6" s="768" t="s">
        <v>632</v>
      </c>
      <c r="T6" s="743" t="s">
        <v>633</v>
      </c>
      <c r="U6" s="737" t="s">
        <v>632</v>
      </c>
      <c r="V6" s="734" t="s">
        <v>954</v>
      </c>
      <c r="X6" s="235"/>
      <c r="Y6" s="235"/>
      <c r="Z6" s="236"/>
    </row>
    <row r="7" spans="1:29" ht="35.25" customHeight="1" thickBot="1">
      <c r="A7" s="758"/>
      <c r="B7" s="759"/>
      <c r="C7" s="759"/>
      <c r="D7" s="760"/>
      <c r="E7" s="766"/>
      <c r="F7" s="744"/>
      <c r="G7" s="733"/>
      <c r="H7" s="735"/>
      <c r="I7" s="731"/>
      <c r="J7" s="733"/>
      <c r="K7" s="735"/>
      <c r="L7" s="731"/>
      <c r="M7" s="738"/>
      <c r="N7" s="735"/>
      <c r="O7" s="731"/>
      <c r="P7" s="738"/>
      <c r="Q7" s="735"/>
      <c r="R7" s="731"/>
      <c r="S7" s="738"/>
      <c r="T7" s="763"/>
      <c r="U7" s="738"/>
      <c r="V7" s="735"/>
      <c r="X7" s="235"/>
      <c r="Y7" s="27"/>
      <c r="Z7" s="236"/>
    </row>
    <row r="8" spans="1:29" ht="60" customHeight="1" thickTop="1">
      <c r="A8" s="761" t="s">
        <v>634</v>
      </c>
      <c r="B8" s="728"/>
      <c r="C8" s="728"/>
      <c r="D8" s="762"/>
      <c r="E8" s="237">
        <f>AB8</f>
        <v>0</v>
      </c>
      <c r="F8" s="155"/>
      <c r="G8" s="135"/>
      <c r="H8" s="238">
        <f>E8-F8+G8</f>
        <v>0</v>
      </c>
      <c r="I8" s="140"/>
      <c r="J8" s="141"/>
      <c r="K8" s="334" t="str">
        <f>IF(J$4="","",H8-I8+J8)</f>
        <v/>
      </c>
      <c r="L8" s="140"/>
      <c r="M8" s="141"/>
      <c r="N8" s="334" t="str">
        <f>IF(M$4="","",K8-L8+M8)</f>
        <v/>
      </c>
      <c r="O8" s="142"/>
      <c r="P8" s="135"/>
      <c r="Q8" s="334" t="str">
        <f>IF(P$4="","",N8-O8+P8)</f>
        <v/>
      </c>
      <c r="R8" s="142"/>
      <c r="S8" s="145"/>
      <c r="T8" s="239">
        <f t="shared" ref="T8:T22" si="0">F8+I8+L8+O8+R8</f>
        <v>0</v>
      </c>
      <c r="U8" s="226">
        <f t="shared" ref="U8:U22" si="1">G8+J8+M8+P8+S8</f>
        <v>0</v>
      </c>
      <c r="V8" s="262">
        <f t="shared" ref="V8:V22" si="2">E8-T8+U8</f>
        <v>0</v>
      </c>
      <c r="X8" s="86"/>
      <c r="Y8" s="86"/>
      <c r="Z8" s="86"/>
      <c r="AB8" s="240">
        <f>COUNTIF('別紙２－１'!$AK$18:$AK$267,"C")</f>
        <v>0</v>
      </c>
      <c r="AC8" s="241"/>
    </row>
    <row r="9" spans="1:29" ht="60" customHeight="1">
      <c r="A9" s="740" t="s">
        <v>157</v>
      </c>
      <c r="B9" s="741"/>
      <c r="C9" s="741"/>
      <c r="D9" s="742"/>
      <c r="E9" s="242">
        <f t="shared" ref="E9:E22" si="3">AB9</f>
        <v>0</v>
      </c>
      <c r="F9" s="164"/>
      <c r="G9" s="135"/>
      <c r="H9" s="227">
        <f>E9-F9+G9</f>
        <v>0</v>
      </c>
      <c r="I9" s="142"/>
      <c r="J9" s="135"/>
      <c r="K9" s="227" t="str">
        <f t="shared" ref="K9:K25" si="4">IF(J$4="","",H9-I9+J9)</f>
        <v/>
      </c>
      <c r="L9" s="142"/>
      <c r="M9" s="135"/>
      <c r="N9" s="227" t="str">
        <f t="shared" ref="N9:N22" si="5">IF(M$4="","",K9-L9+M9)</f>
        <v/>
      </c>
      <c r="O9" s="142"/>
      <c r="P9" s="135"/>
      <c r="Q9" s="227" t="str">
        <f t="shared" ref="Q9:Q22" si="6">IF(P$4="","",N9-O9+P9)</f>
        <v/>
      </c>
      <c r="R9" s="142"/>
      <c r="S9" s="146"/>
      <c r="T9" s="239">
        <f t="shared" si="0"/>
        <v>0</v>
      </c>
      <c r="U9" s="226">
        <f t="shared" si="1"/>
        <v>0</v>
      </c>
      <c r="V9" s="262">
        <f t="shared" si="2"/>
        <v>0</v>
      </c>
      <c r="X9" s="86"/>
      <c r="Y9" s="86"/>
      <c r="Z9" s="86"/>
      <c r="AB9" s="240">
        <f>COUNTIF('別紙２－１'!$AK$18:$AK$267,"ハ")</f>
        <v>0</v>
      </c>
      <c r="AC9" s="241"/>
    </row>
    <row r="10" spans="1:29" ht="60" customHeight="1">
      <c r="A10" s="750" t="s">
        <v>791</v>
      </c>
      <c r="B10" s="751"/>
      <c r="C10" s="751"/>
      <c r="D10" s="752"/>
      <c r="E10" s="242">
        <f>AB10</f>
        <v>0</v>
      </c>
      <c r="F10" s="164"/>
      <c r="G10" s="135"/>
      <c r="H10" s="227">
        <f>E10-F10+G10</f>
        <v>0</v>
      </c>
      <c r="I10" s="142"/>
      <c r="J10" s="135"/>
      <c r="K10" s="227" t="str">
        <f t="shared" si="4"/>
        <v/>
      </c>
      <c r="L10" s="142"/>
      <c r="M10" s="135"/>
      <c r="N10" s="227" t="str">
        <f t="shared" si="5"/>
        <v/>
      </c>
      <c r="O10" s="142"/>
      <c r="P10" s="135"/>
      <c r="Q10" s="227" t="str">
        <f t="shared" si="6"/>
        <v/>
      </c>
      <c r="R10" s="142"/>
      <c r="S10" s="146"/>
      <c r="T10" s="225">
        <f t="shared" si="0"/>
        <v>0</v>
      </c>
      <c r="U10" s="226">
        <f t="shared" si="1"/>
        <v>0</v>
      </c>
      <c r="V10" s="262">
        <f t="shared" si="2"/>
        <v>0</v>
      </c>
      <c r="X10" s="86"/>
      <c r="Y10" s="86"/>
      <c r="Z10" s="86"/>
      <c r="AB10" s="240">
        <f>COUNTIF('別紙２－１'!$AK$18:$AK$267,"Pハ")</f>
        <v>0</v>
      </c>
      <c r="AC10" s="241"/>
    </row>
    <row r="11" spans="1:29" ht="57" customHeight="1">
      <c r="A11" s="783" t="s">
        <v>1431</v>
      </c>
      <c r="B11" s="784"/>
      <c r="C11" s="745" t="s">
        <v>1834</v>
      </c>
      <c r="D11" s="746"/>
      <c r="E11" s="242">
        <f t="shared" si="3"/>
        <v>0</v>
      </c>
      <c r="F11" s="164"/>
      <c r="G11" s="135"/>
      <c r="H11" s="227">
        <f t="shared" ref="H11:H25" si="7">E11-F11+G11</f>
        <v>0</v>
      </c>
      <c r="I11" s="142"/>
      <c r="J11" s="135"/>
      <c r="K11" s="227" t="str">
        <f t="shared" si="4"/>
        <v/>
      </c>
      <c r="L11" s="142"/>
      <c r="M11" s="135"/>
      <c r="N11" s="227" t="str">
        <f t="shared" si="5"/>
        <v/>
      </c>
      <c r="O11" s="142"/>
      <c r="P11" s="135"/>
      <c r="Q11" s="227" t="str">
        <f t="shared" si="6"/>
        <v/>
      </c>
      <c r="R11" s="142"/>
      <c r="S11" s="146"/>
      <c r="T11" s="239">
        <f t="shared" si="0"/>
        <v>0</v>
      </c>
      <c r="U11" s="226">
        <f t="shared" si="1"/>
        <v>0</v>
      </c>
      <c r="V11" s="262">
        <f t="shared" si="2"/>
        <v>0</v>
      </c>
      <c r="X11" s="86"/>
      <c r="Y11" s="86"/>
      <c r="Z11" s="86"/>
      <c r="AB11" s="240">
        <f>COUNTIF('別紙２－１'!$AK$18:$AK$267,"ガL1")</f>
        <v>0</v>
      </c>
      <c r="AC11" s="241"/>
    </row>
    <row r="12" spans="1:29" ht="57" customHeight="1">
      <c r="A12" s="620"/>
      <c r="B12" s="785"/>
      <c r="C12" s="745" t="s">
        <v>1835</v>
      </c>
      <c r="D12" s="746"/>
      <c r="E12" s="242">
        <f t="shared" si="3"/>
        <v>0</v>
      </c>
      <c r="F12" s="164"/>
      <c r="G12" s="135"/>
      <c r="H12" s="227">
        <f t="shared" si="7"/>
        <v>0</v>
      </c>
      <c r="I12" s="142"/>
      <c r="J12" s="135"/>
      <c r="K12" s="227" t="str">
        <f t="shared" si="4"/>
        <v/>
      </c>
      <c r="L12" s="142"/>
      <c r="M12" s="135"/>
      <c r="N12" s="227" t="str">
        <f t="shared" si="5"/>
        <v/>
      </c>
      <c r="O12" s="142"/>
      <c r="P12" s="135"/>
      <c r="Q12" s="227" t="str">
        <f t="shared" si="6"/>
        <v/>
      </c>
      <c r="R12" s="142"/>
      <c r="S12" s="146"/>
      <c r="T12" s="239">
        <f t="shared" si="0"/>
        <v>0</v>
      </c>
      <c r="U12" s="226">
        <f t="shared" si="1"/>
        <v>0</v>
      </c>
      <c r="V12" s="262">
        <f t="shared" si="2"/>
        <v>0</v>
      </c>
      <c r="X12" s="86"/>
      <c r="Y12" s="86"/>
      <c r="Z12" s="86"/>
      <c r="AB12" s="240">
        <f>COUNTIF('別紙２－１'!$AK$18:$AK$267,"ガL2")</f>
        <v>0</v>
      </c>
      <c r="AC12" s="241"/>
    </row>
    <row r="13" spans="1:29" ht="57" customHeight="1">
      <c r="A13" s="620"/>
      <c r="B13" s="785"/>
      <c r="C13" s="745" t="s">
        <v>1430</v>
      </c>
      <c r="D13" s="746"/>
      <c r="E13" s="242">
        <f>AB13</f>
        <v>0</v>
      </c>
      <c r="F13" s="164"/>
      <c r="G13" s="135"/>
      <c r="H13" s="227">
        <f>E13-F13+G13</f>
        <v>0</v>
      </c>
      <c r="I13" s="142"/>
      <c r="J13" s="135"/>
      <c r="K13" s="227" t="str">
        <f>IF(J$4="","",H13-I13+J13)</f>
        <v/>
      </c>
      <c r="L13" s="142"/>
      <c r="M13" s="135"/>
      <c r="N13" s="227" t="str">
        <f>IF(M$4="","",K13-L13+M13)</f>
        <v/>
      </c>
      <c r="O13" s="142"/>
      <c r="P13" s="135"/>
      <c r="Q13" s="227" t="str">
        <f>IF(P$4="","",N13-O13+P13)</f>
        <v/>
      </c>
      <c r="R13" s="142"/>
      <c r="S13" s="146"/>
      <c r="T13" s="239">
        <f>F13+I13+L13+O13+R13</f>
        <v>0</v>
      </c>
      <c r="U13" s="226">
        <f>G13+J13+M13+P13+S13</f>
        <v>0</v>
      </c>
      <c r="V13" s="262">
        <f>E13-T13+U13</f>
        <v>0</v>
      </c>
      <c r="X13" s="86"/>
      <c r="Y13" s="86"/>
      <c r="Z13" s="86"/>
      <c r="AB13" s="356">
        <f>COUNTIF('別紙２－１'!$AK$18:$AK$267,"ガL4")</f>
        <v>0</v>
      </c>
      <c r="AC13" s="241"/>
    </row>
    <row r="14" spans="1:29" ht="57" customHeight="1">
      <c r="A14" s="786"/>
      <c r="B14" s="787"/>
      <c r="C14" s="789" t="s">
        <v>635</v>
      </c>
      <c r="D14" s="746"/>
      <c r="E14" s="242">
        <f t="shared" si="3"/>
        <v>0</v>
      </c>
      <c r="F14" s="164"/>
      <c r="G14" s="135"/>
      <c r="H14" s="227">
        <f t="shared" si="7"/>
        <v>0</v>
      </c>
      <c r="I14" s="142"/>
      <c r="J14" s="135"/>
      <c r="K14" s="227" t="str">
        <f t="shared" si="4"/>
        <v/>
      </c>
      <c r="L14" s="142"/>
      <c r="M14" s="135"/>
      <c r="N14" s="227" t="str">
        <f t="shared" si="5"/>
        <v/>
      </c>
      <c r="O14" s="142"/>
      <c r="P14" s="135"/>
      <c r="Q14" s="227" t="str">
        <f t="shared" si="6"/>
        <v/>
      </c>
      <c r="R14" s="142"/>
      <c r="S14" s="146"/>
      <c r="T14" s="239">
        <f t="shared" si="0"/>
        <v>0</v>
      </c>
      <c r="U14" s="226">
        <f t="shared" si="1"/>
        <v>0</v>
      </c>
      <c r="V14" s="262">
        <f t="shared" si="2"/>
        <v>0</v>
      </c>
      <c r="X14" s="86"/>
      <c r="Y14" s="86"/>
      <c r="Z14" s="86"/>
      <c r="AB14" s="240">
        <f>COUNTIF('別紙２－１'!$AK$18:$AK$267,"ガL3")</f>
        <v>0</v>
      </c>
      <c r="AC14" s="241"/>
    </row>
    <row r="15" spans="1:29" ht="57.75" customHeight="1">
      <c r="A15" s="783" t="s">
        <v>1432</v>
      </c>
      <c r="B15" s="784"/>
      <c r="C15" s="745" t="s">
        <v>1433</v>
      </c>
      <c r="D15" s="773"/>
      <c r="E15" s="242">
        <f t="shared" si="3"/>
        <v>0</v>
      </c>
      <c r="F15" s="164"/>
      <c r="G15" s="135"/>
      <c r="H15" s="227">
        <f t="shared" si="7"/>
        <v>0</v>
      </c>
      <c r="I15" s="142"/>
      <c r="J15" s="135"/>
      <c r="K15" s="227" t="str">
        <f t="shared" si="4"/>
        <v/>
      </c>
      <c r="L15" s="142"/>
      <c r="M15" s="135"/>
      <c r="N15" s="227" t="str">
        <f t="shared" si="5"/>
        <v/>
      </c>
      <c r="O15" s="142"/>
      <c r="P15" s="135"/>
      <c r="Q15" s="227" t="str">
        <f t="shared" si="6"/>
        <v/>
      </c>
      <c r="R15" s="142"/>
      <c r="S15" s="146"/>
      <c r="T15" s="239">
        <f t="shared" si="0"/>
        <v>0</v>
      </c>
      <c r="U15" s="226">
        <f t="shared" si="1"/>
        <v>0</v>
      </c>
      <c r="V15" s="262">
        <f t="shared" si="2"/>
        <v>0</v>
      </c>
      <c r="X15" s="86"/>
      <c r="Y15" s="86"/>
      <c r="Z15" s="86"/>
      <c r="AB15" s="240">
        <f>COUNTIF('別紙２－１'!$AK$18:$AK$267,"軽新長")</f>
        <v>0</v>
      </c>
      <c r="AC15" s="241"/>
    </row>
    <row r="16" spans="1:29" ht="57.75" customHeight="1">
      <c r="A16" s="620"/>
      <c r="B16" s="785"/>
      <c r="C16" s="745" t="s">
        <v>1434</v>
      </c>
      <c r="D16" s="773"/>
      <c r="E16" s="242">
        <f t="shared" si="3"/>
        <v>0</v>
      </c>
      <c r="F16" s="164"/>
      <c r="G16" s="135"/>
      <c r="H16" s="227">
        <f t="shared" si="7"/>
        <v>0</v>
      </c>
      <c r="I16" s="142"/>
      <c r="J16" s="135"/>
      <c r="K16" s="227" t="str">
        <f t="shared" si="4"/>
        <v/>
      </c>
      <c r="L16" s="142"/>
      <c r="M16" s="135"/>
      <c r="N16" s="227" t="str">
        <f t="shared" si="5"/>
        <v/>
      </c>
      <c r="O16" s="142"/>
      <c r="P16" s="135"/>
      <c r="Q16" s="227" t="str">
        <f t="shared" si="6"/>
        <v/>
      </c>
      <c r="R16" s="142"/>
      <c r="S16" s="146"/>
      <c r="T16" s="239">
        <f t="shared" si="0"/>
        <v>0</v>
      </c>
      <c r="U16" s="226">
        <f t="shared" si="1"/>
        <v>0</v>
      </c>
      <c r="V16" s="262">
        <f t="shared" si="2"/>
        <v>0</v>
      </c>
      <c r="X16" s="86"/>
      <c r="Y16" s="86"/>
      <c r="Z16" s="86"/>
      <c r="AB16" s="240">
        <f>COUNTIF('別紙２－１'!$AK$18:$AK$267,"軽新長1")</f>
        <v>0</v>
      </c>
      <c r="AC16" s="241"/>
    </row>
    <row r="17" spans="1:29" ht="57.75" customHeight="1">
      <c r="A17" s="620"/>
      <c r="B17" s="785"/>
      <c r="C17" s="745" t="s">
        <v>1435</v>
      </c>
      <c r="D17" s="773"/>
      <c r="E17" s="242">
        <f t="shared" si="3"/>
        <v>0</v>
      </c>
      <c r="F17" s="164"/>
      <c r="G17" s="135"/>
      <c r="H17" s="227">
        <f t="shared" si="7"/>
        <v>0</v>
      </c>
      <c r="I17" s="142"/>
      <c r="J17" s="135"/>
      <c r="K17" s="227" t="str">
        <f t="shared" si="4"/>
        <v/>
      </c>
      <c r="L17" s="142"/>
      <c r="M17" s="135"/>
      <c r="N17" s="227" t="str">
        <f t="shared" si="5"/>
        <v/>
      </c>
      <c r="O17" s="142"/>
      <c r="P17" s="135"/>
      <c r="Q17" s="227" t="str">
        <f t="shared" si="6"/>
        <v/>
      </c>
      <c r="R17" s="142"/>
      <c r="S17" s="146"/>
      <c r="T17" s="239">
        <f t="shared" si="0"/>
        <v>0</v>
      </c>
      <c r="U17" s="226">
        <f t="shared" si="1"/>
        <v>0</v>
      </c>
      <c r="V17" s="262">
        <f t="shared" si="2"/>
        <v>0</v>
      </c>
      <c r="X17" s="86"/>
      <c r="Y17" s="86"/>
      <c r="Z17" s="86"/>
      <c r="AB17" s="240">
        <f>COUNTIF('別紙２－１'!$AK$18:$AK$267,"軽ポ")</f>
        <v>0</v>
      </c>
      <c r="AC17" s="241"/>
    </row>
    <row r="18" spans="1:29" ht="57.75" customHeight="1">
      <c r="A18" s="620"/>
      <c r="B18" s="785"/>
      <c r="C18" s="745" t="s">
        <v>1436</v>
      </c>
      <c r="D18" s="773"/>
      <c r="E18" s="242">
        <f>AB18</f>
        <v>0</v>
      </c>
      <c r="F18" s="164"/>
      <c r="G18" s="135"/>
      <c r="H18" s="227">
        <f>E18-F18+G18</f>
        <v>0</v>
      </c>
      <c r="I18" s="142"/>
      <c r="J18" s="135"/>
      <c r="K18" s="227" t="str">
        <f>IF(J$4="","",H18-I18+J18)</f>
        <v/>
      </c>
      <c r="L18" s="142"/>
      <c r="M18" s="135"/>
      <c r="N18" s="227" t="str">
        <f>IF(M$4="","",K18-L18+M18)</f>
        <v/>
      </c>
      <c r="O18" s="142"/>
      <c r="P18" s="135"/>
      <c r="Q18" s="227" t="str">
        <f>IF(P$4="","",N18-O18+P18)</f>
        <v/>
      </c>
      <c r="R18" s="142"/>
      <c r="S18" s="146"/>
      <c r="T18" s="239">
        <f>F18+I18+L18+O18+R18</f>
        <v>0</v>
      </c>
      <c r="U18" s="226">
        <f>G18+J18+M18+P18+S18</f>
        <v>0</v>
      </c>
      <c r="V18" s="262">
        <f>E18-T18+U18</f>
        <v>0</v>
      </c>
      <c r="X18" s="86"/>
      <c r="Y18" s="86"/>
      <c r="Z18" s="86"/>
      <c r="AB18" s="356">
        <f>COUNTIF('別紙２－１'!$AK$18:$AK$267,"軽ポポ")</f>
        <v>0</v>
      </c>
      <c r="AC18" s="241"/>
    </row>
    <row r="19" spans="1:29" ht="57.75" customHeight="1">
      <c r="A19" s="786"/>
      <c r="B19" s="787"/>
      <c r="C19" s="745" t="s">
        <v>796</v>
      </c>
      <c r="D19" s="773"/>
      <c r="E19" s="242">
        <f t="shared" si="3"/>
        <v>0</v>
      </c>
      <c r="F19" s="164"/>
      <c r="G19" s="135"/>
      <c r="H19" s="227">
        <f t="shared" si="7"/>
        <v>0</v>
      </c>
      <c r="I19" s="142"/>
      <c r="J19" s="135"/>
      <c r="K19" s="227" t="str">
        <f t="shared" si="4"/>
        <v/>
      </c>
      <c r="L19" s="142"/>
      <c r="M19" s="135"/>
      <c r="N19" s="227" t="str">
        <f t="shared" si="5"/>
        <v/>
      </c>
      <c r="O19" s="142"/>
      <c r="P19" s="135"/>
      <c r="Q19" s="227" t="str">
        <f t="shared" si="6"/>
        <v/>
      </c>
      <c r="R19" s="142"/>
      <c r="S19" s="146"/>
      <c r="T19" s="239">
        <f t="shared" si="0"/>
        <v>0</v>
      </c>
      <c r="U19" s="226">
        <f t="shared" si="1"/>
        <v>0</v>
      </c>
      <c r="V19" s="262">
        <f t="shared" si="2"/>
        <v>0</v>
      </c>
      <c r="X19" s="86"/>
      <c r="Y19" s="86"/>
      <c r="Z19" s="86"/>
      <c r="AB19" s="240">
        <f>COUNTIF('別紙２－１'!$AK$18:$AK$267,"軽3")</f>
        <v>0</v>
      </c>
      <c r="AC19" s="241"/>
    </row>
    <row r="20" spans="1:29" ht="60" customHeight="1">
      <c r="A20" s="740" t="s">
        <v>165</v>
      </c>
      <c r="B20" s="741"/>
      <c r="C20" s="741"/>
      <c r="D20" s="742"/>
      <c r="E20" s="242">
        <f t="shared" si="3"/>
        <v>0</v>
      </c>
      <c r="F20" s="164"/>
      <c r="G20" s="135"/>
      <c r="H20" s="227">
        <f t="shared" si="7"/>
        <v>0</v>
      </c>
      <c r="I20" s="142"/>
      <c r="J20" s="135"/>
      <c r="K20" s="227" t="str">
        <f t="shared" si="4"/>
        <v/>
      </c>
      <c r="L20" s="142"/>
      <c r="M20" s="135"/>
      <c r="N20" s="227" t="str">
        <f t="shared" si="5"/>
        <v/>
      </c>
      <c r="O20" s="142"/>
      <c r="P20" s="135"/>
      <c r="Q20" s="227" t="str">
        <f t="shared" si="6"/>
        <v/>
      </c>
      <c r="R20" s="142"/>
      <c r="S20" s="146"/>
      <c r="T20" s="239">
        <f t="shared" si="0"/>
        <v>0</v>
      </c>
      <c r="U20" s="226">
        <f t="shared" si="1"/>
        <v>0</v>
      </c>
      <c r="V20" s="262">
        <f t="shared" si="2"/>
        <v>0</v>
      </c>
      <c r="X20" s="86"/>
      <c r="Y20" s="86"/>
      <c r="Z20" s="86"/>
      <c r="AB20" s="240">
        <f>COUNTIF('別紙２－１'!$AK$18:$AK$267,"電")</f>
        <v>0</v>
      </c>
      <c r="AC20" s="241"/>
    </row>
    <row r="21" spans="1:29" ht="60" customHeight="1">
      <c r="A21" s="740" t="s">
        <v>652</v>
      </c>
      <c r="B21" s="741"/>
      <c r="C21" s="741"/>
      <c r="D21" s="742"/>
      <c r="E21" s="242">
        <f t="shared" si="3"/>
        <v>0</v>
      </c>
      <c r="F21" s="164"/>
      <c r="G21" s="135"/>
      <c r="H21" s="227">
        <f t="shared" si="7"/>
        <v>0</v>
      </c>
      <c r="I21" s="142"/>
      <c r="J21" s="135"/>
      <c r="K21" s="227" t="str">
        <f t="shared" si="4"/>
        <v/>
      </c>
      <c r="L21" s="142"/>
      <c r="M21" s="135"/>
      <c r="N21" s="227" t="str">
        <f t="shared" si="5"/>
        <v/>
      </c>
      <c r="O21" s="142"/>
      <c r="P21" s="135"/>
      <c r="Q21" s="227" t="str">
        <f t="shared" si="6"/>
        <v/>
      </c>
      <c r="R21" s="142"/>
      <c r="S21" s="146"/>
      <c r="T21" s="239">
        <f t="shared" si="0"/>
        <v>0</v>
      </c>
      <c r="U21" s="226">
        <f t="shared" si="1"/>
        <v>0</v>
      </c>
      <c r="V21" s="262">
        <f t="shared" si="2"/>
        <v>0</v>
      </c>
      <c r="X21" s="86"/>
      <c r="Y21" s="86"/>
      <c r="Z21" s="86"/>
      <c r="AB21" s="240">
        <f>COUNTIF('別紙２－１'!$AK$18:$AK$267,"メ")</f>
        <v>0</v>
      </c>
      <c r="AC21" s="241"/>
    </row>
    <row r="22" spans="1:29" ht="60" customHeight="1" thickBot="1">
      <c r="A22" s="774" t="s">
        <v>359</v>
      </c>
      <c r="B22" s="775"/>
      <c r="C22" s="775"/>
      <c r="D22" s="776"/>
      <c r="E22" s="243">
        <f t="shared" si="3"/>
        <v>0</v>
      </c>
      <c r="F22" s="134"/>
      <c r="G22" s="135"/>
      <c r="H22" s="244">
        <f t="shared" si="7"/>
        <v>0</v>
      </c>
      <c r="I22" s="143"/>
      <c r="J22" s="144"/>
      <c r="K22" s="244" t="str">
        <f t="shared" si="4"/>
        <v/>
      </c>
      <c r="L22" s="142"/>
      <c r="M22" s="135"/>
      <c r="N22" s="244" t="str">
        <f t="shared" si="5"/>
        <v/>
      </c>
      <c r="O22" s="142"/>
      <c r="P22" s="135"/>
      <c r="Q22" s="244" t="str">
        <f t="shared" si="6"/>
        <v/>
      </c>
      <c r="R22" s="153"/>
      <c r="S22" s="147"/>
      <c r="T22" s="245">
        <f t="shared" si="0"/>
        <v>0</v>
      </c>
      <c r="U22" s="86">
        <f t="shared" si="1"/>
        <v>0</v>
      </c>
      <c r="V22" s="263">
        <f t="shared" si="2"/>
        <v>0</v>
      </c>
      <c r="X22" s="86"/>
      <c r="Y22" s="86"/>
      <c r="Z22" s="86"/>
      <c r="AB22" s="240">
        <f>COUNTIF('別紙２－１'!$AK$18:$AK$267,"燃電")</f>
        <v>0</v>
      </c>
      <c r="AC22" s="241"/>
    </row>
    <row r="23" spans="1:29" ht="60" customHeight="1">
      <c r="A23" s="777" t="s">
        <v>636</v>
      </c>
      <c r="B23" s="778"/>
      <c r="C23" s="778"/>
      <c r="D23" s="779"/>
      <c r="E23" s="99">
        <f t="shared" ref="E23:V23" si="8">SUM(E8:E22)</f>
        <v>0</v>
      </c>
      <c r="F23" s="100">
        <f t="shared" si="8"/>
        <v>0</v>
      </c>
      <c r="G23" s="152">
        <f t="shared" si="8"/>
        <v>0</v>
      </c>
      <c r="H23" s="152">
        <f t="shared" si="8"/>
        <v>0</v>
      </c>
      <c r="I23" s="128">
        <f t="shared" si="8"/>
        <v>0</v>
      </c>
      <c r="J23" s="101">
        <f t="shared" si="8"/>
        <v>0</v>
      </c>
      <c r="K23" s="246" t="str">
        <f>IF(J$4="","",SUM(K8:K22))</f>
        <v/>
      </c>
      <c r="L23" s="128">
        <f t="shared" si="8"/>
        <v>0</v>
      </c>
      <c r="M23" s="152">
        <f t="shared" si="8"/>
        <v>0</v>
      </c>
      <c r="N23" s="246" t="str">
        <f>IF(M$4="","",SUM(N8:N22))</f>
        <v/>
      </c>
      <c r="O23" s="247">
        <f t="shared" si="8"/>
        <v>0</v>
      </c>
      <c r="P23" s="248">
        <f t="shared" si="8"/>
        <v>0</v>
      </c>
      <c r="Q23" s="246" t="str">
        <f>IF(P$4="","",SUM(Q8:Q22))</f>
        <v/>
      </c>
      <c r="R23" s="247">
        <f t="shared" si="8"/>
        <v>0</v>
      </c>
      <c r="S23" s="248">
        <f t="shared" si="8"/>
        <v>0</v>
      </c>
      <c r="T23" s="249">
        <f t="shared" si="8"/>
        <v>0</v>
      </c>
      <c r="U23" s="250">
        <f t="shared" si="8"/>
        <v>0</v>
      </c>
      <c r="V23" s="264">
        <f t="shared" si="8"/>
        <v>0</v>
      </c>
      <c r="X23" s="86"/>
      <c r="Y23" s="86"/>
      <c r="Z23" s="86"/>
    </row>
    <row r="24" spans="1:29" ht="60" customHeight="1" thickBot="1">
      <c r="A24" s="740" t="s">
        <v>637</v>
      </c>
      <c r="B24" s="741"/>
      <c r="C24" s="741"/>
      <c r="D24" s="742"/>
      <c r="E24" s="251">
        <f>E23-E14-E19</f>
        <v>0</v>
      </c>
      <c r="F24" s="252">
        <f t="shared" ref="F24:M24" si="9">F23-F14-F19</f>
        <v>0</v>
      </c>
      <c r="G24" s="252">
        <f t="shared" si="9"/>
        <v>0</v>
      </c>
      <c r="H24" s="227">
        <f t="shared" si="9"/>
        <v>0</v>
      </c>
      <c r="I24" s="252">
        <f t="shared" si="9"/>
        <v>0</v>
      </c>
      <c r="J24" s="252">
        <f t="shared" si="9"/>
        <v>0</v>
      </c>
      <c r="K24" s="244" t="str">
        <f>IF(J$4="","",K23-K14-K19)</f>
        <v/>
      </c>
      <c r="L24" s="252">
        <f t="shared" si="9"/>
        <v>0</v>
      </c>
      <c r="M24" s="252">
        <f t="shared" si="9"/>
        <v>0</v>
      </c>
      <c r="N24" s="244" t="str">
        <f>IF(M$4="","",N23-N14-N19)</f>
        <v/>
      </c>
      <c r="O24" s="252">
        <f>O23-O14-O19</f>
        <v>0</v>
      </c>
      <c r="P24" s="252">
        <f>P23-P14-P19</f>
        <v>0</v>
      </c>
      <c r="Q24" s="244" t="str">
        <f>IF(P$4="","",Q23-Q14-Q19)</f>
        <v/>
      </c>
      <c r="R24" s="252">
        <f>R23-R14-R19</f>
        <v>0</v>
      </c>
      <c r="S24" s="367">
        <f>S23-S14-S19</f>
        <v>0</v>
      </c>
      <c r="T24" s="252">
        <f>T23-T14-T19</f>
        <v>0</v>
      </c>
      <c r="U24" s="252">
        <f>U23-U14-U19</f>
        <v>0</v>
      </c>
      <c r="V24" s="227">
        <f>V23-V14-V19</f>
        <v>0</v>
      </c>
      <c r="X24" s="86"/>
      <c r="Y24" s="86"/>
      <c r="Z24" s="86"/>
      <c r="AB24" s="102"/>
    </row>
    <row r="25" spans="1:29" ht="57.75" customHeight="1" thickBot="1">
      <c r="A25" s="780" t="s">
        <v>159</v>
      </c>
      <c r="B25" s="781"/>
      <c r="C25" s="781"/>
      <c r="D25" s="782"/>
      <c r="E25" s="253">
        <f>AB25</f>
        <v>0</v>
      </c>
      <c r="F25" s="136"/>
      <c r="G25" s="139"/>
      <c r="H25" s="254">
        <f t="shared" si="7"/>
        <v>0</v>
      </c>
      <c r="I25" s="138"/>
      <c r="J25" s="137"/>
      <c r="K25" s="254" t="str">
        <f t="shared" si="4"/>
        <v/>
      </c>
      <c r="L25" s="138"/>
      <c r="M25" s="139"/>
      <c r="N25" s="254" t="str">
        <f>IF(M$4="","",K25-L25+M25)</f>
        <v/>
      </c>
      <c r="O25" s="138"/>
      <c r="P25" s="139"/>
      <c r="Q25" s="254" t="str">
        <f>IF(P$4="","",N25-O25+P25)</f>
        <v/>
      </c>
      <c r="R25" s="138"/>
      <c r="S25" s="139"/>
      <c r="T25" s="255">
        <f>F25+I25+L25+O25+R25</f>
        <v>0</v>
      </c>
      <c r="U25" s="256">
        <f>G25+J25+M25+P25+S25</f>
        <v>0</v>
      </c>
      <c r="V25" s="265">
        <f>E25-T25+U25</f>
        <v>0</v>
      </c>
      <c r="X25" s="724" t="s">
        <v>1774</v>
      </c>
      <c r="Y25" s="725"/>
      <c r="Z25" s="449">
        <f>IF(SUM('別紙２－１'!$BE$18:$BE$267)&gt;0,SUM('別紙２－１'!$BE$18:$BE$267),0)</f>
        <v>0</v>
      </c>
      <c r="AB25" s="257">
        <f>IF(SUM('別紙２－１'!$BD$18:$BD$267)&gt;0,SUM('別紙２－１'!$BD$18:$BD$267),0)</f>
        <v>0</v>
      </c>
    </row>
    <row r="26" spans="1:29" ht="45.75" customHeight="1">
      <c r="A26" s="747" t="s">
        <v>1136</v>
      </c>
      <c r="B26" s="747"/>
      <c r="C26" s="592" t="s">
        <v>1741</v>
      </c>
      <c r="D26" s="788"/>
      <c r="E26" s="788"/>
      <c r="F26" s="788"/>
      <c r="G26" s="788"/>
      <c r="H26" s="788"/>
      <c r="I26" s="788"/>
      <c r="J26" s="788"/>
      <c r="K26" s="788"/>
      <c r="L26" s="788"/>
      <c r="M26" s="788"/>
      <c r="N26" s="788"/>
      <c r="O26" s="788"/>
      <c r="P26" s="788"/>
      <c r="Q26" s="788"/>
      <c r="R26" s="788"/>
      <c r="S26" s="788"/>
      <c r="T26" s="788"/>
      <c r="U26" s="788"/>
      <c r="V26" s="788"/>
    </row>
    <row r="27" spans="1:29" ht="18.75" customHeight="1">
      <c r="A27" s="747" t="s">
        <v>1137</v>
      </c>
      <c r="B27" s="747"/>
      <c r="C27" s="748" t="s">
        <v>1802</v>
      </c>
      <c r="D27" s="749"/>
      <c r="E27" s="749"/>
      <c r="F27" s="749"/>
      <c r="G27" s="749"/>
      <c r="H27" s="749"/>
      <c r="I27" s="749"/>
      <c r="J27" s="749"/>
      <c r="K27" s="749"/>
      <c r="L27" s="749"/>
      <c r="M27" s="749"/>
      <c r="N27" s="749"/>
      <c r="O27" s="749"/>
      <c r="P27" s="749"/>
      <c r="Q27" s="749"/>
      <c r="R27" s="749"/>
      <c r="S27" s="749"/>
      <c r="T27" s="749"/>
      <c r="U27" s="749"/>
      <c r="V27" s="749"/>
    </row>
    <row r="28" spans="1:29" ht="18.75" customHeight="1">
      <c r="A28" s="772" t="str">
        <f>IF(OR(V8&lt;0,V9&lt;0,V10&lt;0,V11&lt;0,V12&lt;0,V14&lt;0,V15&lt;0,V16&lt;0,V17&lt;0,V19&lt;0,V20&lt;0,V21&lt;0,V22&lt;0,V23&lt;0,V24&lt;0,V25&lt;0),"合計台数がマイナスとなっている箇所があります。","")</f>
        <v/>
      </c>
      <c r="B28" s="772"/>
      <c r="C28" s="772"/>
      <c r="D28" s="772"/>
      <c r="E28" s="772"/>
      <c r="F28" s="772"/>
      <c r="G28" s="772"/>
      <c r="H28" s="772"/>
      <c r="I28" s="772"/>
      <c r="J28" s="772"/>
      <c r="K28" s="772"/>
      <c r="L28" s="772"/>
      <c r="M28" s="772"/>
      <c r="N28" s="772"/>
      <c r="O28" s="772"/>
      <c r="P28" s="772"/>
      <c r="Q28" s="772"/>
      <c r="R28" s="772"/>
      <c r="S28" s="772"/>
      <c r="T28" s="772"/>
      <c r="U28" s="772"/>
      <c r="V28" s="772"/>
      <c r="AB28" s="102"/>
    </row>
    <row r="29" spans="1:29" ht="15" customHeight="1"/>
    <row r="30" spans="1:29" ht="15" customHeight="1">
      <c r="A30" s="23"/>
      <c r="B30" s="23"/>
      <c r="C30" s="23"/>
      <c r="D30" s="23"/>
      <c r="E30" s="258"/>
    </row>
    <row r="31" spans="1:29" ht="15" customHeight="1">
      <c r="A31" s="23"/>
      <c r="B31" s="23"/>
      <c r="C31" s="23"/>
      <c r="D31" s="23"/>
      <c r="E31" s="258"/>
    </row>
  </sheetData>
  <sheetProtection sheet="1" selectLockedCells="1"/>
  <mergeCells count="62">
    <mergeCell ref="C12:D12"/>
    <mergeCell ref="C18:D18"/>
    <mergeCell ref="C15:D15"/>
    <mergeCell ref="C14:D14"/>
    <mergeCell ref="A11:B14"/>
    <mergeCell ref="C13:D13"/>
    <mergeCell ref="A28:V28"/>
    <mergeCell ref="C19:D19"/>
    <mergeCell ref="A22:D22"/>
    <mergeCell ref="A23:D23"/>
    <mergeCell ref="A26:B26"/>
    <mergeCell ref="A25:D25"/>
    <mergeCell ref="A15:B19"/>
    <mergeCell ref="A24:D24"/>
    <mergeCell ref="A21:D21"/>
    <mergeCell ref="C26:V26"/>
    <mergeCell ref="C16:D16"/>
    <mergeCell ref="C17:D17"/>
    <mergeCell ref="A20:D20"/>
    <mergeCell ref="S2:V2"/>
    <mergeCell ref="V6:V7"/>
    <mergeCell ref="E2:Q2"/>
    <mergeCell ref="S6:S7"/>
    <mergeCell ref="P6:P7"/>
    <mergeCell ref="Q6:Q7"/>
    <mergeCell ref="O4:O5"/>
    <mergeCell ref="I4:I5"/>
    <mergeCell ref="F4:F5"/>
    <mergeCell ref="K4:K5"/>
    <mergeCell ref="L4:L5"/>
    <mergeCell ref="H4:H5"/>
    <mergeCell ref="N4:N5"/>
    <mergeCell ref="O6:O7"/>
    <mergeCell ref="I6:I7"/>
    <mergeCell ref="J6:J7"/>
    <mergeCell ref="A9:D9"/>
    <mergeCell ref="F6:F7"/>
    <mergeCell ref="C11:D11"/>
    <mergeCell ref="A27:B27"/>
    <mergeCell ref="C27:V27"/>
    <mergeCell ref="N6:N7"/>
    <mergeCell ref="A10:D10"/>
    <mergeCell ref="A4:D7"/>
    <mergeCell ref="A8:D8"/>
    <mergeCell ref="T6:T7"/>
    <mergeCell ref="E4:E7"/>
    <mergeCell ref="P4:P5"/>
    <mergeCell ref="M6:M7"/>
    <mergeCell ref="R4:R5"/>
    <mergeCell ref="M4:M5"/>
    <mergeCell ref="J4:J5"/>
    <mergeCell ref="X25:Y25"/>
    <mergeCell ref="T4:V5"/>
    <mergeCell ref="R6:R7"/>
    <mergeCell ref="G6:G7"/>
    <mergeCell ref="H6:H7"/>
    <mergeCell ref="K6:K7"/>
    <mergeCell ref="L6:L7"/>
    <mergeCell ref="U6:U7"/>
    <mergeCell ref="S4:S5"/>
    <mergeCell ref="Q4:Q5"/>
    <mergeCell ref="G4:G5"/>
  </mergeCells>
  <phoneticPr fontId="2"/>
  <dataValidations count="1">
    <dataValidation type="whole" imeMode="off" operator="greaterThanOrEqual" allowBlank="1" showInputMessage="1" showErrorMessage="1" sqref="K13:K23 F25:S25 N18:N23 R18:S22 O18:P22 L18:M22 Q18:Q23 F8:S12 X8:Y22 F13:J22 L13:S17" xr:uid="{00000000-0002-0000-0700-000000000000}">
      <formula1>0</formula1>
    </dataValidation>
  </dataValidations>
  <printOptions horizontalCentered="1"/>
  <pageMargins left="0.39370078740157483" right="0.19685039370078741" top="0.39370078740157483" bottom="0.19685039370078741" header="0.31496062992125984" footer="0.31496062992125984"/>
  <pageSetup paperSize="9" scale="62" fitToWidth="0" fitToHeight="0" orientation="portrait" verticalDpi="400" r:id="rId1"/>
  <headerFooter alignWithMargins="0"/>
  <ignoredErrors>
    <ignoredError sqref="H8:H9 H19:H22 H25 H11:H12 H14:H17" unlockedFormula="1"/>
    <ignoredError sqref="K23:K24 Q23:Q24 N23:N24"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pageSetUpPr fitToPage="1"/>
  </sheetPr>
  <dimension ref="A1:K66"/>
  <sheetViews>
    <sheetView zoomScale="80" zoomScaleNormal="80" zoomScaleSheetLayoutView="100" workbookViewId="0">
      <selection activeCell="C5" sqref="C5"/>
    </sheetView>
  </sheetViews>
  <sheetFormatPr defaultColWidth="9" defaultRowHeight="16.5"/>
  <cols>
    <col min="1" max="1" width="4.08984375" style="387" customWidth="1"/>
    <col min="2" max="2" width="31" style="387" customWidth="1"/>
    <col min="3" max="3" width="6.08984375" style="387" customWidth="1"/>
    <col min="4" max="4" width="10.81640625" style="387" customWidth="1"/>
    <col min="5" max="5" width="78.6328125" style="387" customWidth="1"/>
    <col min="6" max="6" width="3.26953125" style="387" customWidth="1"/>
    <col min="7" max="9" width="9" style="387" customWidth="1"/>
    <col min="10" max="11" width="9" style="387" hidden="1" customWidth="1"/>
    <col min="12" max="16384" width="9" style="387"/>
  </cols>
  <sheetData>
    <row r="1" spans="1:11">
      <c r="E1" s="388" t="s">
        <v>953</v>
      </c>
      <c r="F1" s="388"/>
    </row>
    <row r="2" spans="1:11">
      <c r="A2" s="461" t="s">
        <v>1754</v>
      </c>
      <c r="E2" s="790" t="str">
        <f>"【"&amp;別紙１!$F$2&amp;"】"</f>
        <v>【0】</v>
      </c>
      <c r="F2" s="790"/>
      <c r="G2" s="389"/>
      <c r="H2" s="389"/>
      <c r="I2" s="389"/>
      <c r="J2" s="389"/>
      <c r="K2" s="389"/>
    </row>
    <row r="3" spans="1:11" ht="21" customHeight="1" thickBot="1">
      <c r="A3" s="461" t="s">
        <v>1753</v>
      </c>
      <c r="E3" s="390"/>
      <c r="F3" s="390"/>
    </row>
    <row r="4" spans="1:11" ht="37.5" customHeight="1" thickBot="1">
      <c r="A4" s="791" t="s">
        <v>346</v>
      </c>
      <c r="B4" s="792"/>
      <c r="C4" s="391" t="s">
        <v>344</v>
      </c>
      <c r="D4" s="793" t="s">
        <v>630</v>
      </c>
      <c r="E4" s="794"/>
      <c r="F4" s="795"/>
    </row>
    <row r="5" spans="1:11" ht="18" customHeight="1">
      <c r="A5" s="796" t="s">
        <v>1818</v>
      </c>
      <c r="B5" s="797"/>
      <c r="C5" s="392"/>
      <c r="D5" s="802" t="s">
        <v>1781</v>
      </c>
      <c r="E5" s="803"/>
      <c r="F5" s="804"/>
      <c r="J5" s="387" t="s">
        <v>97</v>
      </c>
      <c r="K5" s="387" t="s">
        <v>272</v>
      </c>
    </row>
    <row r="6" spans="1:11" ht="18" customHeight="1">
      <c r="A6" s="798"/>
      <c r="B6" s="799"/>
      <c r="C6" s="393"/>
      <c r="D6" s="805" t="s">
        <v>1780</v>
      </c>
      <c r="E6" s="806"/>
      <c r="F6" s="807"/>
      <c r="J6" s="387" t="s">
        <v>269</v>
      </c>
    </row>
    <row r="7" spans="1:11" ht="18" customHeight="1">
      <c r="A7" s="798"/>
      <c r="B7" s="799"/>
      <c r="C7" s="393"/>
      <c r="D7" s="805" t="s">
        <v>794</v>
      </c>
      <c r="E7" s="806"/>
      <c r="F7" s="807"/>
    </row>
    <row r="8" spans="1:11" ht="18" customHeight="1">
      <c r="A8" s="798"/>
      <c r="B8" s="799"/>
      <c r="C8" s="393"/>
      <c r="D8" s="805" t="s">
        <v>1779</v>
      </c>
      <c r="E8" s="806"/>
      <c r="F8" s="807"/>
    </row>
    <row r="9" spans="1:11" ht="18" customHeight="1">
      <c r="A9" s="798"/>
      <c r="B9" s="799"/>
      <c r="C9" s="393"/>
      <c r="D9" s="805" t="s">
        <v>270</v>
      </c>
      <c r="E9" s="806"/>
      <c r="F9" s="807"/>
    </row>
    <row r="10" spans="1:11" ht="18" customHeight="1">
      <c r="A10" s="798"/>
      <c r="B10" s="799"/>
      <c r="C10" s="393"/>
      <c r="D10" s="805" t="s">
        <v>271</v>
      </c>
      <c r="E10" s="806"/>
      <c r="F10" s="807"/>
    </row>
    <row r="11" spans="1:11" ht="18" customHeight="1">
      <c r="A11" s="800"/>
      <c r="B11" s="801"/>
      <c r="C11" s="394"/>
      <c r="D11" s="395" t="s">
        <v>1784</v>
      </c>
      <c r="E11" s="398"/>
      <c r="F11" s="396" t="s">
        <v>70</v>
      </c>
    </row>
    <row r="12" spans="1:11" ht="18" customHeight="1">
      <c r="A12" s="798" t="s">
        <v>1819</v>
      </c>
      <c r="B12" s="799"/>
      <c r="C12" s="397"/>
      <c r="D12" s="808" t="s">
        <v>273</v>
      </c>
      <c r="E12" s="809"/>
      <c r="F12" s="810"/>
    </row>
    <row r="13" spans="1:11" ht="18" customHeight="1">
      <c r="A13" s="798"/>
      <c r="B13" s="799"/>
      <c r="C13" s="393"/>
      <c r="D13" s="811" t="s">
        <v>274</v>
      </c>
      <c r="E13" s="812"/>
      <c r="F13" s="813"/>
    </row>
    <row r="14" spans="1:11" ht="18" customHeight="1">
      <c r="A14" s="798"/>
      <c r="B14" s="799"/>
      <c r="C14" s="393"/>
      <c r="D14" s="811" t="s">
        <v>275</v>
      </c>
      <c r="E14" s="812"/>
      <c r="F14" s="813"/>
    </row>
    <row r="15" spans="1:11" ht="18" customHeight="1">
      <c r="A15" s="798"/>
      <c r="B15" s="799"/>
      <c r="C15" s="393"/>
      <c r="D15" s="811" t="s">
        <v>276</v>
      </c>
      <c r="E15" s="812"/>
      <c r="F15" s="813"/>
    </row>
    <row r="16" spans="1:11" ht="18" customHeight="1">
      <c r="A16" s="798"/>
      <c r="B16" s="799"/>
      <c r="C16" s="393"/>
      <c r="D16" s="811" t="s">
        <v>277</v>
      </c>
      <c r="E16" s="812"/>
      <c r="F16" s="813"/>
    </row>
    <row r="17" spans="1:7" ht="18" customHeight="1">
      <c r="A17" s="800"/>
      <c r="B17" s="801"/>
      <c r="C17" s="394"/>
      <c r="D17" s="395" t="s">
        <v>1784</v>
      </c>
      <c r="E17" s="398"/>
      <c r="F17" s="396" t="s">
        <v>70</v>
      </c>
    </row>
    <row r="18" spans="1:7" ht="18" customHeight="1">
      <c r="A18" s="819" t="s">
        <v>1820</v>
      </c>
      <c r="B18" s="820"/>
      <c r="C18" s="397"/>
      <c r="D18" s="808" t="s">
        <v>757</v>
      </c>
      <c r="E18" s="809"/>
      <c r="F18" s="810"/>
    </row>
    <row r="19" spans="1:7" ht="18" customHeight="1">
      <c r="A19" s="798"/>
      <c r="B19" s="799"/>
      <c r="C19" s="393"/>
      <c r="D19" s="811" t="s">
        <v>758</v>
      </c>
      <c r="E19" s="812"/>
      <c r="F19" s="813"/>
    </row>
    <row r="20" spans="1:7" ht="18" customHeight="1">
      <c r="A20" s="798"/>
      <c r="B20" s="799"/>
      <c r="C20" s="393"/>
      <c r="D20" s="811" t="s">
        <v>759</v>
      </c>
      <c r="E20" s="812"/>
      <c r="F20" s="813"/>
    </row>
    <row r="21" spans="1:7" ht="18" customHeight="1">
      <c r="A21" s="798"/>
      <c r="B21" s="799"/>
      <c r="C21" s="393"/>
      <c r="D21" s="811" t="s">
        <v>657</v>
      </c>
      <c r="E21" s="812"/>
      <c r="F21" s="813"/>
    </row>
    <row r="22" spans="1:7" ht="18" customHeight="1">
      <c r="A22" s="798"/>
      <c r="B22" s="799"/>
      <c r="C22" s="394"/>
      <c r="D22" s="395" t="s">
        <v>1784</v>
      </c>
      <c r="E22" s="398"/>
      <c r="F22" s="396" t="s">
        <v>70</v>
      </c>
    </row>
    <row r="23" spans="1:7" ht="18" customHeight="1">
      <c r="A23" s="819" t="s">
        <v>1821</v>
      </c>
      <c r="B23" s="820"/>
      <c r="C23" s="397"/>
      <c r="D23" s="808" t="s">
        <v>1782</v>
      </c>
      <c r="E23" s="809"/>
      <c r="F23" s="810"/>
    </row>
    <row r="24" spans="1:7" ht="18" customHeight="1">
      <c r="A24" s="798"/>
      <c r="B24" s="799"/>
      <c r="C24" s="393"/>
      <c r="D24" s="811" t="s">
        <v>6</v>
      </c>
      <c r="E24" s="812"/>
      <c r="F24" s="813"/>
    </row>
    <row r="25" spans="1:7" ht="18" customHeight="1">
      <c r="A25" s="798"/>
      <c r="B25" s="799"/>
      <c r="C25" s="393"/>
      <c r="D25" s="811" t="s">
        <v>658</v>
      </c>
      <c r="E25" s="812"/>
      <c r="F25" s="813"/>
    </row>
    <row r="26" spans="1:7" ht="18" customHeight="1">
      <c r="A26" s="798"/>
      <c r="B26" s="799"/>
      <c r="C26" s="393"/>
      <c r="D26" s="811" t="s">
        <v>347</v>
      </c>
      <c r="E26" s="812"/>
      <c r="F26" s="813"/>
    </row>
    <row r="27" spans="1:7" ht="18" customHeight="1">
      <c r="A27" s="798"/>
      <c r="B27" s="799"/>
      <c r="C27" s="394"/>
      <c r="D27" s="395" t="s">
        <v>1784</v>
      </c>
      <c r="E27" s="398"/>
      <c r="F27" s="396" t="s">
        <v>70</v>
      </c>
    </row>
    <row r="28" spans="1:7" ht="18" customHeight="1">
      <c r="A28" s="819" t="s">
        <v>1822</v>
      </c>
      <c r="B28" s="820"/>
      <c r="C28" s="397"/>
      <c r="D28" s="808" t="s">
        <v>1783</v>
      </c>
      <c r="E28" s="809"/>
      <c r="F28" s="810"/>
      <c r="G28" s="399"/>
    </row>
    <row r="29" spans="1:7" ht="18" customHeight="1">
      <c r="A29" s="798"/>
      <c r="B29" s="799"/>
      <c r="C29" s="393"/>
      <c r="D29" s="811" t="s">
        <v>1778</v>
      </c>
      <c r="E29" s="812"/>
      <c r="F29" s="813"/>
    </row>
    <row r="30" spans="1:7" ht="18" customHeight="1">
      <c r="A30" s="798"/>
      <c r="B30" s="799"/>
      <c r="C30" s="393"/>
      <c r="D30" s="811" t="s">
        <v>1777</v>
      </c>
      <c r="E30" s="812"/>
      <c r="F30" s="813"/>
    </row>
    <row r="31" spans="1:7" ht="18" customHeight="1">
      <c r="A31" s="798"/>
      <c r="B31" s="799"/>
      <c r="C31" s="393"/>
      <c r="D31" s="811" t="s">
        <v>345</v>
      </c>
      <c r="E31" s="812"/>
      <c r="F31" s="813"/>
    </row>
    <row r="32" spans="1:7" ht="18" customHeight="1">
      <c r="A32" s="800"/>
      <c r="B32" s="801"/>
      <c r="C32" s="400"/>
      <c r="D32" s="401" t="s">
        <v>1784</v>
      </c>
      <c r="E32" s="398"/>
      <c r="F32" s="402" t="s">
        <v>70</v>
      </c>
    </row>
    <row r="33" spans="1:7" ht="18" customHeight="1">
      <c r="A33" s="814" t="s">
        <v>1823</v>
      </c>
      <c r="B33" s="815"/>
      <c r="C33" s="394"/>
      <c r="D33" s="816" t="s">
        <v>749</v>
      </c>
      <c r="E33" s="817"/>
      <c r="F33" s="818"/>
    </row>
    <row r="34" spans="1:7" ht="18" customHeight="1">
      <c r="A34" s="814"/>
      <c r="B34" s="815"/>
      <c r="C34" s="393"/>
      <c r="D34" s="811" t="s">
        <v>750</v>
      </c>
      <c r="E34" s="812"/>
      <c r="F34" s="813"/>
    </row>
    <row r="35" spans="1:7" ht="18" customHeight="1">
      <c r="A35" s="814"/>
      <c r="B35" s="815"/>
      <c r="C35" s="400"/>
      <c r="D35" s="395" t="s">
        <v>1784</v>
      </c>
      <c r="E35" s="398"/>
      <c r="F35" s="396" t="s">
        <v>70</v>
      </c>
    </row>
    <row r="36" spans="1:7" ht="18" customHeight="1">
      <c r="A36" s="814" t="s">
        <v>1824</v>
      </c>
      <c r="B36" s="815"/>
      <c r="C36" s="397"/>
      <c r="D36" s="808" t="s">
        <v>1787</v>
      </c>
      <c r="E36" s="809"/>
      <c r="F36" s="810"/>
      <c r="G36" s="399"/>
    </row>
    <row r="37" spans="1:7" ht="18" customHeight="1">
      <c r="A37" s="814"/>
      <c r="B37" s="815"/>
      <c r="C37" s="403"/>
      <c r="D37" s="409" t="s">
        <v>1784</v>
      </c>
      <c r="E37" s="410"/>
      <c r="F37" s="396" t="s">
        <v>70</v>
      </c>
    </row>
    <row r="38" spans="1:7" ht="18" customHeight="1">
      <c r="A38" s="814" t="s">
        <v>1825</v>
      </c>
      <c r="B38" s="815"/>
      <c r="C38" s="397"/>
      <c r="D38" s="808" t="s">
        <v>751</v>
      </c>
      <c r="E38" s="809"/>
      <c r="F38" s="810"/>
    </row>
    <row r="39" spans="1:7" ht="18" customHeight="1">
      <c r="A39" s="814"/>
      <c r="B39" s="815"/>
      <c r="C39" s="403"/>
      <c r="D39" s="395" t="s">
        <v>1784</v>
      </c>
      <c r="E39" s="398"/>
      <c r="F39" s="396" t="s">
        <v>70</v>
      </c>
    </row>
    <row r="40" spans="1:7" ht="18" customHeight="1">
      <c r="A40" s="814" t="s">
        <v>1826</v>
      </c>
      <c r="B40" s="815"/>
      <c r="C40" s="397"/>
      <c r="D40" s="808" t="s">
        <v>752</v>
      </c>
      <c r="E40" s="809"/>
      <c r="F40" s="810"/>
    </row>
    <row r="41" spans="1:7" ht="18" customHeight="1">
      <c r="A41" s="814"/>
      <c r="B41" s="815"/>
      <c r="C41" s="393"/>
      <c r="D41" s="811" t="s">
        <v>753</v>
      </c>
      <c r="E41" s="812"/>
      <c r="F41" s="813"/>
    </row>
    <row r="42" spans="1:7" ht="18" customHeight="1">
      <c r="A42" s="814"/>
      <c r="B42" s="815"/>
      <c r="C42" s="400"/>
      <c r="D42" s="395" t="s">
        <v>1784</v>
      </c>
      <c r="E42" s="398"/>
      <c r="F42" s="396" t="s">
        <v>70</v>
      </c>
    </row>
    <row r="43" spans="1:7" ht="18" customHeight="1">
      <c r="A43" s="814" t="s">
        <v>1827</v>
      </c>
      <c r="B43" s="815"/>
      <c r="C43" s="394"/>
      <c r="D43" s="808" t="s">
        <v>754</v>
      </c>
      <c r="E43" s="809"/>
      <c r="F43" s="810"/>
    </row>
    <row r="44" spans="1:7" ht="18" customHeight="1">
      <c r="A44" s="814"/>
      <c r="B44" s="815"/>
      <c r="C44" s="403"/>
      <c r="D44" s="395" t="s">
        <v>1784</v>
      </c>
      <c r="E44" s="398"/>
      <c r="F44" s="396" t="s">
        <v>70</v>
      </c>
    </row>
    <row r="45" spans="1:7" ht="18" customHeight="1">
      <c r="A45" s="814" t="s">
        <v>1828</v>
      </c>
      <c r="B45" s="815"/>
      <c r="C45" s="397"/>
      <c r="D45" s="808" t="s">
        <v>1785</v>
      </c>
      <c r="E45" s="809"/>
      <c r="F45" s="810"/>
    </row>
    <row r="46" spans="1:7" ht="18" customHeight="1">
      <c r="A46" s="814"/>
      <c r="B46" s="815"/>
      <c r="C46" s="393"/>
      <c r="D46" s="811" t="s">
        <v>1776</v>
      </c>
      <c r="E46" s="812"/>
      <c r="F46" s="813"/>
    </row>
    <row r="47" spans="1:7" ht="18" customHeight="1">
      <c r="A47" s="814"/>
      <c r="B47" s="815"/>
      <c r="C47" s="400"/>
      <c r="D47" s="395" t="s">
        <v>1784</v>
      </c>
      <c r="E47" s="398"/>
      <c r="F47" s="396" t="s">
        <v>70</v>
      </c>
    </row>
    <row r="48" spans="1:7" ht="18" customHeight="1">
      <c r="A48" s="814" t="s">
        <v>1829</v>
      </c>
      <c r="B48" s="815"/>
      <c r="C48" s="394"/>
      <c r="D48" s="808" t="s">
        <v>1786</v>
      </c>
      <c r="E48" s="809"/>
      <c r="F48" s="810"/>
    </row>
    <row r="49" spans="1:6" ht="18" customHeight="1">
      <c r="A49" s="814"/>
      <c r="B49" s="815"/>
      <c r="C49" s="403"/>
      <c r="D49" s="395" t="s">
        <v>1784</v>
      </c>
      <c r="E49" s="398"/>
      <c r="F49" s="396" t="s">
        <v>70</v>
      </c>
    </row>
    <row r="50" spans="1:6" ht="18" customHeight="1">
      <c r="A50" s="814" t="s">
        <v>1830</v>
      </c>
      <c r="B50" s="815"/>
      <c r="C50" s="397"/>
      <c r="D50" s="808" t="s">
        <v>755</v>
      </c>
      <c r="E50" s="809"/>
      <c r="F50" s="810"/>
    </row>
    <row r="51" spans="1:6" ht="18" customHeight="1">
      <c r="A51" s="814"/>
      <c r="B51" s="815"/>
      <c r="C51" s="393"/>
      <c r="D51" s="811" t="s">
        <v>756</v>
      </c>
      <c r="E51" s="812"/>
      <c r="F51" s="813"/>
    </row>
    <row r="52" spans="1:6" ht="18" customHeight="1">
      <c r="A52" s="814"/>
      <c r="B52" s="815"/>
      <c r="C52" s="394"/>
      <c r="D52" s="395" t="s">
        <v>1784</v>
      </c>
      <c r="E52" s="398"/>
      <c r="F52" s="396" t="s">
        <v>70</v>
      </c>
    </row>
    <row r="53" spans="1:6" ht="18" customHeight="1">
      <c r="A53" s="819" t="s">
        <v>1831</v>
      </c>
      <c r="B53" s="820"/>
      <c r="C53" s="397"/>
      <c r="D53" s="808" t="s">
        <v>7</v>
      </c>
      <c r="E53" s="809"/>
      <c r="F53" s="810"/>
    </row>
    <row r="54" spans="1:6" ht="18" customHeight="1">
      <c r="A54" s="798"/>
      <c r="B54" s="799"/>
      <c r="C54" s="393"/>
      <c r="D54" s="811" t="s">
        <v>8</v>
      </c>
      <c r="E54" s="812"/>
      <c r="F54" s="813"/>
    </row>
    <row r="55" spans="1:6" ht="18" customHeight="1">
      <c r="A55" s="798"/>
      <c r="B55" s="799"/>
      <c r="C55" s="393"/>
      <c r="D55" s="811" t="s">
        <v>9</v>
      </c>
      <c r="E55" s="812"/>
      <c r="F55" s="813"/>
    </row>
    <row r="56" spans="1:6" ht="18" customHeight="1">
      <c r="A56" s="798"/>
      <c r="B56" s="799"/>
      <c r="C56" s="393"/>
      <c r="D56" s="811" t="s">
        <v>10</v>
      </c>
      <c r="E56" s="812"/>
      <c r="F56" s="813"/>
    </row>
    <row r="57" spans="1:6" ht="18" customHeight="1" thickBot="1">
      <c r="A57" s="836"/>
      <c r="B57" s="837"/>
      <c r="C57" s="404"/>
      <c r="D57" s="405" t="s">
        <v>1784</v>
      </c>
      <c r="E57" s="406"/>
      <c r="F57" s="407" t="s">
        <v>70</v>
      </c>
    </row>
    <row r="58" spans="1:6" ht="18" customHeight="1" thickBot="1">
      <c r="A58" s="399"/>
      <c r="B58" s="399"/>
      <c r="C58" s="399"/>
      <c r="D58" s="408" t="s">
        <v>795</v>
      </c>
      <c r="E58" s="399"/>
      <c r="F58" s="399"/>
    </row>
    <row r="59" spans="1:6" ht="13.5" customHeight="1">
      <c r="A59" s="821" t="s">
        <v>1832</v>
      </c>
      <c r="B59" s="822"/>
      <c r="C59" s="827"/>
      <c r="D59" s="828"/>
      <c r="E59" s="828"/>
      <c r="F59" s="829"/>
    </row>
    <row r="60" spans="1:6" ht="13.5" customHeight="1">
      <c r="A60" s="823"/>
      <c r="B60" s="824"/>
      <c r="C60" s="830"/>
      <c r="D60" s="831"/>
      <c r="E60" s="831"/>
      <c r="F60" s="832"/>
    </row>
    <row r="61" spans="1:6" ht="13.5" customHeight="1">
      <c r="A61" s="823"/>
      <c r="B61" s="824"/>
      <c r="C61" s="830"/>
      <c r="D61" s="831"/>
      <c r="E61" s="831"/>
      <c r="F61" s="832"/>
    </row>
    <row r="62" spans="1:6" ht="13.5" customHeight="1">
      <c r="A62" s="823"/>
      <c r="B62" s="824"/>
      <c r="C62" s="830"/>
      <c r="D62" s="831"/>
      <c r="E62" s="831"/>
      <c r="F62" s="832"/>
    </row>
    <row r="63" spans="1:6" ht="13.5" customHeight="1">
      <c r="A63" s="823"/>
      <c r="B63" s="824"/>
      <c r="C63" s="830"/>
      <c r="D63" s="831"/>
      <c r="E63" s="831"/>
      <c r="F63" s="832"/>
    </row>
    <row r="64" spans="1:6" ht="13.5" customHeight="1">
      <c r="A64" s="823"/>
      <c r="B64" s="824"/>
      <c r="C64" s="830"/>
      <c r="D64" s="831"/>
      <c r="E64" s="831"/>
      <c r="F64" s="832"/>
    </row>
    <row r="65" spans="1:6" ht="13.5" customHeight="1" thickBot="1">
      <c r="A65" s="825"/>
      <c r="B65" s="826"/>
      <c r="C65" s="833"/>
      <c r="D65" s="834"/>
      <c r="E65" s="834"/>
      <c r="F65" s="835"/>
    </row>
    <row r="66" spans="1:6">
      <c r="A66" s="446" t="str">
        <f t="array" ref="A66">IF(AND(C5:C57=""),"計画項目を入力してください","")</f>
        <v>計画項目を入力してください</v>
      </c>
    </row>
  </sheetData>
  <sheetProtection sheet="1" objects="1" scenarios="1" selectLockedCells="1"/>
  <mergeCells count="58">
    <mergeCell ref="A59:B65"/>
    <mergeCell ref="C59:F65"/>
    <mergeCell ref="A50:B52"/>
    <mergeCell ref="D50:F50"/>
    <mergeCell ref="D51:F51"/>
    <mergeCell ref="A53:B57"/>
    <mergeCell ref="D53:F53"/>
    <mergeCell ref="D54:F54"/>
    <mergeCell ref="D55:F55"/>
    <mergeCell ref="D56:F56"/>
    <mergeCell ref="D30:F30"/>
    <mergeCell ref="D31:F31"/>
    <mergeCell ref="A48:B49"/>
    <mergeCell ref="D48:F48"/>
    <mergeCell ref="A36:B37"/>
    <mergeCell ref="D36:F36"/>
    <mergeCell ref="A38:B39"/>
    <mergeCell ref="D38:F38"/>
    <mergeCell ref="A40:B42"/>
    <mergeCell ref="D40:F40"/>
    <mergeCell ref="D41:F41"/>
    <mergeCell ref="A43:B44"/>
    <mergeCell ref="D43:F43"/>
    <mergeCell ref="A45:B47"/>
    <mergeCell ref="D45:F45"/>
    <mergeCell ref="D46:F46"/>
    <mergeCell ref="A33:B35"/>
    <mergeCell ref="D33:F33"/>
    <mergeCell ref="D34:F34"/>
    <mergeCell ref="A18:B22"/>
    <mergeCell ref="D18:F18"/>
    <mergeCell ref="D19:F19"/>
    <mergeCell ref="D20:F20"/>
    <mergeCell ref="D21:F21"/>
    <mergeCell ref="A23:B27"/>
    <mergeCell ref="D23:F23"/>
    <mergeCell ref="D24:F24"/>
    <mergeCell ref="D25:F25"/>
    <mergeCell ref="D26:F26"/>
    <mergeCell ref="A28:B32"/>
    <mergeCell ref="D28:F28"/>
    <mergeCell ref="D29:F29"/>
    <mergeCell ref="A12:B17"/>
    <mergeCell ref="D12:F12"/>
    <mergeCell ref="D13:F13"/>
    <mergeCell ref="D14:F14"/>
    <mergeCell ref="D15:F15"/>
    <mergeCell ref="D16:F16"/>
    <mergeCell ref="E2:F2"/>
    <mergeCell ref="A4:B4"/>
    <mergeCell ref="D4:F4"/>
    <mergeCell ref="A5:B11"/>
    <mergeCell ref="D5:F5"/>
    <mergeCell ref="D6:F6"/>
    <mergeCell ref="D7:F7"/>
    <mergeCell ref="D8:F8"/>
    <mergeCell ref="D9:F9"/>
    <mergeCell ref="D10:F10"/>
  </mergeCells>
  <phoneticPr fontId="2"/>
  <dataValidations count="3">
    <dataValidation type="textLength" imeMode="on" allowBlank="1" showInputMessage="1" showErrorMessage="1" errorTitle="文字数オーバー" error="２５０文字以内で入力してください。" sqref="C59:F65" xr:uid="{00000000-0002-0000-0800-000000000000}">
      <formula1>0</formula1>
      <formula2>250</formula2>
    </dataValidation>
    <dataValidation imeMode="hiragana" allowBlank="1" showInputMessage="1" showErrorMessage="1" sqref="F11 F57 F35 F39 F42 F44 F47 F49 F52 F17:F32 F37" xr:uid="{00000000-0002-0000-0800-000001000000}"/>
    <dataValidation type="list" imeMode="hiragana" allowBlank="1" showInputMessage="1" showErrorMessage="1" sqref="C5:C57" xr:uid="{00000000-0002-0000-0800-000002000000}">
      <formula1>$K$5:$K$6</formula1>
    </dataValidation>
  </dataValidations>
  <printOptions horizontalCentered="1" verticalCentered="1"/>
  <pageMargins left="0.7" right="0.7" top="0.75" bottom="0.75" header="0.3" footer="0.3"/>
  <pageSetup paperSize="9" scale="65" orientation="portrait" r:id="rId1"/>
  <headerFooter alignWithMargins="0">
    <oddHeader xml:space="preserve">&amp;R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24</vt:i4>
      </vt:variant>
    </vt:vector>
  </HeadingPairs>
  <TitlesOfParts>
    <vt:vector size="37" baseType="lpstr">
      <vt:lpstr>はじめにお読みください</vt:lpstr>
      <vt:lpstr>様式６号の２ ・Ａ－１</vt:lpstr>
      <vt:lpstr>様式８号</vt:lpstr>
      <vt:lpstr>様式１１号</vt:lpstr>
      <vt:lpstr>別紙１</vt:lpstr>
      <vt:lpstr>別紙２－１</vt:lpstr>
      <vt:lpstr>別紙２－２</vt:lpstr>
      <vt:lpstr>別紙３</vt:lpstr>
      <vt:lpstr>別紙４</vt:lpstr>
      <vt:lpstr>排出係数</vt:lpstr>
      <vt:lpstr>産業分類表</vt:lpstr>
      <vt:lpstr>排出係数入力</vt:lpstr>
      <vt:lpstr>プルダウン</vt:lpstr>
      <vt:lpstr>産業分類表!Print_Area</vt:lpstr>
      <vt:lpstr>別紙１!Print_Area</vt:lpstr>
      <vt:lpstr>'別紙２－１'!Print_Area</vt:lpstr>
      <vt:lpstr>'別紙２－２'!Print_Area</vt:lpstr>
      <vt:lpstr>別紙３!Print_Area</vt:lpstr>
      <vt:lpstr>様式１１号!Print_Area</vt:lpstr>
      <vt:lpstr>'様式６号の２ ・Ａ－１'!Print_Area</vt:lpstr>
      <vt:lpstr>様式８号!Print_Area</vt:lpstr>
      <vt:lpstr>別紙１!Print_Titles</vt:lpstr>
      <vt:lpstr>'別紙２－１'!Print_Titles</vt:lpstr>
      <vt:lpstr>かな</vt:lpstr>
      <vt:lpstr>ナンバー分類</vt:lpstr>
      <vt:lpstr>バス</vt:lpstr>
      <vt:lpstr>型式</vt:lpstr>
      <vt:lpstr>使用の本拠</vt:lpstr>
      <vt:lpstr>事業場コード</vt:lpstr>
      <vt:lpstr>車種重量</vt:lpstr>
      <vt:lpstr>車種重量２</vt:lpstr>
      <vt:lpstr>小型貨物</vt:lpstr>
      <vt:lpstr>乗用</vt:lpstr>
      <vt:lpstr>特殊</vt:lpstr>
      <vt:lpstr>特種</vt:lpstr>
      <vt:lpstr>排出係数表</vt:lpstr>
      <vt:lpstr>普通貨物</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黒子 紀子（大気環境課）</cp:lastModifiedBy>
  <cp:lastPrinted>2025-03-25T02:13:06Z</cp:lastPrinted>
  <dcterms:created xsi:type="dcterms:W3CDTF">2005-04-06T04:47:46Z</dcterms:created>
  <dcterms:modified xsi:type="dcterms:W3CDTF">2026-06-08T07:54:53Z</dcterms:modified>
</cp:coreProperties>
</file>